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3.xml" ContentType="application/vnd.openxmlformats-officedocument.drawing+xml"/>
  <Override PartName="/xl/tables/table7.xml" ContentType="application/vnd.openxmlformats-officedocument.spreadsheetml.table+xml"/>
  <Override PartName="/xl/drawings/drawing4.xml" ContentType="application/vnd.openxmlformats-officedocument.drawing+xml"/>
  <Override PartName="/xl/tables/table8.xml" ContentType="application/vnd.openxmlformats-officedocument.spreadsheetml.table+xml"/>
  <Override PartName="/xl/drawings/drawing5.xml" ContentType="application/vnd.openxmlformats-officedocument.drawing+xml"/>
  <Override PartName="/xl/tables/table9.xml" ContentType="application/vnd.openxmlformats-officedocument.spreadsheetml.table+xml"/>
  <Override PartName="/xl/drawings/drawing6.xml" ContentType="application/vnd.openxmlformats-officedocument.drawing+xml"/>
  <Override PartName="/xl/tables/table10.xml" ContentType="application/vnd.openxmlformats-officedocument.spreadsheetml.table+xml"/>
  <Override PartName="/xl/drawings/drawing7.xml" ContentType="application/vnd.openxmlformats-officedocument.drawing+xml"/>
  <Override PartName="/xl/tables/table11.xml" ContentType="application/vnd.openxmlformats-officedocument.spreadsheetml.table+xml"/>
  <Override PartName="/xl/drawings/drawing8.xml" ContentType="application/vnd.openxmlformats-officedocument.drawing+xml"/>
  <Override PartName="/xl/tables/table12.xml" ContentType="application/vnd.openxmlformats-officedocument.spreadsheetml.table+xml"/>
  <Override PartName="/xl/drawings/drawing9.xml" ContentType="application/vnd.openxmlformats-officedocument.drawing+xml"/>
  <Override PartName="/xl/tables/table13.xml" ContentType="application/vnd.openxmlformats-officedocument.spreadsheetml.table+xml"/>
  <Override PartName="/xl/drawings/drawing10.xml" ContentType="application/vnd.openxmlformats-officedocument.drawing+xml"/>
  <Override PartName="/xl/tables/table14.xml" ContentType="application/vnd.openxmlformats-officedocument.spreadsheetml.table+xml"/>
  <Override PartName="/xl/drawings/drawing11.xml" ContentType="application/vnd.openxmlformats-officedocument.drawing+xml"/>
  <Override PartName="/xl/tables/table15.xml" ContentType="application/vnd.openxmlformats-officedocument.spreadsheetml.table+xml"/>
  <Override PartName="/xl/drawings/drawing12.xml" ContentType="application/vnd.openxmlformats-officedocument.drawing+xml"/>
  <Override PartName="/xl/tables/table16.xml" ContentType="application/vnd.openxmlformats-officedocument.spreadsheetml.table+xml"/>
  <Override PartName="/xl/drawings/drawing13.xml" ContentType="application/vnd.openxmlformats-officedocument.drawing+xml"/>
  <Override PartName="/xl/tables/table17.xml" ContentType="application/vnd.openxmlformats-officedocument.spreadsheetml.table+xml"/>
  <Override PartName="/xl/drawings/drawing14.xml" ContentType="application/vnd.openxmlformats-officedocument.drawing+xml"/>
  <Override PartName="/xl/tables/table18.xml" ContentType="application/vnd.openxmlformats-officedocument.spreadsheetml.table+xml"/>
  <Override PartName="/xl/drawings/drawing15.xml" ContentType="application/vnd.openxmlformats-officedocument.drawing+xml"/>
  <Override PartName="/xl/tables/table19.xml" ContentType="application/vnd.openxmlformats-officedocument.spreadsheetml.table+xml"/>
  <Override PartName="/xl/drawings/drawing16.xml" ContentType="application/vnd.openxmlformats-officedocument.drawing+xml"/>
  <Override PartName="/xl/tables/table20.xml" ContentType="application/vnd.openxmlformats-officedocument.spreadsheetml.table+xml"/>
  <Override PartName="/xl/drawings/drawing17.xml" ContentType="application/vnd.openxmlformats-officedocument.drawing+xml"/>
  <Override PartName="/xl/tables/table21.xml" ContentType="application/vnd.openxmlformats-officedocument.spreadsheetml.table+xml"/>
  <Override PartName="/xl/drawings/drawing18.xml" ContentType="application/vnd.openxmlformats-officedocument.drawing+xml"/>
  <Override PartName="/xl/tables/table22.xml" ContentType="application/vnd.openxmlformats-officedocument.spreadsheetml.table+xml"/>
  <Override PartName="/xl/drawings/drawing19.xml" ContentType="application/vnd.openxmlformats-officedocument.drawing+xml"/>
  <Override PartName="/xl/tables/table2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Python\.xleda\tests\testing_data\"/>
    </mc:Choice>
  </mc:AlternateContent>
  <xr:revisionPtr revIDLastSave="0" documentId="8_{EF97DF8B-D194-447F-977F-B01B66292E32}" xr6:coauthVersionLast="47" xr6:coauthVersionMax="47" xr10:uidLastSave="{00000000-0000-0000-0000-000000000000}"/>
  <bookViews>
    <workbookView xWindow="-108" yWindow="-108" windowWidth="23256" windowHeight="12456" tabRatio="735" firstSheet="1" activeTab="3" xr2:uid="{040F3586-419E-4585-8ACE-6588AD7C95BD}"/>
  </bookViews>
  <sheets>
    <sheet name="SinglePlot" sheetId="30" state="hidden" r:id="rId1"/>
    <sheet name="Null Matrix" sheetId="48" r:id="rId2"/>
    <sheet name="Pair Plots" sheetId="47" r:id="rId3"/>
    <sheet name="Overview" sheetId="27" r:id="rId4"/>
    <sheet name="bank_failures" sheetId="25" r:id="rId5"/>
    <sheet name="boxplot" sheetId="31" r:id="rId6"/>
    <sheet name="calendar" sheetId="32" r:id="rId7"/>
    <sheet name="candle" sheetId="33" r:id="rId8"/>
    <sheet name="christmas_cost" sheetId="34" r:id="rId9"/>
    <sheet name="companies" sheetId="35" r:id="rId10"/>
    <sheet name="country_stats_scatter" sheetId="36" r:id="rId11"/>
    <sheet name="gold_vs_bitcoin" sheetId="37" r:id="rId12"/>
    <sheet name="japan_births_deaths" sheetId="38" r:id="rId13"/>
    <sheet name="japan_population" sheetId="39" r:id="rId14"/>
    <sheet name="metrics" sheetId="40" r:id="rId15"/>
    <sheet name="niger_population" sheetId="41" r:id="rId16"/>
    <sheet name="quotes" sheetId="42" r:id="rId17"/>
    <sheet name="radar" sheetId="43" r:id="rId18"/>
    <sheet name="sankey" sheetId="44" r:id="rId19"/>
    <sheet name="search_trends" sheetId="45" r:id="rId20"/>
    <sheet name="tree" sheetId="46" r:id="rId21"/>
  </sheets>
  <definedNames>
    <definedName name="Back">Overview!$D$57</definedName>
    <definedName name="Compiled_Lists" localSheetId="4">bank_failures!$C$71:$C$80</definedName>
    <definedName name="Compiled_Lists" localSheetId="5">boxplot!$C$71:$C$80</definedName>
    <definedName name="Compiled_Lists" localSheetId="6">calendar!$C$71:$C$80</definedName>
    <definedName name="Compiled_Lists" localSheetId="7">candle!$C$71:$C$80</definedName>
    <definedName name="Compiled_Lists" localSheetId="8">christmas_cost!$C$71:$C$80</definedName>
    <definedName name="Compiled_Lists" localSheetId="9">companies!$C$71:$C$80</definedName>
    <definedName name="Compiled_Lists" localSheetId="10">country_stats_scatter!$C$71:$C$80</definedName>
    <definedName name="Compiled_Lists" localSheetId="11">gold_vs_bitcoin!$C$71:$C$80</definedName>
    <definedName name="Compiled_Lists" localSheetId="12">japan_births_deaths!$C$71:$C$80</definedName>
    <definedName name="Compiled_Lists" localSheetId="13">japan_population!$C$71:$C$80</definedName>
    <definedName name="Compiled_Lists" localSheetId="14">metrics!$C$71:$C$80</definedName>
    <definedName name="Compiled_Lists" localSheetId="15">niger_population!$C$71:$C$80</definedName>
    <definedName name="Compiled_Lists" localSheetId="16">quotes!$C$71:$C$80</definedName>
    <definedName name="Compiled_Lists" localSheetId="17">radar!$C$71:$C$80</definedName>
    <definedName name="Compiled_Lists" localSheetId="18">sankey!$C$71:$C$80</definedName>
    <definedName name="Compiled_Lists" localSheetId="19">search_trends!$C$71:$C$80</definedName>
    <definedName name="Compiled_Lists" localSheetId="20">tree!$C$71:$C$80</definedName>
    <definedName name="Composition" localSheetId="4">bank_failures!$C$25:$C$35</definedName>
    <definedName name="Composition" localSheetId="5">boxplot!$C$25:$C$35</definedName>
    <definedName name="Composition" localSheetId="6">calendar!$C$25:$C$35</definedName>
    <definedName name="Composition" localSheetId="7">candle!$C$25:$C$35</definedName>
    <definedName name="Composition" localSheetId="8">christmas_cost!$C$25:$C$35</definedName>
    <definedName name="Composition" localSheetId="9">companies!$C$25:$C$35</definedName>
    <definedName name="Composition" localSheetId="10">country_stats_scatter!$C$25:$C$35</definedName>
    <definedName name="Composition" localSheetId="11">gold_vs_bitcoin!$C$25:$C$35</definedName>
    <definedName name="Composition" localSheetId="12">japan_births_deaths!$C$25:$C$35</definedName>
    <definedName name="Composition" localSheetId="13">japan_population!$C$25:$C$35</definedName>
    <definedName name="Composition" localSheetId="14">metrics!$C$25:$C$35</definedName>
    <definedName name="Composition" localSheetId="15">niger_population!$C$25:$C$35</definedName>
    <definedName name="Composition" localSheetId="16">quotes!$C$25:$C$35</definedName>
    <definedName name="Composition" localSheetId="17">radar!$C$25:$C$35</definedName>
    <definedName name="Composition" localSheetId="18">sankey!$C$25:$C$35</definedName>
    <definedName name="Composition" localSheetId="19">search_trends!$C$25:$C$35</definedName>
    <definedName name="Composition" localSheetId="20">tree!$C$25:$C$35</definedName>
    <definedName name="CompositionTable" localSheetId="4">bank_failures!$D$34</definedName>
    <definedName name="CompositionTable" localSheetId="5">boxplot!$D$34</definedName>
    <definedName name="CompositionTable" localSheetId="6">calendar!$D$34</definedName>
    <definedName name="CompositionTable" localSheetId="7">candle!$D$34</definedName>
    <definedName name="CompositionTable" localSheetId="8">christmas_cost!$D$34</definedName>
    <definedName name="CompositionTable" localSheetId="9">companies!$D$34</definedName>
    <definedName name="CompositionTable" localSheetId="10">country_stats_scatter!$D$34</definedName>
    <definedName name="CompositionTable" localSheetId="11">gold_vs_bitcoin!$D$34</definedName>
    <definedName name="CompositionTable" localSheetId="12">japan_births_deaths!$D$34</definedName>
    <definedName name="CompositionTable" localSheetId="13">japan_population!$D$34</definedName>
    <definedName name="CompositionTable" localSheetId="14">metrics!$D$34</definedName>
    <definedName name="CompositionTable" localSheetId="15">niger_population!$D$34</definedName>
    <definedName name="CompositionTable" localSheetId="16">quotes!$D$34</definedName>
    <definedName name="CompositionTable" localSheetId="17">radar!$D$34</definedName>
    <definedName name="CompositionTable" localSheetId="18">sankey!$D$34</definedName>
    <definedName name="CompositionTable" localSheetId="19">search_trends!$D$34</definedName>
    <definedName name="CompositionTable" localSheetId="20">tree!$D$34</definedName>
    <definedName name="DarkHeader" localSheetId="4">bank_failures!$D$81</definedName>
    <definedName name="DarkHeader" localSheetId="5">boxplot!$D$81</definedName>
    <definedName name="DarkHeader" localSheetId="6">calendar!$D$81</definedName>
    <definedName name="DarkHeader" localSheetId="7">candle!$D$81</definedName>
    <definedName name="DarkHeader" localSheetId="8">christmas_cost!$D$81</definedName>
    <definedName name="DarkHeader" localSheetId="9">companies!$D$81</definedName>
    <definedName name="DarkHeader" localSheetId="10">country_stats_scatter!$D$81</definedName>
    <definedName name="DarkHeader" localSheetId="11">gold_vs_bitcoin!$D$81</definedName>
    <definedName name="DarkHeader" localSheetId="12">japan_births_deaths!$D$81</definedName>
    <definedName name="DarkHeader" localSheetId="13">japan_population!$D$81</definedName>
    <definedName name="DarkHeader" localSheetId="14">metrics!$D$81</definedName>
    <definedName name="DarkHeader" localSheetId="15">niger_population!$D$81</definedName>
    <definedName name="DarkHeader" localSheetId="16">quotes!$D$81</definedName>
    <definedName name="DarkHeader" localSheetId="17">radar!$D$81</definedName>
    <definedName name="DarkHeader" localSheetId="18">sankey!$D$81</definedName>
    <definedName name="DarkHeader" localSheetId="19">search_trends!$D$81</definedName>
    <definedName name="DarkHeader" localSheetId="20">tree!$D$81</definedName>
    <definedName name="Data_Description" localSheetId="4">bank_failures!$C$9:$C$20</definedName>
    <definedName name="Data_Description" localSheetId="5">boxplot!$C$9:$C$20</definedName>
    <definedName name="Data_Description" localSheetId="6">calendar!$C$9:$C$20</definedName>
    <definedName name="Data_Description" localSheetId="7">candle!$C$9:$C$20</definedName>
    <definedName name="Data_Description" localSheetId="8">christmas_cost!$C$9:$C$20</definedName>
    <definedName name="Data_Description" localSheetId="9">companies!$C$9:$C$20</definedName>
    <definedName name="Data_Description" localSheetId="10">country_stats_scatter!$C$9:$C$20</definedName>
    <definedName name="Data_Description" localSheetId="11">gold_vs_bitcoin!$C$9:$C$20</definedName>
    <definedName name="Data_Description" localSheetId="12">japan_births_deaths!$C$9:$C$20</definedName>
    <definedName name="Data_Description" localSheetId="13">japan_population!$C$9:$C$20</definedName>
    <definedName name="Data_Description" localSheetId="14">metrics!$C$9:$C$20</definedName>
    <definedName name="Data_Description" localSheetId="15">niger_population!$C$9:$C$20</definedName>
    <definedName name="Data_Description" localSheetId="16">quotes!$C$9:$C$20</definedName>
    <definedName name="Data_Description" localSheetId="17">radar!$C$9:$C$20</definedName>
    <definedName name="Data_Description" localSheetId="18">sankey!$C$9:$C$20</definedName>
    <definedName name="Data_Description" localSheetId="19">search_trends!$C$9:$C$20</definedName>
    <definedName name="Data_Description" localSheetId="20">tree!$C$9:$C$20</definedName>
    <definedName name="Dataframes">Overview!$C$57:$C$75</definedName>
    <definedName name="Debug" localSheetId="3">Overview!$D$9:$E$53</definedName>
    <definedName name="DebugToggle" localSheetId="3">Overview!$B$6</definedName>
    <definedName name="Definitions" localSheetId="4">bank_failures!$D$17:$K$17</definedName>
    <definedName name="Definitions" localSheetId="5">boxplot!$D$17:$M$17</definedName>
    <definedName name="Definitions" localSheetId="6">calendar!$D$17:$F$17</definedName>
    <definedName name="Definitions" localSheetId="7">candle!$D$17:$J$17</definedName>
    <definedName name="Definitions" localSheetId="8">christmas_cost!$D$17:$I$17</definedName>
    <definedName name="Definitions" localSheetId="9">companies!$D$17:$H$17</definedName>
    <definedName name="Definitions" localSheetId="10">country_stats_scatter!$D$17:$J$17</definedName>
    <definedName name="Definitions" localSheetId="11">gold_vs_bitcoin!$D$17:$G$17</definedName>
    <definedName name="Definitions" localSheetId="12">japan_births_deaths!$D$17:$K$17</definedName>
    <definedName name="Definitions" localSheetId="13">japan_population!$D$17:$G$17</definedName>
    <definedName name="Definitions" localSheetId="14">metrics!$D$17:$M$17</definedName>
    <definedName name="Definitions" localSheetId="15">niger_population!$D$17:$G$17</definedName>
    <definedName name="Definitions" localSheetId="16">quotes!$D$17:$O$17</definedName>
    <definedName name="Definitions" localSheetId="17">radar!$D$17:$J$17</definedName>
    <definedName name="Definitions" localSheetId="18">sankey!$D$17:$H$17</definedName>
    <definedName name="Definitions" localSheetId="19">search_trends!$D$17:$AE$17</definedName>
    <definedName name="Definitions" localSheetId="20">tree!$D$17:$H$17</definedName>
    <definedName name="Description" localSheetId="4">bank_failures!$D$9</definedName>
    <definedName name="Description" localSheetId="5">boxplot!$D$9</definedName>
    <definedName name="Description" localSheetId="6">calendar!$D$9</definedName>
    <definedName name="Description" localSheetId="7">candle!$D$9</definedName>
    <definedName name="Description" localSheetId="8">christmas_cost!$D$9</definedName>
    <definedName name="Description" localSheetId="9">companies!$D$9</definedName>
    <definedName name="Description" localSheetId="10">country_stats_scatter!$D$9</definedName>
    <definedName name="Description" localSheetId="11">gold_vs_bitcoin!$D$9</definedName>
    <definedName name="Description" localSheetId="12">japan_births_deaths!$D$9</definedName>
    <definedName name="Description" localSheetId="13">japan_population!$D$9</definedName>
    <definedName name="Description" localSheetId="14">metrics!$D$9</definedName>
    <definedName name="Description" localSheetId="15">niger_population!$D$9</definedName>
    <definedName name="Description" localSheetId="16">quotes!$D$9</definedName>
    <definedName name="Description" localSheetId="17">radar!$D$9</definedName>
    <definedName name="Description" localSheetId="18">sankey!$D$9</definedName>
    <definedName name="Description" localSheetId="19">search_trends!$D$9</definedName>
    <definedName name="Description" localSheetId="20">tree!$D$9</definedName>
    <definedName name="Dimensions" localSheetId="4">bank_failures!$D$11</definedName>
    <definedName name="Dimensions" localSheetId="5">boxplot!$D$11</definedName>
    <definedName name="Dimensions" localSheetId="6">calendar!$D$11</definedName>
    <definedName name="Dimensions" localSheetId="7">candle!$D$11</definedName>
    <definedName name="Dimensions" localSheetId="8">christmas_cost!$D$11</definedName>
    <definedName name="Dimensions" localSheetId="9">companies!$D$11</definedName>
    <definedName name="Dimensions" localSheetId="10">country_stats_scatter!$D$11</definedName>
    <definedName name="Dimensions" localSheetId="11">gold_vs_bitcoin!$D$11</definedName>
    <definedName name="Dimensions" localSheetId="12">japan_births_deaths!$D$11</definedName>
    <definedName name="Dimensions" localSheetId="13">japan_population!$D$11</definedName>
    <definedName name="Dimensions" localSheetId="14">metrics!$D$11</definedName>
    <definedName name="Dimensions" localSheetId="15">niger_population!$D$11</definedName>
    <definedName name="Dimensions" localSheetId="16">quotes!$D$11</definedName>
    <definedName name="Dimensions" localSheetId="17">radar!$D$11</definedName>
    <definedName name="Dimensions" localSheetId="18">sankey!$D$11</definedName>
    <definedName name="Dimensions" localSheetId="19">search_trends!$D$11</definedName>
    <definedName name="Dimensions" localSheetId="20">tree!$D$11</definedName>
    <definedName name="Field_Analysis" localSheetId="4">bank_failures!$D$22:$D$80</definedName>
    <definedName name="Field_Analysis" localSheetId="5">boxplot!$D$22:$D$80</definedName>
    <definedName name="Field_Analysis" localSheetId="6">calendar!$D$22:$D$80</definedName>
    <definedName name="Field_Analysis" localSheetId="7">candle!$D$22:$D$80</definedName>
    <definedName name="Field_Analysis" localSheetId="8">christmas_cost!$D$22:$D$80</definedName>
    <definedName name="Field_Analysis" localSheetId="9">companies!$D$22:$D$80</definedName>
    <definedName name="Field_Analysis" localSheetId="10">country_stats_scatter!$D$22:$D$80</definedName>
    <definedName name="Field_Analysis" localSheetId="11">gold_vs_bitcoin!$D$22:$D$80</definedName>
    <definedName name="Field_Analysis" localSheetId="12">japan_births_deaths!$D$22:$D$80</definedName>
    <definedName name="Field_Analysis" localSheetId="13">japan_population!$D$22:$D$80</definedName>
    <definedName name="Field_Analysis" localSheetId="14">metrics!$D$22:$D$80</definedName>
    <definedName name="Field_Analysis" localSheetId="15">niger_population!$D$22:$D$80</definedName>
    <definedName name="Field_Analysis" localSheetId="16">quotes!$D$22:$D$80</definedName>
    <definedName name="Field_Analysis" localSheetId="17">radar!$D$22:$D$80</definedName>
    <definedName name="Field_Analysis" localSheetId="18">sankey!$D$22:$D$80</definedName>
    <definedName name="Field_Analysis" localSheetId="19">search_trends!$D$22:$D$80</definedName>
    <definedName name="Field_Analysis" localSheetId="20">tree!$D$22:$D$80</definedName>
    <definedName name="Field_Lists" localSheetId="4">bank_failures!$C$60:$C$68</definedName>
    <definedName name="Field_Lists" localSheetId="5">boxplot!$C$60:$C$68</definedName>
    <definedName name="Field_Lists" localSheetId="6">calendar!$C$60:$C$68</definedName>
    <definedName name="Field_Lists" localSheetId="7">candle!$C$60:$C$68</definedName>
    <definedName name="Field_Lists" localSheetId="8">christmas_cost!$C$60:$C$68</definedName>
    <definedName name="Field_Lists" localSheetId="9">companies!$C$60:$C$68</definedName>
    <definedName name="Field_Lists" localSheetId="10">country_stats_scatter!$C$60:$C$68</definedName>
    <definedName name="Field_Lists" localSheetId="11">gold_vs_bitcoin!$C$60:$C$68</definedName>
    <definedName name="Field_Lists" localSheetId="12">japan_births_deaths!$C$60:$C$68</definedName>
    <definedName name="Field_Lists" localSheetId="13">japan_population!$C$60:$C$68</definedName>
    <definedName name="Field_Lists" localSheetId="14">metrics!$C$60:$C$68</definedName>
    <definedName name="Field_Lists" localSheetId="15">niger_population!$C$60:$C$68</definedName>
    <definedName name="Field_Lists" localSheetId="16">quotes!$C$60:$C$68</definedName>
    <definedName name="Field_Lists" localSheetId="17">radar!$C$60:$C$68</definedName>
    <definedName name="Field_Lists" localSheetId="18">sankey!$C$60:$C$68</definedName>
    <definedName name="Field_Lists" localSheetId="19">search_trends!$C$60:$C$68</definedName>
    <definedName name="Field_Lists" localSheetId="20">tree!$C$60:$C$68</definedName>
    <definedName name="Field_Overview">Overview!$E$79:$E$212</definedName>
    <definedName name="FieldList1" localSheetId="4">bank_failures!$D$60:$K$60</definedName>
    <definedName name="FieldList1" localSheetId="5">boxplot!$D$60:$M$60</definedName>
    <definedName name="FieldList1" localSheetId="6">calendar!$D$60:$F$60</definedName>
    <definedName name="FieldList1" localSheetId="7">candle!$D$60:$J$60</definedName>
    <definedName name="FieldList1" localSheetId="8">christmas_cost!$D$60:$I$60</definedName>
    <definedName name="FieldList1" localSheetId="9">companies!$D$60:$H$60</definedName>
    <definedName name="FieldList1" localSheetId="10">country_stats_scatter!$D$60:$J$60</definedName>
    <definedName name="FieldList1" localSheetId="11">gold_vs_bitcoin!$D$60:$G$60</definedName>
    <definedName name="FieldList1" localSheetId="12">japan_births_deaths!$D$60:$K$60</definedName>
    <definedName name="FieldList1" localSheetId="13">japan_population!$D$60:$G$60</definedName>
    <definedName name="FieldList1" localSheetId="14">metrics!$D$60:$M$60</definedName>
    <definedName name="FieldList1" localSheetId="15">niger_population!$D$60:$G$60</definedName>
    <definedName name="FieldList1" localSheetId="16">quotes!$D$60:$O$60</definedName>
    <definedName name="FieldList1" localSheetId="17">radar!$D$60:$J$60</definedName>
    <definedName name="FieldList1" localSheetId="18">sankey!$D$60:$H$60</definedName>
    <definedName name="FieldList1" localSheetId="19">search_trends!$D$60:$AE$60</definedName>
    <definedName name="FieldList1" localSheetId="20">tree!$D$60:$H$60</definedName>
    <definedName name="FieldList2" localSheetId="4">bank_failures!$D$61:$K$61</definedName>
    <definedName name="FieldList2" localSheetId="5">boxplot!$D$61:$M$61</definedName>
    <definedName name="FieldList2" localSheetId="6">calendar!$D$61:$F$61</definedName>
    <definedName name="FieldList2" localSheetId="7">candle!$D$61:$J$61</definedName>
    <definedName name="FieldList2" localSheetId="8">christmas_cost!$D$61:$I$61</definedName>
    <definedName name="FieldList2" localSheetId="9">companies!$D$61:$H$61</definedName>
    <definedName name="FieldList2" localSheetId="10">country_stats_scatter!$D$61:$J$61</definedName>
    <definedName name="FieldList2" localSheetId="11">gold_vs_bitcoin!$D$61:$G$61</definedName>
    <definedName name="FieldList2" localSheetId="12">japan_births_deaths!$D$61:$K$61</definedName>
    <definedName name="FieldList2" localSheetId="13">japan_population!$D$61:$G$61</definedName>
    <definedName name="FieldList2" localSheetId="14">metrics!$D$61:$M$61</definedName>
    <definedName name="FieldList2" localSheetId="15">niger_population!$D$61:$G$61</definedName>
    <definedName name="FieldList2" localSheetId="16">quotes!$D$61:$O$61</definedName>
    <definedName name="FieldList2" localSheetId="17">radar!$D$61:$J$61</definedName>
    <definedName name="FieldList2" localSheetId="18">sankey!$D$61:$H$61</definedName>
    <definedName name="FieldList2" localSheetId="19">search_trends!$D$61:$AE$61</definedName>
    <definedName name="FieldList2" localSheetId="20">tree!$D$61:$H$61</definedName>
    <definedName name="FieldList3" localSheetId="4">bank_failures!$D$62:$K$62</definedName>
    <definedName name="FieldList3" localSheetId="5">boxplot!$D$62:$M$62</definedName>
    <definedName name="FieldList3" localSheetId="6">calendar!$D$62:$F$62</definedName>
    <definedName name="FieldList3" localSheetId="7">candle!$D$62:$J$62</definedName>
    <definedName name="FieldList3" localSheetId="8">christmas_cost!$D$62:$I$62</definedName>
    <definedName name="FieldList3" localSheetId="9">companies!$D$62:$H$62</definedName>
    <definedName name="FieldList3" localSheetId="10">country_stats_scatter!$D$62:$J$62</definedName>
    <definedName name="FieldList3" localSheetId="11">gold_vs_bitcoin!$D$62:$G$62</definedName>
    <definedName name="FieldList3" localSheetId="12">japan_births_deaths!$D$62:$K$62</definedName>
    <definedName name="FieldList3" localSheetId="13">japan_population!$D$62:$G$62</definedName>
    <definedName name="FieldList3" localSheetId="14">metrics!$D$62:$M$62</definedName>
    <definedName name="FieldList3" localSheetId="15">niger_population!$D$62:$G$62</definedName>
    <definedName name="FieldList3" localSheetId="16">quotes!$D$62:$O$62</definedName>
    <definedName name="FieldList3" localSheetId="17">radar!$D$62:$J$62</definedName>
    <definedName name="FieldList3" localSheetId="18">sankey!$D$62:$H$62</definedName>
    <definedName name="FieldList3" localSheetId="19">search_trends!$D$62:$AE$62</definedName>
    <definedName name="FieldList3" localSheetId="20">tree!$D$62:$H$62</definedName>
    <definedName name="FieldList4" localSheetId="4">bank_failures!$D$63:$K$63</definedName>
    <definedName name="FieldList4" localSheetId="5">boxplot!$D$63:$M$63</definedName>
    <definedName name="FieldList4" localSheetId="6">calendar!$D$63:$F$63</definedName>
    <definedName name="FieldList4" localSheetId="7">candle!$D$63:$J$63</definedName>
    <definedName name="FieldList4" localSheetId="8">christmas_cost!$D$63:$I$63</definedName>
    <definedName name="FieldList4" localSheetId="9">companies!$D$63:$H$63</definedName>
    <definedName name="FieldList4" localSheetId="10">country_stats_scatter!$D$63:$J$63</definedName>
    <definedName name="FieldList4" localSheetId="11">gold_vs_bitcoin!$D$63:$G$63</definedName>
    <definedName name="FieldList4" localSheetId="12">japan_births_deaths!$D$63:$K$63</definedName>
    <definedName name="FieldList4" localSheetId="13">japan_population!$D$63:$G$63</definedName>
    <definedName name="FieldList4" localSheetId="14">metrics!$D$63:$M$63</definedName>
    <definedName name="FieldList4" localSheetId="15">niger_population!$D$63:$G$63</definedName>
    <definedName name="FieldList4" localSheetId="16">quotes!$D$63:$O$63</definedName>
    <definedName name="FieldList4" localSheetId="17">radar!$D$63:$J$63</definedName>
    <definedName name="FieldList4" localSheetId="18">sankey!$D$63:$H$63</definedName>
    <definedName name="FieldList4" localSheetId="19">search_trends!$D$63:$AE$63</definedName>
    <definedName name="FieldList4" localSheetId="20">tree!$D$63:$H$63</definedName>
    <definedName name="FieldList5" localSheetId="4">bank_failures!$D$64:$K$64</definedName>
    <definedName name="FieldList5" localSheetId="5">boxplot!$D$64:$M$64</definedName>
    <definedName name="FieldList5" localSheetId="6">calendar!$D$64:$F$64</definedName>
    <definedName name="FieldList5" localSheetId="7">candle!$D$64:$J$64</definedName>
    <definedName name="FieldList5" localSheetId="8">christmas_cost!$D$64:$I$64</definedName>
    <definedName name="FieldList5" localSheetId="9">companies!$D$64:$H$64</definedName>
    <definedName name="FieldList5" localSheetId="10">country_stats_scatter!$D$64:$J$64</definedName>
    <definedName name="FieldList5" localSheetId="11">gold_vs_bitcoin!$D$64:$G$64</definedName>
    <definedName name="FieldList5" localSheetId="12">japan_births_deaths!$D$64:$K$64</definedName>
    <definedName name="FieldList5" localSheetId="13">japan_population!$D$64:$G$64</definedName>
    <definedName name="FieldList5" localSheetId="14">metrics!$D$64:$M$64</definedName>
    <definedName name="FieldList5" localSheetId="15">niger_population!$D$64:$G$64</definedName>
    <definedName name="FieldList5" localSheetId="16">quotes!$D$64:$O$64</definedName>
    <definedName name="FieldList5" localSheetId="17">radar!$D$64:$J$64</definedName>
    <definedName name="FieldList5" localSheetId="18">sankey!$D$64:$H$64</definedName>
    <definedName name="FieldList5" localSheetId="19">search_trends!$D$64:$AE$64</definedName>
    <definedName name="FieldList5" localSheetId="20">tree!$D$64:$H$64</definedName>
    <definedName name="FieldList6" localSheetId="4">bank_failures!$D$65:$K$65</definedName>
    <definedName name="FieldList6" localSheetId="5">boxplot!$D$65:$M$65</definedName>
    <definedName name="FieldList6" localSheetId="6">calendar!$D$65:$F$65</definedName>
    <definedName name="FieldList6" localSheetId="7">candle!$D$65:$J$65</definedName>
    <definedName name="FieldList6" localSheetId="8">christmas_cost!$D$65:$I$65</definedName>
    <definedName name="FieldList6" localSheetId="9">companies!$D$65:$H$65</definedName>
    <definedName name="FieldList6" localSheetId="10">country_stats_scatter!$D$65:$J$65</definedName>
    <definedName name="FieldList6" localSheetId="11">gold_vs_bitcoin!$D$65:$G$65</definedName>
    <definedName name="FieldList6" localSheetId="12">japan_births_deaths!$D$65:$K$65</definedName>
    <definedName name="FieldList6" localSheetId="13">japan_population!$D$65:$G$65</definedName>
    <definedName name="FieldList6" localSheetId="14">metrics!$D$65:$M$65</definedName>
    <definedName name="FieldList6" localSheetId="15">niger_population!$D$65:$G$65</definedName>
    <definedName name="FieldList6" localSheetId="16">quotes!$D$65:$O$65</definedName>
    <definedName name="FieldList6" localSheetId="17">radar!$D$65:$J$65</definedName>
    <definedName name="FieldList6" localSheetId="18">sankey!$D$65:$H$65</definedName>
    <definedName name="FieldList6" localSheetId="19">search_trends!$D$65:$AE$65</definedName>
    <definedName name="FieldList6" localSheetId="20">tree!$D$65:$H$65</definedName>
    <definedName name="FieldList7" localSheetId="4">bank_failures!$D$66:$K$66</definedName>
    <definedName name="FieldList7" localSheetId="5">boxplot!$D$66:$M$66</definedName>
    <definedName name="FieldList7" localSheetId="6">calendar!$D$66:$F$66</definedName>
    <definedName name="FieldList7" localSheetId="7">candle!$D$66:$J$66</definedName>
    <definedName name="FieldList7" localSheetId="8">christmas_cost!$D$66:$I$66</definedName>
    <definedName name="FieldList7" localSheetId="9">companies!$D$66:$H$66</definedName>
    <definedName name="FieldList7" localSheetId="10">country_stats_scatter!$D$66:$J$66</definedName>
    <definedName name="FieldList7" localSheetId="11">gold_vs_bitcoin!$D$66:$G$66</definedName>
    <definedName name="FieldList7" localSheetId="12">japan_births_deaths!$D$66:$K$66</definedName>
    <definedName name="FieldList7" localSheetId="13">japan_population!$D$66:$G$66</definedName>
    <definedName name="FieldList7" localSheetId="14">metrics!$D$66:$M$66</definedName>
    <definedName name="FieldList7" localSheetId="15">niger_population!$D$66:$G$66</definedName>
    <definedName name="FieldList7" localSheetId="16">quotes!$D$66:$O$66</definedName>
    <definedName name="FieldList7" localSheetId="17">radar!$D$66:$J$66</definedName>
    <definedName name="FieldList7" localSheetId="18">sankey!$D$66:$H$66</definedName>
    <definedName name="FieldList7" localSheetId="19">search_trends!$D$66:$AE$66</definedName>
    <definedName name="FieldList7" localSheetId="20">tree!$D$66:$H$66</definedName>
    <definedName name="FieldList8" localSheetId="4">bank_failures!$D$67:$K$67</definedName>
    <definedName name="FieldList8" localSheetId="5">boxplot!$D$67:$M$67</definedName>
    <definedName name="FieldList8" localSheetId="6">calendar!$D$67:$F$67</definedName>
    <definedName name="FieldList8" localSheetId="7">candle!$D$67:$J$67</definedName>
    <definedName name="FieldList8" localSheetId="8">christmas_cost!$D$67:$I$67</definedName>
    <definedName name="FieldList8" localSheetId="9">companies!$D$67:$H$67</definedName>
    <definedName name="FieldList8" localSheetId="10">country_stats_scatter!$D$67:$J$67</definedName>
    <definedName name="FieldList8" localSheetId="11">gold_vs_bitcoin!$D$67:$G$67</definedName>
    <definedName name="FieldList8" localSheetId="12">japan_births_deaths!$D$67:$K$67</definedName>
    <definedName name="FieldList8" localSheetId="13">japan_population!$D$67:$G$67</definedName>
    <definedName name="FieldList8" localSheetId="14">metrics!$D$67:$M$67</definedName>
    <definedName name="FieldList8" localSheetId="15">niger_population!$D$67:$G$67</definedName>
    <definedName name="FieldList8" localSheetId="16">quotes!$D$67:$O$67</definedName>
    <definedName name="FieldList8" localSheetId="17">radar!$D$67:$J$67</definedName>
    <definedName name="FieldList8" localSheetId="18">sankey!$D$67:$H$67</definedName>
    <definedName name="FieldList8" localSheetId="19">search_trends!$D$67:$AE$67</definedName>
    <definedName name="FieldList8" localSheetId="20">tree!$D$67:$H$67</definedName>
    <definedName name="FieldLists" localSheetId="4">bank_failures!$C$60:$F$67</definedName>
    <definedName name="FieldLists" localSheetId="5">boxplot!$C$60:$F$67</definedName>
    <definedName name="FieldLists" localSheetId="6">calendar!$C$60:$F$67</definedName>
    <definedName name="FieldLists" localSheetId="7">candle!$C$60:$F$67</definedName>
    <definedName name="FieldLists" localSheetId="8">christmas_cost!$C$60:$F$67</definedName>
    <definedName name="FieldLists" localSheetId="9">companies!$C$60:$F$67</definedName>
    <definedName name="FieldLists" localSheetId="10">country_stats_scatter!$C$60:$F$67</definedName>
    <definedName name="FieldLists" localSheetId="11">gold_vs_bitcoin!$C$60:$F$67</definedName>
    <definedName name="FieldLists" localSheetId="12">japan_births_deaths!$C$60:$F$67</definedName>
    <definedName name="FieldLists" localSheetId="13">japan_population!$C$60:$F$67</definedName>
    <definedName name="FieldLists" localSheetId="14">metrics!$C$60:$F$67</definedName>
    <definedName name="FieldLists" localSheetId="15">niger_population!$C$60:$F$67</definedName>
    <definedName name="FieldLists" localSheetId="16">quotes!$C$60:$F$67</definedName>
    <definedName name="FieldLists" localSheetId="17">radar!$C$60:$F$67</definedName>
    <definedName name="FieldLists" localSheetId="18">sankey!$C$60:$F$67</definedName>
    <definedName name="FieldLists" localSheetId="19">search_trends!$C$60:$F$67</definedName>
    <definedName name="FieldLists" localSheetId="20">tree!$C$60:$F$67</definedName>
    <definedName name="FieldRange" localSheetId="4">bank_failures!$D$81:$K$81</definedName>
    <definedName name="FieldRange" localSheetId="5">boxplot!$D$81:$M$81</definedName>
    <definedName name="FieldRange" localSheetId="6">calendar!$D$81:$F$81</definedName>
    <definedName name="FieldRange" localSheetId="7">candle!$D$81:$J$81</definedName>
    <definedName name="FieldRange" localSheetId="8">christmas_cost!$D$81:$I$81</definedName>
    <definedName name="FieldRange" localSheetId="9">companies!$D$81:$H$81</definedName>
    <definedName name="FieldRange" localSheetId="10">country_stats_scatter!$D$81:$J$81</definedName>
    <definedName name="FieldRange" localSheetId="11">gold_vs_bitcoin!$D$81:$G$81</definedName>
    <definedName name="FieldRange" localSheetId="12">japan_births_deaths!$D$81:$K$81</definedName>
    <definedName name="FieldRange" localSheetId="13">japan_population!$D$81:$G$81</definedName>
    <definedName name="FieldRange" localSheetId="14">metrics!$D$81:$M$81</definedName>
    <definedName name="FieldRange" localSheetId="15">niger_population!$D$81:$G$81</definedName>
    <definedName name="FieldRange" localSheetId="16">quotes!$D$81:$O$81</definedName>
    <definedName name="FieldRange" localSheetId="17">radar!$D$81:$J$81</definedName>
    <definedName name="FieldRange" localSheetId="18">sankey!$D$81:$H$81</definedName>
    <definedName name="FieldRange" localSheetId="19">search_trends!$D$81:$AE$81</definedName>
    <definedName name="FieldRange" localSheetId="20">tree!$D$81:$H$81</definedName>
    <definedName name="Fields">Overview!$C$79:$C$213</definedName>
    <definedName name="FormatRange" localSheetId="4">bank_failures!$F:$F</definedName>
    <definedName name="FormatRange" localSheetId="5">boxplot!$F:$F</definedName>
    <definedName name="FormatRange" localSheetId="6">calendar!$F:$F</definedName>
    <definedName name="FormatRange" localSheetId="7">candle!$F:$F</definedName>
    <definedName name="FormatRange" localSheetId="8">christmas_cost!$F:$F</definedName>
    <definedName name="FormatRange" localSheetId="9">companies!$F:$F</definedName>
    <definedName name="FormatRange" localSheetId="10">country_stats_scatter!$F:$F</definedName>
    <definedName name="FormatRange" localSheetId="11">gold_vs_bitcoin!$F:$F</definedName>
    <definedName name="FormatRange" localSheetId="12">japan_births_deaths!$F:$F</definedName>
    <definedName name="FormatRange" localSheetId="13">japan_population!$F:$F</definedName>
    <definedName name="FormatRange" localSheetId="14">metrics!$F:$F</definedName>
    <definedName name="FormatRange" localSheetId="15">niger_population!$F:$F</definedName>
    <definedName name="FormatRange" localSheetId="16">quotes!$F:$F</definedName>
    <definedName name="FormatRange" localSheetId="17">radar!$F:$F</definedName>
    <definedName name="FormatRange" localSheetId="18">sankey!$F:$F</definedName>
    <definedName name="FormatRange" localSheetId="19">search_trends!$F:$F</definedName>
    <definedName name="FormatRange" localSheetId="20">tree!$F:$F</definedName>
    <definedName name="Headers" localSheetId="4">bank_failures!$D$21:$K$21</definedName>
    <definedName name="Headers" localSheetId="5">boxplot!$D$21:$M$21</definedName>
    <definedName name="Headers" localSheetId="6">calendar!$D$21:$F$21</definedName>
    <definedName name="Headers" localSheetId="7">candle!$D$21:$J$21</definedName>
    <definedName name="Headers" localSheetId="8">christmas_cost!$D$21:$I$21</definedName>
    <definedName name="Headers" localSheetId="9">companies!$D$21:$H$21</definedName>
    <definedName name="Headers" localSheetId="10">country_stats_scatter!$D$21:$J$21</definedName>
    <definedName name="Headers" localSheetId="11">gold_vs_bitcoin!$D$21:$G$21</definedName>
    <definedName name="Headers" localSheetId="12">japan_births_deaths!$D$21:$K$21</definedName>
    <definedName name="Headers" localSheetId="13">japan_population!$D$21:$G$21</definedName>
    <definedName name="Headers" localSheetId="14">metrics!$D$21:$M$21</definedName>
    <definedName name="Headers" localSheetId="15">niger_population!$D$21:$G$21</definedName>
    <definedName name="Headers" localSheetId="16">quotes!$D$21:$O$21</definedName>
    <definedName name="Headers" localSheetId="17">radar!$D$21:$J$21</definedName>
    <definedName name="Headers" localSheetId="18">sankey!$D$21:$H$21</definedName>
    <definedName name="Headers" localSheetId="19">search_trends!$D$21:$AE$21</definedName>
    <definedName name="Headers" localSheetId="20">tree!$D$21:$H$21</definedName>
    <definedName name="Headers_Start" localSheetId="4">bank_failures!$D$21</definedName>
    <definedName name="Headers_Start" localSheetId="5">boxplot!$D$21</definedName>
    <definedName name="Headers_Start" localSheetId="6">calendar!$D$21</definedName>
    <definedName name="Headers_Start" localSheetId="7">candle!$D$21</definedName>
    <definedName name="Headers_Start" localSheetId="8">christmas_cost!$D$21</definedName>
    <definedName name="Headers_Start" localSheetId="9">companies!$D$21</definedName>
    <definedName name="Headers_Start" localSheetId="10">country_stats_scatter!$D$21</definedName>
    <definedName name="Headers_Start" localSheetId="11">gold_vs_bitcoin!$D$21</definedName>
    <definedName name="Headers_Start" localSheetId="12">japan_births_deaths!$D$21</definedName>
    <definedName name="Headers_Start" localSheetId="13">japan_population!$D$21</definedName>
    <definedName name="Headers_Start" localSheetId="14">metrics!$D$21</definedName>
    <definedName name="Headers_Start" localSheetId="15">niger_population!$D$21</definedName>
    <definedName name="Headers_Start" localSheetId="16">quotes!$D$21</definedName>
    <definedName name="Headers_Start" localSheetId="17">radar!$D$21</definedName>
    <definedName name="Headers_Start" localSheetId="18">sankey!$D$21</definedName>
    <definedName name="Headers_Start" localSheetId="19">search_trends!$D$21</definedName>
    <definedName name="Headers_Start" localSheetId="20">tree!$D$21</definedName>
    <definedName name="Histogram" localSheetId="4">bank_failures!$D$44</definedName>
    <definedName name="Histogram" localSheetId="5">boxplot!$D$44</definedName>
    <definedName name="Histogram" localSheetId="6">calendar!$D$44</definedName>
    <definedName name="Histogram" localSheetId="7">candle!$D$44</definedName>
    <definedName name="Histogram" localSheetId="8">christmas_cost!$D$44</definedName>
    <definedName name="Histogram" localSheetId="9">companies!$D$44</definedName>
    <definedName name="Histogram" localSheetId="10">country_stats_scatter!$D$44</definedName>
    <definedName name="Histogram" localSheetId="11">gold_vs_bitcoin!$D$44</definedName>
    <definedName name="Histogram" localSheetId="12">japan_births_deaths!$D$44</definedName>
    <definedName name="Histogram" localSheetId="13">japan_population!$D$44</definedName>
    <definedName name="Histogram" localSheetId="14">metrics!$D$44</definedName>
    <definedName name="Histogram" localSheetId="15">niger_population!$D$44</definedName>
    <definedName name="Histogram" localSheetId="16">quotes!$D$44</definedName>
    <definedName name="Histogram" localSheetId="17">radar!$D$44</definedName>
    <definedName name="Histogram" localSheetId="18">sankey!$D$44</definedName>
    <definedName name="Histogram" localSheetId="19">search_trends!$D$44</definedName>
    <definedName name="Histogram" localSheetId="20">tree!$D$44</definedName>
    <definedName name="LightHeader" localSheetId="4">bank_failures!$C$81</definedName>
    <definedName name="LightHeader" localSheetId="5">boxplot!$C$81</definedName>
    <definedName name="LightHeader" localSheetId="6">calendar!$C$81</definedName>
    <definedName name="LightHeader" localSheetId="7">candle!$C$81</definedName>
    <definedName name="LightHeader" localSheetId="8">christmas_cost!$C$81</definedName>
    <definedName name="LightHeader" localSheetId="9">companies!$C$81</definedName>
    <definedName name="LightHeader" localSheetId="10">country_stats_scatter!$C$81</definedName>
    <definedName name="LightHeader" localSheetId="11">gold_vs_bitcoin!$C$81</definedName>
    <definedName name="LightHeader" localSheetId="12">japan_births_deaths!$C$81</definedName>
    <definedName name="LightHeader" localSheetId="13">japan_population!$C$81</definedName>
    <definedName name="LightHeader" localSheetId="14">metrics!$C$81</definedName>
    <definedName name="LightHeader" localSheetId="15">niger_population!$C$81</definedName>
    <definedName name="LightHeader" localSheetId="16">quotes!$C$81</definedName>
    <definedName name="LightHeader" localSheetId="17">radar!$C$81</definedName>
    <definedName name="LightHeader" localSheetId="18">sankey!$C$81</definedName>
    <definedName name="LightHeader" localSheetId="19">search_trends!$C$81</definedName>
    <definedName name="LightHeader" localSheetId="20">tree!$C$81</definedName>
    <definedName name="Name" localSheetId="4">bank_failures!$C$5</definedName>
    <definedName name="Name" localSheetId="5">boxplot!$C$5</definedName>
    <definedName name="Name" localSheetId="6">calendar!$C$5</definedName>
    <definedName name="Name" localSheetId="7">candle!$C$5</definedName>
    <definedName name="Name" localSheetId="8">christmas_cost!$C$5</definedName>
    <definedName name="Name" localSheetId="9">companies!$C$5</definedName>
    <definedName name="Name" localSheetId="10">country_stats_scatter!$C$5</definedName>
    <definedName name="Name" localSheetId="11">gold_vs_bitcoin!$C$5</definedName>
    <definedName name="Name" localSheetId="12">japan_births_deaths!$C$5</definedName>
    <definedName name="Name" localSheetId="13">japan_population!$C$5</definedName>
    <definedName name="Name" localSheetId="14">metrics!$C$5</definedName>
    <definedName name="Name" localSheetId="15">niger_population!$C$5</definedName>
    <definedName name="Name" localSheetId="1">'Null Matrix'!$C$4</definedName>
    <definedName name="Name" localSheetId="3">Overview!$C$4</definedName>
    <definedName name="Name" localSheetId="2">'Pair Plots'!$C$4</definedName>
    <definedName name="Name" localSheetId="16">quotes!$C$5</definedName>
    <definedName name="Name" localSheetId="17">radar!$C$5</definedName>
    <definedName name="Name" localSheetId="18">sankey!$C$5</definedName>
    <definedName name="Name" localSheetId="19">search_trends!$C$5</definedName>
    <definedName name="Name" localSheetId="0">SinglePlot!$C$4</definedName>
    <definedName name="Name" localSheetId="20">tree!$C$5</definedName>
    <definedName name="Notes" localSheetId="4">bank_failures!$D$19:$K$19</definedName>
    <definedName name="Notes" localSheetId="5">boxplot!$D$19:$M$19</definedName>
    <definedName name="Notes" localSheetId="6">calendar!$D$19:$F$19</definedName>
    <definedName name="Notes" localSheetId="7">candle!$D$19:$J$19</definedName>
    <definedName name="Notes" localSheetId="8">christmas_cost!$D$19:$I$19</definedName>
    <definedName name="Notes" localSheetId="9">companies!$D$19:$H$19</definedName>
    <definedName name="Notes" localSheetId="10">country_stats_scatter!$D$19:$J$19</definedName>
    <definedName name="Notes" localSheetId="11">gold_vs_bitcoin!$D$19:$G$19</definedName>
    <definedName name="Notes" localSheetId="12">japan_births_deaths!$D$19:$K$19</definedName>
    <definedName name="Notes" localSheetId="13">japan_population!$D$19:$G$19</definedName>
    <definedName name="Notes" localSheetId="14">metrics!$D$19:$M$19</definedName>
    <definedName name="Notes" localSheetId="15">niger_population!$D$19:$G$19</definedName>
    <definedName name="Notes" localSheetId="16">quotes!$D$19:$O$19</definedName>
    <definedName name="Notes" localSheetId="17">radar!$D$19:$J$19</definedName>
    <definedName name="Notes" localSheetId="18">sankey!$D$19:$H$19</definedName>
    <definedName name="Notes" localSheetId="19">search_trends!$D$19:$AE$19</definedName>
    <definedName name="Notes" localSheetId="20">tree!$D$19:$H$19</definedName>
    <definedName name="Percentiles" localSheetId="4">bank_failures!$C$48:$C$57</definedName>
    <definedName name="Percentiles" localSheetId="5">boxplot!$C$48:$C$57</definedName>
    <definedName name="Percentiles" localSheetId="6">calendar!$C$48:$C$57</definedName>
    <definedName name="Percentiles" localSheetId="7">candle!$C$48:$C$57</definedName>
    <definedName name="Percentiles" localSheetId="8">christmas_cost!$C$48:$C$57</definedName>
    <definedName name="Percentiles" localSheetId="9">companies!$C$48:$C$57</definedName>
    <definedName name="Percentiles" localSheetId="10">country_stats_scatter!$C$48:$C$57</definedName>
    <definedName name="Percentiles" localSheetId="11">gold_vs_bitcoin!$C$48:$C$57</definedName>
    <definedName name="Percentiles" localSheetId="12">japan_births_deaths!$C$48:$C$57</definedName>
    <definedName name="Percentiles" localSheetId="13">japan_population!$C$48:$C$57</definedName>
    <definedName name="Percentiles" localSheetId="14">metrics!$C$48:$C$57</definedName>
    <definedName name="Percentiles" localSheetId="15">niger_population!$C$48:$C$57</definedName>
    <definedName name="Percentiles" localSheetId="16">quotes!$C$48:$C$57</definedName>
    <definedName name="Percentiles" localSheetId="17">radar!$C$48:$C$57</definedName>
    <definedName name="Percentiles" localSheetId="18">sankey!$C$48:$C$57</definedName>
    <definedName name="Percentiles" localSheetId="19">search_trends!$C$48:$C$57</definedName>
    <definedName name="Percentiles" localSheetId="20">tree!$C$48:$C$57</definedName>
    <definedName name="SerializedLists" localSheetId="4">bank_failures!$D$71:$D$80</definedName>
    <definedName name="SerializedLists" localSheetId="5">boxplot!$D$71:$D$80</definedName>
    <definedName name="SerializedLists" localSheetId="6">calendar!$D$71:$D$80</definedName>
    <definedName name="SerializedLists" localSheetId="7">candle!$D$71:$D$80</definedName>
    <definedName name="SerializedLists" localSheetId="8">christmas_cost!$D$71:$D$80</definedName>
    <definedName name="SerializedLists" localSheetId="9">companies!$D$71:$D$80</definedName>
    <definedName name="SerializedLists" localSheetId="10">country_stats_scatter!$D$71:$D$80</definedName>
    <definedName name="SerializedLists" localSheetId="11">gold_vs_bitcoin!$D$71:$D$80</definedName>
    <definedName name="SerializedLists" localSheetId="12">japan_births_deaths!$D$71:$D$80</definedName>
    <definedName name="SerializedLists" localSheetId="13">japan_population!$D$71:$D$80</definedName>
    <definedName name="SerializedLists" localSheetId="14">metrics!$D$71:$D$80</definedName>
    <definedName name="SerializedLists" localSheetId="15">niger_population!$D$71:$D$80</definedName>
    <definedName name="SerializedLists" localSheetId="16">quotes!$D$71:$D$80</definedName>
    <definedName name="SerializedLists" localSheetId="17">radar!$D$71:$D$80</definedName>
    <definedName name="SerializedLists" localSheetId="18">sankey!$D$71:$D$80</definedName>
    <definedName name="SerializedLists" localSheetId="19">search_trends!$D$71:$D$80</definedName>
    <definedName name="SerializedLists" localSheetId="20">tree!$D$71:$D$80</definedName>
    <definedName name="SinglePlot" localSheetId="1">'Null Matrix'!$C$10</definedName>
    <definedName name="SinglePlot" localSheetId="2">'Pair Plots'!$C$10</definedName>
    <definedName name="SinglePlot" localSheetId="0">SinglePlot!$C$10</definedName>
    <definedName name="Summary_Stats" localSheetId="4">bank_failures!$C$38:$C$45</definedName>
    <definedName name="Summary_Stats" localSheetId="5">boxplot!$C$38:$C$45</definedName>
    <definedName name="Summary_Stats" localSheetId="6">calendar!$C$38:$C$45</definedName>
    <definedName name="Summary_Stats" localSheetId="7">candle!$C$38:$C$45</definedName>
    <definedName name="Summary_Stats" localSheetId="8">christmas_cost!$C$38:$C$45</definedName>
    <definedName name="Summary_Stats" localSheetId="9">companies!$C$38:$C$45</definedName>
    <definedName name="Summary_Stats" localSheetId="10">country_stats_scatter!$C$38:$C$45</definedName>
    <definedName name="Summary_Stats" localSheetId="11">gold_vs_bitcoin!$C$38:$C$45</definedName>
    <definedName name="Summary_Stats" localSheetId="12">japan_births_deaths!$C$38:$C$45</definedName>
    <definedName name="Summary_Stats" localSheetId="13">japan_population!$C$38:$C$45</definedName>
    <definedName name="Summary_Stats" localSheetId="14">metrics!$C$38:$C$45</definedName>
    <definedName name="Summary_Stats" localSheetId="15">niger_population!$C$38:$C$45</definedName>
    <definedName name="Summary_Stats" localSheetId="16">quotes!$C$38:$C$45</definedName>
    <definedName name="Summary_Stats" localSheetId="17">radar!$C$38:$C$45</definedName>
    <definedName name="Summary_Stats" localSheetId="18">sankey!$C$38:$C$45</definedName>
    <definedName name="Summary_Stats" localSheetId="19">search_trends!$C$38:$C$45</definedName>
    <definedName name="Summary_Stats" localSheetId="20">tree!$C$38:$C$45</definedName>
    <definedName name="Theme" localSheetId="4">bank_failures!$B$21:$K$21</definedName>
    <definedName name="Theme" localSheetId="5">boxplot!$B$21:$M$21</definedName>
    <definedName name="Theme" localSheetId="6">calendar!$B$21:$F$21</definedName>
    <definedName name="Theme" localSheetId="7">candle!$B$21:$J$21</definedName>
    <definedName name="Theme" localSheetId="8">christmas_cost!$B$21:$I$21</definedName>
    <definedName name="Theme" localSheetId="9">companies!$B$21:$H$21</definedName>
    <definedName name="Theme" localSheetId="10">country_stats_scatter!$B$21:$J$21</definedName>
    <definedName name="Theme" localSheetId="11">gold_vs_bitcoin!$B$21:$G$21</definedName>
    <definedName name="Theme" localSheetId="12">japan_births_deaths!$B$21:$K$21</definedName>
    <definedName name="Theme" localSheetId="13">japan_population!$B$21:$G$21</definedName>
    <definedName name="Theme" localSheetId="14">metrics!$B$21:$M$21</definedName>
    <definedName name="Theme" localSheetId="15">niger_population!$B$21:$G$21</definedName>
    <definedName name="Theme" localSheetId="1">'Null Matrix'!$B$8:$P$8</definedName>
    <definedName name="Theme" localSheetId="3">Overview!$E$79:$AD$79</definedName>
    <definedName name="Theme" localSheetId="2">'Pair Plots'!$B$8:$P$8</definedName>
    <definedName name="Theme" localSheetId="16">quotes!$B$21:$O$21</definedName>
    <definedName name="Theme" localSheetId="17">radar!$B$21:$J$21</definedName>
    <definedName name="Theme" localSheetId="18">sankey!$B$21:$H$21</definedName>
    <definedName name="Theme" localSheetId="19">search_trends!$B$21:$AE$21</definedName>
    <definedName name="Theme" localSheetId="0">SinglePlot!$B$8:$P$8</definedName>
    <definedName name="Theme" localSheetId="20">tree!$B$21:$H$21</definedName>
    <definedName name="Toggles" localSheetId="4">bank_failures!$B$7,bank_failures!$B$23,bank_failures!$B$36,bank_failures!$B$46,bank_failures!$B$58,bank_failures!$B$69</definedName>
    <definedName name="Toggles" localSheetId="5">boxplot!$B$7,boxplot!$B$23,boxplot!$B$36,boxplot!$B$46,boxplot!$B$58,boxplot!$B$69</definedName>
    <definedName name="Toggles" localSheetId="6">calendar!$B$7,calendar!$B$23,calendar!$B$36,calendar!$B$46,calendar!$B$58,calendar!$B$69</definedName>
    <definedName name="Toggles" localSheetId="7">candle!$B$7,candle!$B$23,candle!$B$36,candle!$B$46,candle!$B$58,candle!$B$69</definedName>
    <definedName name="Toggles" localSheetId="8">christmas_cost!$B$7,christmas_cost!$B$23,christmas_cost!$B$36,christmas_cost!$B$46,christmas_cost!$B$58,christmas_cost!$B$69</definedName>
    <definedName name="Toggles" localSheetId="9">companies!$B$7,companies!$B$23,companies!$B$36,companies!$B$46,companies!$B$58,companies!$B$69</definedName>
    <definedName name="Toggles" localSheetId="10">country_stats_scatter!$B$7,country_stats_scatter!$B$23,country_stats_scatter!$B$36,country_stats_scatter!$B$46,country_stats_scatter!$B$58,country_stats_scatter!$B$69</definedName>
    <definedName name="Toggles" localSheetId="11">gold_vs_bitcoin!$B$7,gold_vs_bitcoin!$B$23,gold_vs_bitcoin!$B$36,gold_vs_bitcoin!$B$46,gold_vs_bitcoin!$B$58,gold_vs_bitcoin!$B$69</definedName>
    <definedName name="Toggles" localSheetId="12">japan_births_deaths!$B$7,japan_births_deaths!$B$23,japan_births_deaths!$B$36,japan_births_deaths!$B$46,japan_births_deaths!$B$58,japan_births_deaths!$B$69</definedName>
    <definedName name="Toggles" localSheetId="13">japan_population!$B$7,japan_population!$B$23,japan_population!$B$36,japan_population!$B$46,japan_population!$B$58,japan_population!$B$69</definedName>
    <definedName name="Toggles" localSheetId="14">metrics!$B$7,metrics!$B$23,metrics!$B$36,metrics!$B$46,metrics!$B$58,metrics!$B$69</definedName>
    <definedName name="Toggles" localSheetId="15">niger_population!$B$7,niger_population!$B$23,niger_population!$B$36,niger_population!$B$46,niger_population!$B$58,niger_population!$B$69</definedName>
    <definedName name="Toggles" localSheetId="16">quotes!$B$7,quotes!$B$23,quotes!$B$36,quotes!$B$46,quotes!$B$58,quotes!$B$69</definedName>
    <definedName name="Toggles" localSheetId="17">radar!$B$7,radar!$B$23,radar!$B$36,radar!$B$46,radar!$B$58,radar!$B$69</definedName>
    <definedName name="Toggles" localSheetId="18">sankey!$B$7,sankey!$B$23,sankey!$B$36,sankey!$B$46,sankey!$B$58,sankey!$B$69</definedName>
    <definedName name="Toggles" localSheetId="19">search_trends!$B$7,search_trends!$B$23,search_trends!$B$36,search_trends!$B$46,search_trends!$B$58,search_trends!$B$69</definedName>
    <definedName name="Toggles" localSheetId="20">tree!$B$7,tree!$B$23,tree!$B$36,tree!$B$46,tree!$B$58,tree!$B$69</definedName>
    <definedName name="TopToggle" localSheetId="4">bank_failures!$B$5</definedName>
    <definedName name="TopToggle" localSheetId="5">boxplot!$B$5</definedName>
    <definedName name="TopToggle" localSheetId="6">calendar!$B$5</definedName>
    <definedName name="TopToggle" localSheetId="7">candle!$B$5</definedName>
    <definedName name="TopToggle" localSheetId="8">christmas_cost!$B$5</definedName>
    <definedName name="TopToggle" localSheetId="9">companies!$B$5</definedName>
    <definedName name="TopToggle" localSheetId="10">country_stats_scatter!$B$5</definedName>
    <definedName name="TopToggle" localSheetId="11">gold_vs_bitcoin!$B$5</definedName>
    <definedName name="TopToggle" localSheetId="12">japan_births_deaths!$B$5</definedName>
    <definedName name="TopToggle" localSheetId="13">japan_population!$B$5</definedName>
    <definedName name="TopToggle" localSheetId="14">metrics!$B$5</definedName>
    <definedName name="TopToggle" localSheetId="15">niger_population!$B$5</definedName>
    <definedName name="TopToggle" localSheetId="16">quotes!$B$5</definedName>
    <definedName name="TopToggle" localSheetId="17">radar!$B$5</definedName>
    <definedName name="TopToggle" localSheetId="18">sankey!$B$5</definedName>
    <definedName name="TopToggle" localSheetId="19">search_trends!$B$5</definedName>
    <definedName name="TopToggle" localSheetId="20">tree!$B$5</definedName>
    <definedName name="Warning" localSheetId="4">bank_failures!$D$1</definedName>
    <definedName name="Warning" localSheetId="5">boxplot!$D$1</definedName>
    <definedName name="Warning" localSheetId="6">calendar!$D$1</definedName>
    <definedName name="Warning" localSheetId="7">candle!$D$1</definedName>
    <definedName name="Warning" localSheetId="8">christmas_cost!$D$1</definedName>
    <definedName name="Warning" localSheetId="9">companies!$D$1</definedName>
    <definedName name="Warning" localSheetId="10">country_stats_scatter!$D$1</definedName>
    <definedName name="Warning" localSheetId="11">gold_vs_bitcoin!$D$1</definedName>
    <definedName name="Warning" localSheetId="12">japan_births_deaths!$D$1</definedName>
    <definedName name="Warning" localSheetId="13">japan_population!$D$1</definedName>
    <definedName name="Warning" localSheetId="14">metrics!$D$1</definedName>
    <definedName name="Warning" localSheetId="15">niger_population!$D$1</definedName>
    <definedName name="Warning" localSheetId="16">quotes!$D$1</definedName>
    <definedName name="Warning" localSheetId="17">radar!$D$1</definedName>
    <definedName name="Warning" localSheetId="18">sankey!$D$1</definedName>
    <definedName name="Warning" localSheetId="19">search_trends!$D$1</definedName>
    <definedName name="Warning" localSheetId="20">tree!$D$1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58" i="27" l="1"/>
  <c r="C59" i="27"/>
  <c r="C60" i="27"/>
  <c r="C61" i="27"/>
  <c r="C62" i="27"/>
  <c r="C63" i="27"/>
  <c r="C64" i="27"/>
  <c r="C65" i="27"/>
  <c r="C66" i="27"/>
  <c r="C67" i="27"/>
  <c r="C68" i="27"/>
  <c r="C69" i="27"/>
  <c r="C70" i="27"/>
  <c r="C71" i="27"/>
  <c r="C72" i="27"/>
  <c r="C73" i="27"/>
  <c r="C74" i="27"/>
  <c r="D79" i="46" a="1"/>
  <c r="D79" i="46" s="1"/>
  <c r="C79" i="46"/>
  <c r="D78" i="46" a="1"/>
  <c r="D78" i="46" s="1"/>
  <c r="C78" i="46"/>
  <c r="D77" i="46" a="1"/>
  <c r="D77" i="46" s="1"/>
  <c r="C77" i="46"/>
  <c r="D76" i="46" a="1"/>
  <c r="D76" i="46" s="1"/>
  <c r="C76" i="46"/>
  <c r="D75" i="46" a="1"/>
  <c r="D75" i="46" s="1"/>
  <c r="C75" i="46"/>
  <c r="D74" i="46" a="1"/>
  <c r="D74" i="46" s="1"/>
  <c r="C74" i="46"/>
  <c r="D73" i="46" a="1"/>
  <c r="D73" i="46" s="1"/>
  <c r="C73" i="46"/>
  <c r="D72" i="46" a="1"/>
  <c r="D72" i="46" s="1"/>
  <c r="C72" i="46"/>
  <c r="D71" i="46" a="1"/>
  <c r="D71" i="46" s="1"/>
  <c r="C71" i="46"/>
  <c r="D79" i="45" a="1"/>
  <c r="D79" i="45" s="1"/>
  <c r="C79" i="45"/>
  <c r="D78" i="45" a="1"/>
  <c r="D78" i="45" s="1"/>
  <c r="C78" i="45"/>
  <c r="D77" i="45" a="1"/>
  <c r="D77" i="45" s="1"/>
  <c r="C77" i="45"/>
  <c r="D76" i="45" a="1"/>
  <c r="D76" i="45" s="1"/>
  <c r="C76" i="45"/>
  <c r="D75" i="45" a="1"/>
  <c r="D75" i="45" s="1"/>
  <c r="C75" i="45"/>
  <c r="D74" i="45" a="1"/>
  <c r="D74" i="45" s="1"/>
  <c r="C74" i="45"/>
  <c r="D73" i="45" a="1"/>
  <c r="D73" i="45" s="1"/>
  <c r="C73" i="45"/>
  <c r="D72" i="45" a="1"/>
  <c r="D72" i="45" s="1"/>
  <c r="C72" i="45"/>
  <c r="D71" i="45" a="1"/>
  <c r="D71" i="45" s="1"/>
  <c r="C71" i="45"/>
  <c r="D79" i="44" a="1"/>
  <c r="D79" i="44" s="1"/>
  <c r="C79" i="44"/>
  <c r="D78" i="44" a="1"/>
  <c r="D78" i="44" s="1"/>
  <c r="C78" i="44"/>
  <c r="D77" i="44" a="1"/>
  <c r="D77" i="44" s="1"/>
  <c r="C77" i="44"/>
  <c r="D76" i="44" a="1"/>
  <c r="D76" i="44" s="1"/>
  <c r="C76" i="44"/>
  <c r="D75" i="44" a="1"/>
  <c r="D75" i="44" s="1"/>
  <c r="C75" i="44"/>
  <c r="D74" i="44" a="1"/>
  <c r="D74" i="44" s="1"/>
  <c r="C74" i="44"/>
  <c r="D73" i="44" a="1"/>
  <c r="D73" i="44" s="1"/>
  <c r="C73" i="44"/>
  <c r="D72" i="44" a="1"/>
  <c r="D72" i="44" s="1"/>
  <c r="C72" i="44"/>
  <c r="D71" i="44" a="1"/>
  <c r="D71" i="44" s="1"/>
  <c r="C71" i="44"/>
  <c r="D79" i="43" a="1"/>
  <c r="D79" i="43" s="1"/>
  <c r="C79" i="43"/>
  <c r="D78" i="43" a="1"/>
  <c r="D78" i="43" s="1"/>
  <c r="C78" i="43"/>
  <c r="D77" i="43" a="1"/>
  <c r="D77" i="43" s="1"/>
  <c r="C77" i="43"/>
  <c r="D76" i="43" a="1"/>
  <c r="D76" i="43" s="1"/>
  <c r="C76" i="43"/>
  <c r="D75" i="43" a="1"/>
  <c r="D75" i="43" s="1"/>
  <c r="C75" i="43"/>
  <c r="D74" i="43" a="1"/>
  <c r="D74" i="43" s="1"/>
  <c r="C74" i="43"/>
  <c r="D73" i="43" a="1"/>
  <c r="D73" i="43" s="1"/>
  <c r="C73" i="43"/>
  <c r="D72" i="43" a="1"/>
  <c r="D72" i="43" s="1"/>
  <c r="C72" i="43"/>
  <c r="D71" i="43" a="1"/>
  <c r="D71" i="43" s="1"/>
  <c r="C71" i="43"/>
  <c r="D79" i="42" a="1"/>
  <c r="D79" i="42" s="1"/>
  <c r="C79" i="42"/>
  <c r="D78" i="42" a="1"/>
  <c r="D78" i="42" s="1"/>
  <c r="C78" i="42"/>
  <c r="D77" i="42" a="1"/>
  <c r="D77" i="42" s="1"/>
  <c r="C77" i="42"/>
  <c r="D76" i="42" a="1"/>
  <c r="D76" i="42" s="1"/>
  <c r="C76" i="42"/>
  <c r="D75" i="42" a="1"/>
  <c r="D75" i="42" s="1"/>
  <c r="C75" i="42"/>
  <c r="D74" i="42" a="1"/>
  <c r="D74" i="42" s="1"/>
  <c r="C74" i="42"/>
  <c r="D73" i="42" a="1"/>
  <c r="D73" i="42" s="1"/>
  <c r="C73" i="42"/>
  <c r="D72" i="42" a="1"/>
  <c r="D72" i="42" s="1"/>
  <c r="C72" i="42"/>
  <c r="D71" i="42" a="1"/>
  <c r="D71" i="42" s="1"/>
  <c r="C71" i="42"/>
  <c r="D79" i="41" a="1"/>
  <c r="D79" i="41" s="1"/>
  <c r="C79" i="41"/>
  <c r="D78" i="41" a="1"/>
  <c r="D78" i="41" s="1"/>
  <c r="C78" i="41"/>
  <c r="D77" i="41" a="1"/>
  <c r="D77" i="41" s="1"/>
  <c r="C77" i="41"/>
  <c r="D76" i="41" a="1"/>
  <c r="D76" i="41" s="1"/>
  <c r="C76" i="41"/>
  <c r="D75" i="41" a="1"/>
  <c r="D75" i="41" s="1"/>
  <c r="C75" i="41"/>
  <c r="D74" i="41" a="1"/>
  <c r="D74" i="41" s="1"/>
  <c r="C74" i="41"/>
  <c r="D73" i="41" a="1"/>
  <c r="D73" i="41" s="1"/>
  <c r="C73" i="41"/>
  <c r="D72" i="41" a="1"/>
  <c r="D72" i="41" s="1"/>
  <c r="C72" i="41"/>
  <c r="D71" i="41" a="1"/>
  <c r="D71" i="41" s="1"/>
  <c r="C71" i="41"/>
  <c r="D79" i="40" a="1"/>
  <c r="D79" i="40" s="1"/>
  <c r="C79" i="40"/>
  <c r="D78" i="40" a="1"/>
  <c r="D78" i="40" s="1"/>
  <c r="C78" i="40"/>
  <c r="D77" i="40" a="1"/>
  <c r="D77" i="40" s="1"/>
  <c r="C77" i="40"/>
  <c r="D76" i="40" a="1"/>
  <c r="D76" i="40" s="1"/>
  <c r="C76" i="40"/>
  <c r="D75" i="40" a="1"/>
  <c r="D75" i="40" s="1"/>
  <c r="C75" i="40"/>
  <c r="D74" i="40" a="1"/>
  <c r="D74" i="40" s="1"/>
  <c r="C74" i="40"/>
  <c r="D73" i="40" a="1"/>
  <c r="D73" i="40" s="1"/>
  <c r="C73" i="40"/>
  <c r="D72" i="40" a="1"/>
  <c r="D72" i="40" s="1"/>
  <c r="C72" i="40"/>
  <c r="D71" i="40" a="1"/>
  <c r="D71" i="40" s="1"/>
  <c r="C71" i="40"/>
  <c r="D79" i="39" a="1"/>
  <c r="D79" i="39" s="1"/>
  <c r="C79" i="39"/>
  <c r="D78" i="39" a="1"/>
  <c r="D78" i="39" s="1"/>
  <c r="C78" i="39"/>
  <c r="D77" i="39" a="1"/>
  <c r="D77" i="39" s="1"/>
  <c r="C77" i="39"/>
  <c r="D76" i="39" a="1"/>
  <c r="D76" i="39" s="1"/>
  <c r="C76" i="39"/>
  <c r="D75" i="39" a="1"/>
  <c r="D75" i="39" s="1"/>
  <c r="C75" i="39"/>
  <c r="D74" i="39" a="1"/>
  <c r="D74" i="39" s="1"/>
  <c r="C74" i="39"/>
  <c r="D73" i="39" a="1"/>
  <c r="D73" i="39" s="1"/>
  <c r="C73" i="39"/>
  <c r="D72" i="39" a="1"/>
  <c r="D72" i="39" s="1"/>
  <c r="C72" i="39"/>
  <c r="D71" i="39" a="1"/>
  <c r="D71" i="39" s="1"/>
  <c r="C71" i="39"/>
  <c r="D79" i="38" a="1"/>
  <c r="D79" i="38" s="1"/>
  <c r="C79" i="38"/>
  <c r="D78" i="38" a="1"/>
  <c r="D78" i="38" s="1"/>
  <c r="C78" i="38"/>
  <c r="D77" i="38" a="1"/>
  <c r="D77" i="38" s="1"/>
  <c r="C77" i="38"/>
  <c r="D76" i="38" a="1"/>
  <c r="D76" i="38" s="1"/>
  <c r="C76" i="38"/>
  <c r="D75" i="38" a="1"/>
  <c r="D75" i="38" s="1"/>
  <c r="C75" i="38"/>
  <c r="D74" i="38" a="1"/>
  <c r="D74" i="38" s="1"/>
  <c r="C74" i="38"/>
  <c r="D73" i="38" a="1"/>
  <c r="D73" i="38" s="1"/>
  <c r="C73" i="38"/>
  <c r="D72" i="38" a="1"/>
  <c r="D72" i="38" s="1"/>
  <c r="C72" i="38"/>
  <c r="D71" i="38" a="1"/>
  <c r="D71" i="38" s="1"/>
  <c r="C71" i="38"/>
  <c r="D79" i="37" a="1"/>
  <c r="D79" i="37" s="1"/>
  <c r="C79" i="37"/>
  <c r="D78" i="37" a="1"/>
  <c r="D78" i="37" s="1"/>
  <c r="C78" i="37"/>
  <c r="D77" i="37" a="1"/>
  <c r="D77" i="37" s="1"/>
  <c r="C77" i="37"/>
  <c r="D76" i="37" a="1"/>
  <c r="D76" i="37" s="1"/>
  <c r="C76" i="37"/>
  <c r="D75" i="37" a="1"/>
  <c r="D75" i="37" s="1"/>
  <c r="C75" i="37"/>
  <c r="D74" i="37" a="1"/>
  <c r="D74" i="37" s="1"/>
  <c r="C74" i="37"/>
  <c r="D73" i="37" a="1"/>
  <c r="D73" i="37" s="1"/>
  <c r="C73" i="37"/>
  <c r="D72" i="37" a="1"/>
  <c r="D72" i="37" s="1"/>
  <c r="C72" i="37"/>
  <c r="D71" i="37" a="1"/>
  <c r="D71" i="37" s="1"/>
  <c r="C71" i="37"/>
  <c r="D79" i="36" a="1"/>
  <c r="D79" i="36" s="1"/>
  <c r="C79" i="36"/>
  <c r="D78" i="36" a="1"/>
  <c r="D78" i="36" s="1"/>
  <c r="C78" i="36"/>
  <c r="D77" i="36" a="1"/>
  <c r="D77" i="36" s="1"/>
  <c r="C77" i="36"/>
  <c r="D76" i="36" a="1"/>
  <c r="D76" i="36" s="1"/>
  <c r="C76" i="36"/>
  <c r="D75" i="36" a="1"/>
  <c r="D75" i="36" s="1"/>
  <c r="C75" i="36"/>
  <c r="D74" i="36" a="1"/>
  <c r="D74" i="36" s="1"/>
  <c r="C74" i="36"/>
  <c r="D73" i="36" a="1"/>
  <c r="D73" i="36" s="1"/>
  <c r="C73" i="36"/>
  <c r="D72" i="36" a="1"/>
  <c r="D72" i="36" s="1"/>
  <c r="C72" i="36"/>
  <c r="D71" i="36" a="1"/>
  <c r="D71" i="36" s="1"/>
  <c r="C71" i="36"/>
  <c r="D79" i="35" a="1"/>
  <c r="D79" i="35" s="1"/>
  <c r="C79" i="35"/>
  <c r="D78" i="35" a="1"/>
  <c r="D78" i="35" s="1"/>
  <c r="C78" i="35"/>
  <c r="D77" i="35" a="1"/>
  <c r="D77" i="35" s="1"/>
  <c r="C77" i="35"/>
  <c r="D76" i="35" a="1"/>
  <c r="D76" i="35" s="1"/>
  <c r="C76" i="35"/>
  <c r="D75" i="35" a="1"/>
  <c r="D75" i="35" s="1"/>
  <c r="C75" i="35"/>
  <c r="D74" i="35" a="1"/>
  <c r="D74" i="35" s="1"/>
  <c r="C74" i="35"/>
  <c r="D73" i="35" a="1"/>
  <c r="D73" i="35" s="1"/>
  <c r="C73" i="35"/>
  <c r="D72" i="35" a="1"/>
  <c r="D72" i="35" s="1"/>
  <c r="C72" i="35"/>
  <c r="D71" i="35" a="1"/>
  <c r="D71" i="35" s="1"/>
  <c r="C71" i="35"/>
  <c r="D79" i="34" a="1"/>
  <c r="D79" i="34" s="1"/>
  <c r="C79" i="34"/>
  <c r="D78" i="34" a="1"/>
  <c r="D78" i="34" s="1"/>
  <c r="C78" i="34"/>
  <c r="D77" i="34" a="1"/>
  <c r="D77" i="34" s="1"/>
  <c r="C77" i="34"/>
  <c r="D76" i="34" a="1"/>
  <c r="D76" i="34" s="1"/>
  <c r="C76" i="34"/>
  <c r="D75" i="34" a="1"/>
  <c r="D75" i="34" s="1"/>
  <c r="C75" i="34"/>
  <c r="D74" i="34" a="1"/>
  <c r="D74" i="34" s="1"/>
  <c r="C74" i="34"/>
  <c r="D73" i="34" a="1"/>
  <c r="D73" i="34" s="1"/>
  <c r="C73" i="34"/>
  <c r="D72" i="34" a="1"/>
  <c r="D72" i="34" s="1"/>
  <c r="C72" i="34"/>
  <c r="D71" i="34" a="1"/>
  <c r="D71" i="34" s="1"/>
  <c r="C71" i="34"/>
  <c r="D79" i="33" a="1"/>
  <c r="D79" i="33" s="1"/>
  <c r="C79" i="33"/>
  <c r="D78" i="33" a="1"/>
  <c r="D78" i="33" s="1"/>
  <c r="C78" i="33"/>
  <c r="D77" i="33" a="1"/>
  <c r="D77" i="33" s="1"/>
  <c r="C77" i="33"/>
  <c r="D76" i="33" a="1"/>
  <c r="D76" i="33" s="1"/>
  <c r="C76" i="33"/>
  <c r="D75" i="33" a="1"/>
  <c r="D75" i="33" s="1"/>
  <c r="C75" i="33"/>
  <c r="D74" i="33" a="1"/>
  <c r="D74" i="33" s="1"/>
  <c r="C74" i="33"/>
  <c r="D73" i="33" a="1"/>
  <c r="D73" i="33" s="1"/>
  <c r="C73" i="33"/>
  <c r="D72" i="33" a="1"/>
  <c r="D72" i="33" s="1"/>
  <c r="C72" i="33"/>
  <c r="D71" i="33" a="1"/>
  <c r="D71" i="33" s="1"/>
  <c r="C71" i="33"/>
  <c r="D79" i="32" a="1"/>
  <c r="D79" i="32" s="1"/>
  <c r="C79" i="32"/>
  <c r="D78" i="32" a="1"/>
  <c r="D78" i="32" s="1"/>
  <c r="C78" i="32"/>
  <c r="D77" i="32" a="1"/>
  <c r="D77" i="32" s="1"/>
  <c r="C77" i="32"/>
  <c r="D76" i="32" a="1"/>
  <c r="D76" i="32" s="1"/>
  <c r="C76" i="32"/>
  <c r="D75" i="32" a="1"/>
  <c r="D75" i="32" s="1"/>
  <c r="C75" i="32"/>
  <c r="D74" i="32" a="1"/>
  <c r="D74" i="32" s="1"/>
  <c r="C74" i="32"/>
  <c r="D73" i="32" a="1"/>
  <c r="D73" i="32" s="1"/>
  <c r="C73" i="32"/>
  <c r="D72" i="32" a="1"/>
  <c r="D72" i="32" s="1"/>
  <c r="C72" i="32"/>
  <c r="D71" i="32" a="1"/>
  <c r="D71" i="32" s="1"/>
  <c r="C71" i="32"/>
  <c r="D79" i="31" a="1"/>
  <c r="D79" i="31" s="1"/>
  <c r="C79" i="31"/>
  <c r="D78" i="31" a="1"/>
  <c r="D78" i="31" s="1"/>
  <c r="C78" i="31"/>
  <c r="D77" i="31" a="1"/>
  <c r="D77" i="31" s="1"/>
  <c r="C77" i="31"/>
  <c r="D76" i="31" a="1"/>
  <c r="D76" i="31" s="1"/>
  <c r="C76" i="31"/>
  <c r="D75" i="31" a="1"/>
  <c r="D75" i="31" s="1"/>
  <c r="C75" i="31"/>
  <c r="D74" i="31" a="1"/>
  <c r="D74" i="31" s="1"/>
  <c r="C74" i="31"/>
  <c r="D73" i="31" a="1"/>
  <c r="D73" i="31" s="1"/>
  <c r="C73" i="31"/>
  <c r="D72" i="31" a="1"/>
  <c r="D72" i="31" s="1"/>
  <c r="C72" i="31"/>
  <c r="D71" i="31" a="1"/>
  <c r="D71" i="31" s="1"/>
  <c r="C71" i="31"/>
  <c r="D79" i="25" a="1"/>
  <c r="D79" i="25" s="1"/>
  <c r="D78" i="25" a="1"/>
  <c r="D78" i="25" s="1"/>
  <c r="D77" i="25" a="1"/>
  <c r="D77" i="25" s="1"/>
  <c r="D76" i="25" a="1"/>
  <c r="D76" i="25" s="1"/>
  <c r="D75" i="25" a="1"/>
  <c r="D75" i="25" s="1"/>
  <c r="D74" i="25" a="1"/>
  <c r="D74" i="25" s="1"/>
  <c r="D73" i="25" a="1"/>
  <c r="D73" i="25" s="1"/>
  <c r="D72" i="25" a="1"/>
  <c r="D72" i="25" s="1"/>
  <c r="D71" i="25" a="1"/>
  <c r="D71" i="25" s="1"/>
  <c r="G80" i="27"/>
  <c r="G88" i="27"/>
  <c r="G96" i="27"/>
  <c r="G104" i="27"/>
  <c r="G112" i="27"/>
  <c r="G120" i="27"/>
  <c r="G128" i="27"/>
  <c r="G136" i="27"/>
  <c r="G144" i="27"/>
  <c r="G152" i="27"/>
  <c r="G160" i="27"/>
  <c r="G168" i="27"/>
  <c r="G176" i="27"/>
  <c r="G184" i="27"/>
  <c r="G192" i="27"/>
  <c r="G208" i="27"/>
  <c r="G137" i="27"/>
  <c r="G169" i="27"/>
  <c r="G185" i="27"/>
  <c r="G201" i="27"/>
  <c r="G90" i="27"/>
  <c r="G106" i="27"/>
  <c r="G122" i="27"/>
  <c r="G138" i="27"/>
  <c r="G154" i="27"/>
  <c r="G170" i="27"/>
  <c r="G186" i="27"/>
  <c r="G202" i="27"/>
  <c r="G83" i="27"/>
  <c r="G91" i="27"/>
  <c r="G99" i="27"/>
  <c r="G107" i="27"/>
  <c r="G115" i="27"/>
  <c r="G123" i="27"/>
  <c r="G131" i="27"/>
  <c r="G139" i="27"/>
  <c r="G147" i="27"/>
  <c r="G155" i="27"/>
  <c r="G163" i="27"/>
  <c r="G171" i="27"/>
  <c r="G179" i="27"/>
  <c r="G187" i="27"/>
  <c r="G195" i="27"/>
  <c r="G203" i="27"/>
  <c r="G211" i="27"/>
  <c r="G196" i="27"/>
  <c r="G85" i="27"/>
  <c r="G93" i="27"/>
  <c r="G101" i="27"/>
  <c r="G109" i="27"/>
  <c r="G117" i="27"/>
  <c r="G125" i="27"/>
  <c r="G133" i="27"/>
  <c r="G149" i="27"/>
  <c r="G157" i="27"/>
  <c r="G165" i="27"/>
  <c r="G181" i="27"/>
  <c r="G197" i="27"/>
  <c r="G86" i="27"/>
  <c r="G110" i="27"/>
  <c r="G126" i="27"/>
  <c r="G142" i="27"/>
  <c r="G158" i="27"/>
  <c r="G174" i="27"/>
  <c r="G190" i="27"/>
  <c r="G206" i="27"/>
  <c r="G84" i="27"/>
  <c r="G92" i="27"/>
  <c r="G100" i="27"/>
  <c r="G108" i="27"/>
  <c r="G116" i="27"/>
  <c r="G124" i="27"/>
  <c r="G132" i="27"/>
  <c r="G140" i="27"/>
  <c r="G148" i="27"/>
  <c r="G156" i="27"/>
  <c r="G164" i="27"/>
  <c r="G172" i="27"/>
  <c r="G180" i="27"/>
  <c r="G188" i="27"/>
  <c r="G204" i="27"/>
  <c r="G212" i="27"/>
  <c r="G141" i="27"/>
  <c r="G173" i="27"/>
  <c r="G189" i="27"/>
  <c r="G205" i="27"/>
  <c r="G94" i="27"/>
  <c r="G102" i="27"/>
  <c r="G118" i="27"/>
  <c r="G134" i="27"/>
  <c r="G150" i="27"/>
  <c r="G166" i="27"/>
  <c r="G182" i="27"/>
  <c r="G198" i="27"/>
  <c r="G87" i="27"/>
  <c r="G95" i="27"/>
  <c r="G103" i="27"/>
  <c r="G111" i="27"/>
  <c r="G119" i="27"/>
  <c r="G127" i="27"/>
  <c r="G135" i="27"/>
  <c r="G143" i="27"/>
  <c r="G151" i="27"/>
  <c r="G159" i="27"/>
  <c r="G167" i="27"/>
  <c r="G175" i="27"/>
  <c r="G183" i="27"/>
  <c r="G191" i="27"/>
  <c r="G199" i="27"/>
  <c r="G207" i="27"/>
  <c r="G200" i="27"/>
  <c r="G81" i="27"/>
  <c r="G89" i="27"/>
  <c r="G97" i="27"/>
  <c r="G105" i="27"/>
  <c r="G113" i="27"/>
  <c r="G121" i="27"/>
  <c r="G129" i="27"/>
  <c r="G145" i="27"/>
  <c r="G153" i="27"/>
  <c r="G161" i="27"/>
  <c r="G177" i="27"/>
  <c r="G193" i="27"/>
  <c r="G209" i="27"/>
  <c r="G82" i="27"/>
  <c r="G98" i="27"/>
  <c r="G114" i="27"/>
  <c r="G130" i="27"/>
  <c r="G146" i="27"/>
  <c r="G162" i="27"/>
  <c r="G178" i="27"/>
  <c r="G194" i="27"/>
  <c r="G210" i="27"/>
  <c r="F80" i="27"/>
  <c r="F88" i="27"/>
  <c r="F96" i="27"/>
  <c r="F104" i="27"/>
  <c r="F112" i="27"/>
  <c r="F120" i="27"/>
  <c r="F128" i="27"/>
  <c r="F136" i="27"/>
  <c r="F144" i="27"/>
  <c r="F152" i="27"/>
  <c r="F160" i="27"/>
  <c r="F168" i="27"/>
  <c r="F176" i="27"/>
  <c r="F184" i="27"/>
  <c r="F192" i="27"/>
  <c r="F200" i="27"/>
  <c r="F208" i="27"/>
  <c r="F95" i="27"/>
  <c r="F151" i="27"/>
  <c r="F175" i="27"/>
  <c r="F207" i="27"/>
  <c r="F81" i="27"/>
  <c r="F89" i="27"/>
  <c r="F97" i="27"/>
  <c r="F105" i="27"/>
  <c r="F113" i="27"/>
  <c r="F121" i="27"/>
  <c r="F129" i="27"/>
  <c r="F137" i="27"/>
  <c r="F145" i="27"/>
  <c r="F153" i="27"/>
  <c r="F161" i="27"/>
  <c r="F169" i="27"/>
  <c r="F177" i="27"/>
  <c r="F185" i="27"/>
  <c r="F193" i="27"/>
  <c r="F201" i="27"/>
  <c r="F209" i="27"/>
  <c r="F103" i="27"/>
  <c r="F143" i="27"/>
  <c r="F183" i="27"/>
  <c r="F82" i="27"/>
  <c r="F90" i="27"/>
  <c r="F98" i="27"/>
  <c r="F106" i="27"/>
  <c r="F114" i="27"/>
  <c r="F122" i="27"/>
  <c r="F130" i="27"/>
  <c r="F138" i="27"/>
  <c r="F146" i="27"/>
  <c r="F154" i="27"/>
  <c r="F162" i="27"/>
  <c r="F170" i="27"/>
  <c r="F178" i="27"/>
  <c r="F186" i="27"/>
  <c r="F194" i="27"/>
  <c r="F202" i="27"/>
  <c r="F210" i="27"/>
  <c r="F111" i="27"/>
  <c r="F159" i="27"/>
  <c r="F191" i="27"/>
  <c r="F83" i="27"/>
  <c r="F91" i="27"/>
  <c r="F99" i="27"/>
  <c r="F107" i="27"/>
  <c r="F115" i="27"/>
  <c r="F123" i="27"/>
  <c r="F131" i="27"/>
  <c r="F139" i="27"/>
  <c r="F147" i="27"/>
  <c r="F155" i="27"/>
  <c r="F163" i="27"/>
  <c r="F171" i="27"/>
  <c r="F179" i="27"/>
  <c r="F187" i="27"/>
  <c r="F195" i="27"/>
  <c r="F203" i="27"/>
  <c r="F211" i="27"/>
  <c r="F84" i="27"/>
  <c r="F92" i="27"/>
  <c r="F100" i="27"/>
  <c r="F108" i="27"/>
  <c r="F116" i="27"/>
  <c r="F124" i="27"/>
  <c r="F132" i="27"/>
  <c r="F140" i="27"/>
  <c r="F148" i="27"/>
  <c r="F156" i="27"/>
  <c r="F164" i="27"/>
  <c r="F172" i="27"/>
  <c r="F180" i="27"/>
  <c r="F188" i="27"/>
  <c r="F196" i="27"/>
  <c r="F204" i="27"/>
  <c r="F212" i="27"/>
  <c r="F85" i="27"/>
  <c r="F93" i="27"/>
  <c r="F101" i="27"/>
  <c r="F109" i="27"/>
  <c r="F117" i="27"/>
  <c r="F125" i="27"/>
  <c r="F133" i="27"/>
  <c r="F141" i="27"/>
  <c r="F149" i="27"/>
  <c r="F157" i="27"/>
  <c r="F165" i="27"/>
  <c r="F173" i="27"/>
  <c r="F181" i="27"/>
  <c r="F189" i="27"/>
  <c r="F197" i="27"/>
  <c r="F205" i="27"/>
  <c r="F86" i="27"/>
  <c r="F94" i="27"/>
  <c r="F102" i="27"/>
  <c r="F110" i="27"/>
  <c r="F118" i="27"/>
  <c r="F126" i="27"/>
  <c r="F134" i="27"/>
  <c r="F142" i="27"/>
  <c r="F150" i="27"/>
  <c r="F158" i="27"/>
  <c r="F166" i="27"/>
  <c r="F174" i="27"/>
  <c r="F182" i="27"/>
  <c r="F190" i="27"/>
  <c r="F198" i="27"/>
  <c r="F206" i="27"/>
  <c r="F87" i="27"/>
  <c r="F119" i="27"/>
  <c r="F127" i="27"/>
  <c r="F135" i="27"/>
  <c r="F167" i="27"/>
  <c r="F199" i="27"/>
  <c r="C82" i="27"/>
  <c r="C90" i="27"/>
  <c r="C98" i="27"/>
  <c r="C106" i="27"/>
  <c r="C114" i="27"/>
  <c r="C122" i="27"/>
  <c r="C130" i="27"/>
  <c r="C138" i="27"/>
  <c r="C146" i="27"/>
  <c r="C154" i="27"/>
  <c r="C162" i="27"/>
  <c r="C170" i="27"/>
  <c r="C178" i="27"/>
  <c r="C186" i="27"/>
  <c r="C194" i="27"/>
  <c r="C202" i="27"/>
  <c r="C210" i="27"/>
  <c r="C86" i="27"/>
  <c r="C118" i="27"/>
  <c r="C150" i="27"/>
  <c r="C174" i="27"/>
  <c r="C198" i="27"/>
  <c r="C153" i="27"/>
  <c r="C193" i="27"/>
  <c r="C83" i="27"/>
  <c r="C91" i="27"/>
  <c r="C99" i="27"/>
  <c r="C107" i="27"/>
  <c r="C115" i="27"/>
  <c r="C123" i="27"/>
  <c r="C131" i="27"/>
  <c r="C139" i="27"/>
  <c r="C147" i="27"/>
  <c r="C155" i="27"/>
  <c r="C163" i="27"/>
  <c r="C171" i="27"/>
  <c r="C179" i="27"/>
  <c r="C187" i="27"/>
  <c r="C195" i="27"/>
  <c r="C203" i="27"/>
  <c r="C211" i="27"/>
  <c r="C94" i="27"/>
  <c r="C110" i="27"/>
  <c r="C142" i="27"/>
  <c r="C166" i="27"/>
  <c r="C190" i="27"/>
  <c r="C145" i="27"/>
  <c r="C185" i="27"/>
  <c r="C84" i="27"/>
  <c r="C92" i="27"/>
  <c r="C100" i="27"/>
  <c r="C108" i="27"/>
  <c r="C116" i="27"/>
  <c r="C124" i="27"/>
  <c r="C132" i="27"/>
  <c r="C140" i="27"/>
  <c r="C148" i="27"/>
  <c r="C156" i="27"/>
  <c r="C164" i="27"/>
  <c r="C172" i="27"/>
  <c r="C180" i="27"/>
  <c r="C188" i="27"/>
  <c r="C196" i="27"/>
  <c r="C204" i="27"/>
  <c r="C212" i="27"/>
  <c r="C85" i="27"/>
  <c r="C93" i="27"/>
  <c r="C101" i="27"/>
  <c r="C109" i="27"/>
  <c r="C117" i="27"/>
  <c r="C125" i="27"/>
  <c r="C133" i="27"/>
  <c r="C141" i="27"/>
  <c r="C149" i="27"/>
  <c r="C157" i="27"/>
  <c r="C165" i="27"/>
  <c r="C173" i="27"/>
  <c r="C181" i="27"/>
  <c r="C189" i="27"/>
  <c r="C197" i="27"/>
  <c r="C205" i="27"/>
  <c r="C102" i="27"/>
  <c r="C126" i="27"/>
  <c r="C134" i="27"/>
  <c r="C158" i="27"/>
  <c r="C182" i="27"/>
  <c r="C206" i="27"/>
  <c r="C161" i="27"/>
  <c r="C201" i="27"/>
  <c r="C87" i="27"/>
  <c r="C95" i="27"/>
  <c r="C103" i="27"/>
  <c r="C111" i="27"/>
  <c r="C119" i="27"/>
  <c r="C127" i="27"/>
  <c r="C135" i="27"/>
  <c r="C143" i="27"/>
  <c r="C151" i="27"/>
  <c r="C159" i="27"/>
  <c r="C167" i="27"/>
  <c r="C175" i="27"/>
  <c r="C183" i="27"/>
  <c r="C191" i="27"/>
  <c r="C199" i="27"/>
  <c r="C207" i="27"/>
  <c r="C80" i="27"/>
  <c r="C88" i="27"/>
  <c r="C96" i="27"/>
  <c r="C104" i="27"/>
  <c r="C112" i="27"/>
  <c r="C120" i="27"/>
  <c r="C128" i="27"/>
  <c r="C136" i="27"/>
  <c r="C144" i="27"/>
  <c r="C152" i="27"/>
  <c r="C160" i="27"/>
  <c r="C168" i="27"/>
  <c r="C176" i="27"/>
  <c r="C184" i="27"/>
  <c r="C192" i="27"/>
  <c r="C200" i="27"/>
  <c r="C208" i="27"/>
  <c r="C81" i="27"/>
  <c r="C89" i="27"/>
  <c r="C97" i="27"/>
  <c r="C105" i="27"/>
  <c r="C113" i="27"/>
  <c r="C121" i="27"/>
  <c r="C129" i="27"/>
  <c r="C137" i="27"/>
  <c r="C169" i="27"/>
  <c r="C177" i="27"/>
  <c r="C209" i="27"/>
  <c r="E58" i="27"/>
  <c r="E66" i="27"/>
  <c r="E74" i="27"/>
  <c r="E62" i="27"/>
  <c r="E71" i="27"/>
  <c r="E59" i="27"/>
  <c r="E67" i="27"/>
  <c r="E70" i="27"/>
  <c r="E72" i="27"/>
  <c r="E73" i="27"/>
  <c r="E60" i="27"/>
  <c r="E68" i="27"/>
  <c r="E64" i="27"/>
  <c r="E61" i="27"/>
  <c r="E69" i="27"/>
  <c r="E63" i="27"/>
  <c r="E65" i="27"/>
  <c r="B3" i="46"/>
  <c r="B3" i="45"/>
  <c r="B3" i="44"/>
  <c r="B3" i="43"/>
  <c r="B3" i="42"/>
  <c r="B3" i="41"/>
  <c r="B3" i="40"/>
  <c r="B3" i="39"/>
  <c r="B3" i="38"/>
  <c r="B3" i="37"/>
  <c r="B3" i="36"/>
  <c r="B3" i="35"/>
  <c r="B3" i="34"/>
  <c r="B3" i="33"/>
  <c r="B3" i="32"/>
  <c r="B3" i="31"/>
  <c r="I61" i="27" l="1"/>
  <c r="I69" i="27"/>
  <c r="I62" i="27"/>
  <c r="I70" i="27"/>
  <c r="I60" i="27"/>
  <c r="I63" i="27"/>
  <c r="I71" i="27"/>
  <c r="I68" i="27"/>
  <c r="I64" i="27"/>
  <c r="I72" i="27"/>
  <c r="I74" i="27"/>
  <c r="I65" i="27"/>
  <c r="I73" i="27"/>
  <c r="I66" i="27"/>
  <c r="I58" i="27"/>
  <c r="I59" i="27"/>
  <c r="I67" i="27"/>
  <c r="C79" i="25"/>
  <c r="B3" i="25"/>
  <c r="C78" i="25" l="1"/>
  <c r="C77" i="25"/>
  <c r="C76" i="25"/>
  <c r="C75" i="25"/>
  <c r="C74" i="25"/>
  <c r="C73" i="25"/>
  <c r="C72" i="25"/>
  <c r="C71" i="25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<sst xmlns="http://schemas.openxmlformats.org/spreadsheetml/2006/main" count="4680" uniqueCount="1591">
  <si>
    <t>Warning</t>
  </si>
  <si>
    <t>Field Notes</t>
  </si>
  <si>
    <t>Definitions</t>
  </si>
  <si>
    <t>Notes</t>
  </si>
  <si>
    <t xml:space="preserve"> </t>
  </si>
  <si>
    <t>Data Description</t>
  </si>
  <si>
    <t>Rows</t>
  </si>
  <si>
    <t>Composition</t>
  </si>
  <si>
    <t>Data type</t>
  </si>
  <si>
    <t>Distinct %</t>
  </si>
  <si>
    <t>Missing %</t>
  </si>
  <si>
    <t>Memory Usage %</t>
  </si>
  <si>
    <t>Memory Usage</t>
  </si>
  <si>
    <t>Distinct</t>
  </si>
  <si>
    <t>Count</t>
  </si>
  <si>
    <t>Missing</t>
  </si>
  <si>
    <t>Summary Stats</t>
  </si>
  <si>
    <t>Mean</t>
  </si>
  <si>
    <t>Median</t>
  </si>
  <si>
    <t>Mode</t>
  </si>
  <si>
    <t>Standard Deviation</t>
  </si>
  <si>
    <t>Variance</t>
  </si>
  <si>
    <t>Percentiles</t>
  </si>
  <si>
    <t>Min</t>
  </si>
  <si>
    <t>Max</t>
  </si>
  <si>
    <t>Range</t>
  </si>
  <si>
    <t>IQR</t>
  </si>
  <si>
    <t>Field Lists</t>
  </si>
  <si>
    <t>FieldList1</t>
  </si>
  <si>
    <t>FieldList2</t>
  </si>
  <si>
    <t>FieldList3</t>
  </si>
  <si>
    <t>FieldList4</t>
  </si>
  <si>
    <t>FieldList5</t>
  </si>
  <si>
    <t>FieldList6</t>
  </si>
  <si>
    <t>FIeldList7</t>
  </si>
  <si>
    <t>FIeldList8</t>
  </si>
  <si>
    <t>Compiled Lists</t>
  </si>
  <si>
    <t>Record List</t>
  </si>
  <si>
    <t>HasBlank</t>
  </si>
  <si>
    <t>Field</t>
  </si>
  <si>
    <t>Definition</t>
  </si>
  <si>
    <t>Count %</t>
  </si>
  <si>
    <t>5%</t>
  </si>
  <si>
    <t>25%</t>
  </si>
  <si>
    <t>50%</t>
  </si>
  <si>
    <t>75%</t>
  </si>
  <si>
    <t>95%</t>
  </si>
  <si>
    <t>Note</t>
  </si>
  <si>
    <t>Columns</t>
  </si>
  <si>
    <t>Distinct Record %</t>
  </si>
  <si>
    <t>Missing Values %</t>
  </si>
  <si>
    <t>Dataset Description</t>
  </si>
  <si>
    <t>Environment Details</t>
  </si>
  <si>
    <t>Configuration Details</t>
  </si>
  <si>
    <t>Environment Variable</t>
  </si>
  <si>
    <t>Value</t>
  </si>
  <si>
    <t>Production Section</t>
  </si>
  <si>
    <t>Production Time in Seconds</t>
  </si>
  <si>
    <t>% of Production Time</t>
  </si>
  <si>
    <t>Creating Workbook</t>
  </si>
  <si>
    <t>Adding Plots</t>
  </si>
  <si>
    <t>Input Argument</t>
  </si>
  <si>
    <t>Detail</t>
  </si>
  <si>
    <t>►</t>
  </si>
  <si>
    <t>os</t>
  </si>
  <si>
    <t>env_type</t>
  </si>
  <si>
    <t>excel_version</t>
  </si>
  <si>
    <t>compatible</t>
  </si>
  <si>
    <t>junk_drawer</t>
  </si>
  <si>
    <t>date</t>
  </si>
  <si>
    <t>os_release</t>
  </si>
  <si>
    <t>os_version</t>
  </si>
  <si>
    <t>architecture</t>
  </si>
  <si>
    <t>processor</t>
  </si>
  <si>
    <t>python_version</t>
  </si>
  <si>
    <t>python_implementation</t>
  </si>
  <si>
    <t>console_columns</t>
  </si>
  <si>
    <t>console_lines</t>
  </si>
  <si>
    <t>Overview</t>
  </si>
  <si>
    <t>Dataframe</t>
  </si>
  <si>
    <t>Dataframes</t>
  </si>
  <si>
    <t>Fields</t>
  </si>
  <si>
    <t>Memory Usage (bytes)</t>
  </si>
  <si>
    <t>Fields Defined %</t>
  </si>
  <si>
    <t>_</t>
  </si>
  <si>
    <t xml:space="preserve"> Overview ↩</t>
  </si>
  <si>
    <t>Debug</t>
  </si>
  <si>
    <t>Name</t>
  </si>
  <si>
    <t>Production Performance</t>
  </si>
  <si>
    <t>Subsampled</t>
  </si>
  <si>
    <t>Preparing Data</t>
  </si>
  <si>
    <t>Dataframe Description</t>
  </si>
  <si>
    <t>Errors</t>
  </si>
  <si>
    <t>Error</t>
  </si>
  <si>
    <t>path</t>
  </si>
  <si>
    <t>bank_failures</t>
  </si>
  <si>
    <t>c1</t>
  </si>
  <si>
    <t>Bank</t>
  </si>
  <si>
    <t>City</t>
  </si>
  <si>
    <t>State</t>
  </si>
  <si>
    <t>Date</t>
  </si>
  <si>
    <t>Acquired by</t>
  </si>
  <si>
    <t>Assets ($mil.)</t>
  </si>
  <si>
    <t>index</t>
  </si>
  <si>
    <t>Record Hash</t>
  </si>
  <si>
    <t>boxplot</t>
  </si>
  <si>
    <t>gold</t>
  </si>
  <si>
    <t>silver</t>
  </si>
  <si>
    <t>crude</t>
  </si>
  <si>
    <t>slick</t>
  </si>
  <si>
    <t>copper</t>
  </si>
  <si>
    <t>iron</t>
  </si>
  <si>
    <t>diamond</t>
  </si>
  <si>
    <t>rubber</t>
  </si>
  <si>
    <t>lead</t>
  </si>
  <si>
    <t>calendar</t>
  </si>
  <si>
    <t>dt</t>
  </si>
  <si>
    <t>v</t>
  </si>
  <si>
    <t>candle</t>
  </si>
  <si>
    <t>time</t>
  </si>
  <si>
    <t>open</t>
  </si>
  <si>
    <t>close</t>
  </si>
  <si>
    <t>low</t>
  </si>
  <si>
    <t>high</t>
  </si>
  <si>
    <t>volume</t>
  </si>
  <si>
    <t>christmas_cost</t>
  </si>
  <si>
    <t>Country</t>
  </si>
  <si>
    <t>CostOfChristmas</t>
  </si>
  <si>
    <t>AvgSalary</t>
  </si>
  <si>
    <t>Trunk</t>
  </si>
  <si>
    <t>Star</t>
  </si>
  <si>
    <t>companies</t>
  </si>
  <si>
    <t>Company</t>
  </si>
  <si>
    <t>PnL</t>
  </si>
  <si>
    <t>Revenue</t>
  </si>
  <si>
    <t>Negatives</t>
  </si>
  <si>
    <t>country_stats_scatter</t>
  </si>
  <si>
    <t>Population</t>
  </si>
  <si>
    <t>GDP</t>
  </si>
  <si>
    <t>GDPperCapita</t>
  </si>
  <si>
    <t>exports</t>
  </si>
  <si>
    <t>exportsPerCapita</t>
  </si>
  <si>
    <t>gold_vs_bitcoin</t>
  </si>
  <si>
    <t>bitcoin</t>
  </si>
  <si>
    <t>japan_births_deaths</t>
  </si>
  <si>
    <t>Year</t>
  </si>
  <si>
    <t>Births</t>
  </si>
  <si>
    <t>Deaths</t>
  </si>
  <si>
    <t>Births_SD_MARKLINE</t>
  </si>
  <si>
    <t>Births_SD_MARKAREA</t>
  </si>
  <si>
    <t>Births_SD_MARKPOINT</t>
  </si>
  <si>
    <t>Delta</t>
  </si>
  <si>
    <t>japan_population</t>
  </si>
  <si>
    <t>Age</t>
  </si>
  <si>
    <t>Males</t>
  </si>
  <si>
    <t>Females</t>
  </si>
  <si>
    <t>metrics</t>
  </si>
  <si>
    <t>niger_population</t>
  </si>
  <si>
    <t>quotes</t>
  </si>
  <si>
    <t>status</t>
  </si>
  <si>
    <t>instrument</t>
  </si>
  <si>
    <t>symbol_SD_TAG</t>
  </si>
  <si>
    <t>price_SD_CURUSD</t>
  </si>
  <si>
    <t>bid</t>
  </si>
  <si>
    <t>bid_SD_BG</t>
  </si>
  <si>
    <t>bid_SD_CODE</t>
  </si>
  <si>
    <t>percent_SD_PERCENT0</t>
  </si>
  <si>
    <t>percbar_SD_DATABAR</t>
  </si>
  <si>
    <t>bid_SD_FG</t>
  </si>
  <si>
    <t>radar</t>
  </si>
  <si>
    <t>portfolio</t>
  </si>
  <si>
    <t>agri</t>
  </si>
  <si>
    <t>realEstate</t>
  </si>
  <si>
    <t>tech</t>
  </si>
  <si>
    <t>growthPotential</t>
  </si>
  <si>
    <t>finance</t>
  </si>
  <si>
    <t>sankey</t>
  </si>
  <si>
    <t>OrderOrigin</t>
  </si>
  <si>
    <t>Exchange</t>
  </si>
  <si>
    <t>search_trends</t>
  </si>
  <si>
    <t>Week</t>
  </si>
  <si>
    <t>Matthew Perry</t>
  </si>
  <si>
    <t>chandrayaan-3</t>
  </si>
  <si>
    <t>titanic submarine</t>
  </si>
  <si>
    <t>hurricane lee</t>
  </si>
  <si>
    <t>maine shooting</t>
  </si>
  <si>
    <t>nashville shooting</t>
  </si>
  <si>
    <t>Tina Turner</t>
  </si>
  <si>
    <t>Ken Block</t>
  </si>
  <si>
    <t>Lil Tay</t>
  </si>
  <si>
    <t>Jerry Springer</t>
  </si>
  <si>
    <t>Angus Cloud</t>
  </si>
  <si>
    <t>Nicola Bulley</t>
  </si>
  <si>
    <t>Jason Aldean</t>
  </si>
  <si>
    <t>Joe Jonas</t>
  </si>
  <si>
    <t>Smash Mouth</t>
  </si>
  <si>
    <t>Matthew Perry_SD_MARKPOINT</t>
  </si>
  <si>
    <t>chandrayaan-3_SD_MARKPOINT</t>
  </si>
  <si>
    <t>titanic submarine_SD_MARKPOINT</t>
  </si>
  <si>
    <t>hurricane lee_SD_MARKPOINT</t>
  </si>
  <si>
    <t>maine shooting_SD_MARKPOINT</t>
  </si>
  <si>
    <t>nashville shooting_SD_MARKPOINT</t>
  </si>
  <si>
    <t>Tina Turner_SD_MARKPOINT</t>
  </si>
  <si>
    <t>Ken Block_SD_MARKPOINT</t>
  </si>
  <si>
    <t>Lil Tay_SD_MARKPOINT</t>
  </si>
  <si>
    <t>Jerry Springer_SD_MARKPOINT</t>
  </si>
  <si>
    <t>Angus Cloud_SD_MARKPOINT</t>
  </si>
  <si>
    <t>tree</t>
  </si>
  <si>
    <t>Continent</t>
  </si>
  <si>
    <t>TradingBloc</t>
  </si>
  <si>
    <t>int64</t>
  </si>
  <si>
    <t>str</t>
  </si>
  <si>
    <t>datetime64[us]</t>
  </si>
  <si>
    <t>float64</t>
  </si>
  <si>
    <t>First State Bank</t>
  </si>
  <si>
    <t>Chicago</t>
  </si>
  <si>
    <t>Georgia</t>
  </si>
  <si>
    <t>None (insured depositors paid directly)</t>
  </si>
  <si>
    <t>6111 days 00:00:00</t>
  </si>
  <si>
    <t>735 days 00:00:00</t>
  </si>
  <si>
    <t>Douglass National Bank</t>
  </si>
  <si>
    <t>Kansas City</t>
  </si>
  <si>
    <t>Missouri</t>
  </si>
  <si>
    <t>Liberty Bank and Trust</t>
  </si>
  <si>
    <t>Hume Bank</t>
  </si>
  <si>
    <t>Hume</t>
  </si>
  <si>
    <t>Security Bank</t>
  </si>
  <si>
    <t>Bear Stearns</t>
  </si>
  <si>
    <t>New York City</t>
  </si>
  <si>
    <t>New York</t>
  </si>
  <si>
    <t>J.P. Morgan Chase</t>
  </si>
  <si>
    <t>ANB Financial N.A.</t>
  </si>
  <si>
    <t>Bentonville</t>
  </si>
  <si>
    <t>Arkansas</t>
  </si>
  <si>
    <t>Pulaski Bank and Trust Company</t>
  </si>
  <si>
    <t>First Integrity Bank, N.A.</t>
  </si>
  <si>
    <t>Staples</t>
  </si>
  <si>
    <t>Minnesota</t>
  </si>
  <si>
    <t>First International Bank and Trust</t>
  </si>
  <si>
    <t>IndyMac</t>
  </si>
  <si>
    <t>Pasadena</t>
  </si>
  <si>
    <t>California</t>
  </si>
  <si>
    <t>OneWest Bank, FSB</t>
  </si>
  <si>
    <t>First National Bank of Nevada</t>
  </si>
  <si>
    <t>Reno</t>
  </si>
  <si>
    <t>Nevada</t>
  </si>
  <si>
    <t>Mutual of Omaha Bank</t>
  </si>
  <si>
    <t>First Heritage Bank, N.A.</t>
  </si>
  <si>
    <t>Newport Beach</t>
  </si>
  <si>
    <t>First Priority Bank</t>
  </si>
  <si>
    <t>Bradenton</t>
  </si>
  <si>
    <t>Florida</t>
  </si>
  <si>
    <t>SunTrust Banks</t>
  </si>
  <si>
    <t>The Columbian Bank and Trust Company</t>
  </si>
  <si>
    <t>Topeka</t>
  </si>
  <si>
    <t>Kansas</t>
  </si>
  <si>
    <t>Citizens Bank and Trust</t>
  </si>
  <si>
    <t>Integrity Bank</t>
  </si>
  <si>
    <t>Alpharetta</t>
  </si>
  <si>
    <t>Regions Bank</t>
  </si>
  <si>
    <t>Silver State Bank</t>
  </si>
  <si>
    <t>Henderson</t>
  </si>
  <si>
    <t>Nevada State Bank</t>
  </si>
  <si>
    <t>Ameribank</t>
  </si>
  <si>
    <t>Northfork</t>
  </si>
  <si>
    <t>West Virginia</t>
  </si>
  <si>
    <t>The Citizens Savings Bank Pioneer Community Bank</t>
  </si>
  <si>
    <t>Washington Mutual Bank</t>
  </si>
  <si>
    <t>Seattle</t>
  </si>
  <si>
    <t>Washington</t>
  </si>
  <si>
    <t>JPMorgan Chase &amp; Co</t>
  </si>
  <si>
    <t>Main Street Bank</t>
  </si>
  <si>
    <t>Northville</t>
  </si>
  <si>
    <t>Michigan</t>
  </si>
  <si>
    <t>Monroe Bank and Trust</t>
  </si>
  <si>
    <t>Meridian Bank</t>
  </si>
  <si>
    <t>Eldred</t>
  </si>
  <si>
    <t>Illinois</t>
  </si>
  <si>
    <t>National Bank</t>
  </si>
  <si>
    <t>Alpha Bank &amp; Trust</t>
  </si>
  <si>
    <t>Stearns Bank, N.A.</t>
  </si>
  <si>
    <t>Freedom Bank</t>
  </si>
  <si>
    <t>Fifth Third Bank</t>
  </si>
  <si>
    <t>Franklin Bank</t>
  </si>
  <si>
    <t>Houston</t>
  </si>
  <si>
    <t>Texas</t>
  </si>
  <si>
    <t>Prosperity Bank</t>
  </si>
  <si>
    <t>Security Pacific Bank</t>
  </si>
  <si>
    <t>Los Angeles</t>
  </si>
  <si>
    <t>Pacific Western Bank</t>
  </si>
  <si>
    <t>The Community Bank</t>
  </si>
  <si>
    <t>Loganville</t>
  </si>
  <si>
    <t>Bank of Essex</t>
  </si>
  <si>
    <t>Downey Savings and Loan</t>
  </si>
  <si>
    <t>U.S. Bank, N.A.</t>
  </si>
  <si>
    <t>PFF Bank and Trust</t>
  </si>
  <si>
    <t>Pomona</t>
  </si>
  <si>
    <t>First Georgia Community Bank</t>
  </si>
  <si>
    <t>Jackson</t>
  </si>
  <si>
    <t>United Bank</t>
  </si>
  <si>
    <t>Haven Trust Bank</t>
  </si>
  <si>
    <t>Duluth</t>
  </si>
  <si>
    <t>Branch Banking and Trust Company (BB&amp;T)</t>
  </si>
  <si>
    <t>Sanderson State Bank</t>
  </si>
  <si>
    <t>Sanderson</t>
  </si>
  <si>
    <t>The Pecos County State Bank</t>
  </si>
  <si>
    <t>National Bank of Commerce</t>
  </si>
  <si>
    <t>Berkeley</t>
  </si>
  <si>
    <t>Republic Bank of Chicago</t>
  </si>
  <si>
    <t>Bank of Clark County</t>
  </si>
  <si>
    <t>Vancouver</t>
  </si>
  <si>
    <t>Umpqua Bank</t>
  </si>
  <si>
    <t>1st Centennial Bank</t>
  </si>
  <si>
    <t>Redlands</t>
  </si>
  <si>
    <t>First California Bank</t>
  </si>
  <si>
    <t>MagnetBank</t>
  </si>
  <si>
    <t>Salt Lake City</t>
  </si>
  <si>
    <t>Utah</t>
  </si>
  <si>
    <t>Suburban FSB</t>
  </si>
  <si>
    <t>Crofton</t>
  </si>
  <si>
    <t>Maryland</t>
  </si>
  <si>
    <t>Ocala National Bank</t>
  </si>
  <si>
    <t>Ocala</t>
  </si>
  <si>
    <t>CenterState Bank of Florida, N.A.</t>
  </si>
  <si>
    <t>FirstBank Financial Service</t>
  </si>
  <si>
    <t>McDonough</t>
  </si>
  <si>
    <t>Alliance Bank</t>
  </si>
  <si>
    <t>Culver City</t>
  </si>
  <si>
    <t>California Bank and Trust</t>
  </si>
  <si>
    <t>County Bank</t>
  </si>
  <si>
    <t>Merced</t>
  </si>
  <si>
    <t>Westamerica Bank</t>
  </si>
  <si>
    <t>Sherman County Bank</t>
  </si>
  <si>
    <t>Loup City</t>
  </si>
  <si>
    <t>Nebraska</t>
  </si>
  <si>
    <t>Heritage Bank</t>
  </si>
  <si>
    <t>Riverside Bank of the Gulf Coast</t>
  </si>
  <si>
    <t>Cape Coral</t>
  </si>
  <si>
    <t>TIB Bank</t>
  </si>
  <si>
    <t>Corn Belt Bank &amp; Trust Co.</t>
  </si>
  <si>
    <t>Pittsfield</t>
  </si>
  <si>
    <t>The Carlinville National Bank</t>
  </si>
  <si>
    <t>Pinnacle Bank of Oregon</t>
  </si>
  <si>
    <t>Beaverton</t>
  </si>
  <si>
    <t>Oregon</t>
  </si>
  <si>
    <t>Washington Trust Bank of Spokane</t>
  </si>
  <si>
    <t>Silver Falls Bank</t>
  </si>
  <si>
    <t>Silverton</t>
  </si>
  <si>
    <t>Citizens Bank</t>
  </si>
  <si>
    <t>Heritage Community Bank</t>
  </si>
  <si>
    <t>Glenwood</t>
  </si>
  <si>
    <t>MB Financial Bank, N.A.</t>
  </si>
  <si>
    <t>Security Savings Bank</t>
  </si>
  <si>
    <t>Bank of Nevada</t>
  </si>
  <si>
    <t>Freedom Bank of Georgia</t>
  </si>
  <si>
    <t>Commerce</t>
  </si>
  <si>
    <t>Northeast Georgia Bank</t>
  </si>
  <si>
    <t>FirstCity Bank</t>
  </si>
  <si>
    <t>Stockbridge</t>
  </si>
  <si>
    <t>Colorado National Bank</t>
  </si>
  <si>
    <t>Colorado Springs</t>
  </si>
  <si>
    <t>Colorado</t>
  </si>
  <si>
    <t>Herring Bank</t>
  </si>
  <si>
    <t>TeamBank, N.A.</t>
  </si>
  <si>
    <t>Paola</t>
  </si>
  <si>
    <t>Great Southern Bank</t>
  </si>
  <si>
    <t>Omni National Bank</t>
  </si>
  <si>
    <t>Atlanta</t>
  </si>
  <si>
    <t>SunTrust Bank</t>
  </si>
  <si>
    <t>Cape Fear Bank</t>
  </si>
  <si>
    <t>Wilmington</t>
  </si>
  <si>
    <t>North Carolina</t>
  </si>
  <si>
    <t>First Federal Savings and Loan Association</t>
  </si>
  <si>
    <t>New Frontier Bank</t>
  </si>
  <si>
    <t>Greeley</t>
  </si>
  <si>
    <t>None (Wound down by FDIC as receiver)</t>
  </si>
  <si>
    <t>American Sterling Bank</t>
  </si>
  <si>
    <t>Sugar Creek</t>
  </si>
  <si>
    <t>Metcalf Bank</t>
  </si>
  <si>
    <t>Great Basin Bank of Nevada</t>
  </si>
  <si>
    <t>Elko</t>
  </si>
  <si>
    <t>American Southern Bank</t>
  </si>
  <si>
    <t>Kennesaw</t>
  </si>
  <si>
    <t>Bank of North Georgia</t>
  </si>
  <si>
    <t>Michigan Heritage Bank</t>
  </si>
  <si>
    <t>Farmington Hills</t>
  </si>
  <si>
    <t>Level One Bank</t>
  </si>
  <si>
    <t>First Bank of Beverly Hills</t>
  </si>
  <si>
    <t>Calabasas</t>
  </si>
  <si>
    <t>First Bank of Idaho</t>
  </si>
  <si>
    <t>Ketchum</t>
  </si>
  <si>
    <t>Idaho</t>
  </si>
  <si>
    <t>Silverton Bank, N.A.</t>
  </si>
  <si>
    <t>Citizens Community Bank</t>
  </si>
  <si>
    <t>Ridgewood</t>
  </si>
  <si>
    <t>New Jersey</t>
  </si>
  <si>
    <t>North Jersey Community Bank</t>
  </si>
  <si>
    <t>America West Bank</t>
  </si>
  <si>
    <t>Layton</t>
  </si>
  <si>
    <t>Cache Valley Bank</t>
  </si>
  <si>
    <t>Westsound Bank</t>
  </si>
  <si>
    <t>Bremerton</t>
  </si>
  <si>
    <t>Kitsap Bank</t>
  </si>
  <si>
    <t>BankUnited FSB</t>
  </si>
  <si>
    <t>Coral Gables</t>
  </si>
  <si>
    <t>BankUnited</t>
  </si>
  <si>
    <t>Strategic Capital Bank</t>
  </si>
  <si>
    <t>Champaign</t>
  </si>
  <si>
    <t>Midland States Bank</t>
  </si>
  <si>
    <t>Citizens National Bank</t>
  </si>
  <si>
    <t>Macomb</t>
  </si>
  <si>
    <t>Morton Community Bank</t>
  </si>
  <si>
    <t>Bank of Lincolnwood</t>
  </si>
  <si>
    <t>Lincolnwood</t>
  </si>
  <si>
    <t>Southern Community Bank</t>
  </si>
  <si>
    <t>Fayetteville</t>
  </si>
  <si>
    <t>United Community Bank</t>
  </si>
  <si>
    <t>Cooperative Bank</t>
  </si>
  <si>
    <t>First Bank</t>
  </si>
  <si>
    <t>First National Bank of Anthony</t>
  </si>
  <si>
    <t>Anthony</t>
  </si>
  <si>
    <t>Bank of Kansas</t>
  </si>
  <si>
    <t>Community Bank of West Georgia</t>
  </si>
  <si>
    <t>Villa Rica</t>
  </si>
  <si>
    <t>Neighborhood Community Bank</t>
  </si>
  <si>
    <t>Newnan</t>
  </si>
  <si>
    <t>Charterbank</t>
  </si>
  <si>
    <t>Horizon Bank</t>
  </si>
  <si>
    <t>Pine City</t>
  </si>
  <si>
    <t>MetroPacific Bank</t>
  </si>
  <si>
    <t>Irvine</t>
  </si>
  <si>
    <t>Sunwest Bank</t>
  </si>
  <si>
    <t>Mirae Bank</t>
  </si>
  <si>
    <t>Wilshire State Bank</t>
  </si>
  <si>
    <t>First National Bank of Danville</t>
  </si>
  <si>
    <t>Danville</t>
  </si>
  <si>
    <t>First Financial Bank, N.A.</t>
  </si>
  <si>
    <t>Rock River Bank</t>
  </si>
  <si>
    <t>The Harvard State Bank</t>
  </si>
  <si>
    <t>John Warner Bank</t>
  </si>
  <si>
    <t>Clinton</t>
  </si>
  <si>
    <t>State Bank of Lincoln</t>
  </si>
  <si>
    <t>First State Bank of Winchester</t>
  </si>
  <si>
    <t>Winchester</t>
  </si>
  <si>
    <t>The First National Bank of Beardstown</t>
  </si>
  <si>
    <t>Elizabeth State Bank</t>
  </si>
  <si>
    <t>Elizabeth</t>
  </si>
  <si>
    <t>Galena State Bank and Trust Company</t>
  </si>
  <si>
    <t>Millennium State Bank of Texas</t>
  </si>
  <si>
    <t>Dallas</t>
  </si>
  <si>
    <t>State Bank of Texas</t>
  </si>
  <si>
    <t>Founders Bank</t>
  </si>
  <si>
    <t>Worth</t>
  </si>
  <si>
    <t>The PrivateBank and Trust Company</t>
  </si>
  <si>
    <t>Bank of Wyoming</t>
  </si>
  <si>
    <t>Thermopolis</t>
  </si>
  <si>
    <t>Wyoming</t>
  </si>
  <si>
    <t>Central Bank and Trust</t>
  </si>
  <si>
    <t>Temecula Valley Bank</t>
  </si>
  <si>
    <t>Temecula</t>
  </si>
  <si>
    <t>First-Citizens Bank and Trust Company</t>
  </si>
  <si>
    <t>Vineyard Bank</t>
  </si>
  <si>
    <t>Rancho Cucamonga</t>
  </si>
  <si>
    <t>BankFirst</t>
  </si>
  <si>
    <t>Sioux Falls</t>
  </si>
  <si>
    <t>South Dakota</t>
  </si>
  <si>
    <t>Alerus Financial, N.A.</t>
  </si>
  <si>
    <t>First Piedmont Bank</t>
  </si>
  <si>
    <t>Winder</t>
  </si>
  <si>
    <t>First American Bank and Trust Company</t>
  </si>
  <si>
    <t>Security Bank of Bibb County</t>
  </si>
  <si>
    <t>Macon</t>
  </si>
  <si>
    <t>State Bank and Trust Company</t>
  </si>
  <si>
    <t>Security Bank of North Metro</t>
  </si>
  <si>
    <t>Woodstock</t>
  </si>
  <si>
    <t>Security Bank of North Fulton</t>
  </si>
  <si>
    <t>Security Bank of Gwinnett County</t>
  </si>
  <si>
    <t>Suwanee</t>
  </si>
  <si>
    <t>Security Bank of Jones County</t>
  </si>
  <si>
    <t>Gray</t>
  </si>
  <si>
    <t>Security Bank of Houston County</t>
  </si>
  <si>
    <t>Perry</t>
  </si>
  <si>
    <t>Waterford Village Bank</t>
  </si>
  <si>
    <t>Williamsville</t>
  </si>
  <si>
    <t>Evans Bank, N.A.</t>
  </si>
  <si>
    <t>Jupiter</t>
  </si>
  <si>
    <t>Stonegate Bank</t>
  </si>
  <si>
    <t>First State Bank of Altus</t>
  </si>
  <si>
    <t>Altus</t>
  </si>
  <si>
    <t>Oklahoma</t>
  </si>
  <si>
    <t>First BankAmericano</t>
  </si>
  <si>
    <t>Crown Bank</t>
  </si>
  <si>
    <t>Peoples Community Bank</t>
  </si>
  <si>
    <t>West Chester</t>
  </si>
  <si>
    <t>Ohio</t>
  </si>
  <si>
    <t>Mutual Bank</t>
  </si>
  <si>
    <t>Harvey</t>
  </si>
  <si>
    <t>United Central Bank</t>
  </si>
  <si>
    <t>Sarasota</t>
  </si>
  <si>
    <t>Community National Bank of Sarasota County</t>
  </si>
  <si>
    <t>Venice</t>
  </si>
  <si>
    <t>Community First Bank</t>
  </si>
  <si>
    <t>Prineville</t>
  </si>
  <si>
    <t>Home Federal Bank</t>
  </si>
  <si>
    <t>Union Bank, N.A.</t>
  </si>
  <si>
    <t>Gilbert</t>
  </si>
  <si>
    <t>Arizona</t>
  </si>
  <si>
    <t>MidFirst Bank</t>
  </si>
  <si>
    <t>Dwelling House Savings and Loan Association</t>
  </si>
  <si>
    <t>Pittsburgh</t>
  </si>
  <si>
    <t>Pennsylvania</t>
  </si>
  <si>
    <t>PNC Bank, N.A.</t>
  </si>
  <si>
    <t>Colonial Bank</t>
  </si>
  <si>
    <t>Montgomery</t>
  </si>
  <si>
    <t>Alabama</t>
  </si>
  <si>
    <t>Branch Banking and Trust (BB&amp;T)</t>
  </si>
  <si>
    <t>Community Bank of Arizona</t>
  </si>
  <si>
    <t>Phoenix</t>
  </si>
  <si>
    <t>Community Bank of Nevada</t>
  </si>
  <si>
    <t>Las Vegas</t>
  </si>
  <si>
    <t>First Coweta Bank</t>
  </si>
  <si>
    <t>Guaranty Bank</t>
  </si>
  <si>
    <t>Austin</t>
  </si>
  <si>
    <t>BBVA Compass</t>
  </si>
  <si>
    <t>CapitalSouth Bank</t>
  </si>
  <si>
    <t>Birmingham</t>
  </si>
  <si>
    <t>IBERIABANK</t>
  </si>
  <si>
    <t>ebank</t>
  </si>
  <si>
    <t>Bradford Bank</t>
  </si>
  <si>
    <t>Baltimore</t>
  </si>
  <si>
    <t>Manufacturers &amp; Traders Trust Company</t>
  </si>
  <si>
    <t>Mainstreet Bank</t>
  </si>
  <si>
    <t>Forest Lake</t>
  </si>
  <si>
    <t>Central Bank</t>
  </si>
  <si>
    <t>Affinity Bank</t>
  </si>
  <si>
    <t>Ventura</t>
  </si>
  <si>
    <t>First Bank of Kansas City</t>
  </si>
  <si>
    <t>Great American Bank</t>
  </si>
  <si>
    <t>InBank</t>
  </si>
  <si>
    <t>Oak Forest</t>
  </si>
  <si>
    <t>Vantus Bank</t>
  </si>
  <si>
    <t>Sioux City</t>
  </si>
  <si>
    <t>Iowa</t>
  </si>
  <si>
    <t>Platinum Community Bank</t>
  </si>
  <si>
    <t>Rolling Meadows</t>
  </si>
  <si>
    <t>Flagstaff</t>
  </si>
  <si>
    <t>Corus Bank</t>
  </si>
  <si>
    <t>Brickwell Community Bank</t>
  </si>
  <si>
    <t>Woodbury</t>
  </si>
  <si>
    <t>CorTrust Bank, N.A.</t>
  </si>
  <si>
    <t>Venture Bank</t>
  </si>
  <si>
    <t>Lacey</t>
  </si>
  <si>
    <t>Irwin Union Bank and Trust Company</t>
  </si>
  <si>
    <t>Columbus</t>
  </si>
  <si>
    <t>Indiana</t>
  </si>
  <si>
    <t>Irwin Union Bank, F.S.B.</t>
  </si>
  <si>
    <t>Louisville</t>
  </si>
  <si>
    <t>Kentucky</t>
  </si>
  <si>
    <t>Georgian Bank</t>
  </si>
  <si>
    <t>First Citizens Bank and Trust Company</t>
  </si>
  <si>
    <t>Warren Bank</t>
  </si>
  <si>
    <t>Warren</t>
  </si>
  <si>
    <t>The Huntington National Bank</t>
  </si>
  <si>
    <t>Jennings State Bank</t>
  </si>
  <si>
    <t>Spring Grove</t>
  </si>
  <si>
    <t>South Colorado National Bank</t>
  </si>
  <si>
    <t>Pueblo</t>
  </si>
  <si>
    <t>Legacy Bank</t>
  </si>
  <si>
    <t>San Joaquin Bank</t>
  </si>
  <si>
    <t>Bakersfield</t>
  </si>
  <si>
    <t>Citizens Business Bank</t>
  </si>
  <si>
    <t>Partners Bank</t>
  </si>
  <si>
    <t>Naples</t>
  </si>
  <si>
    <t>American United Bank</t>
  </si>
  <si>
    <t>Lawrenceville</t>
  </si>
  <si>
    <t>Ameris Bank</t>
  </si>
  <si>
    <t>Hillcrest Bank Florida</t>
  </si>
  <si>
    <t>Hillcrest Bank, N.A.</t>
  </si>
  <si>
    <t>Flagship National Bank</t>
  </si>
  <si>
    <t>First Federal Bank of Florida</t>
  </si>
  <si>
    <t>Bank of Elmwood</t>
  </si>
  <si>
    <t>Racine</t>
  </si>
  <si>
    <t>Wisconsin</t>
  </si>
  <si>
    <t>Tri City National Bank</t>
  </si>
  <si>
    <t>Riverview Community Bank</t>
  </si>
  <si>
    <t>Otsego</t>
  </si>
  <si>
    <t>First DuPage Bank of Westmont</t>
  </si>
  <si>
    <t>Westmont</t>
  </si>
  <si>
    <t>First Midwest Bank</t>
  </si>
  <si>
    <t>Community Bank of Lemont</t>
  </si>
  <si>
    <t>Lemont</t>
  </si>
  <si>
    <t>Bank USA, N.A.</t>
  </si>
  <si>
    <t>California National Bank</t>
  </si>
  <si>
    <t>San Diego National Bank</t>
  </si>
  <si>
    <t>San Diego</t>
  </si>
  <si>
    <t>Pacific National Bank</t>
  </si>
  <si>
    <t>San Francisco</t>
  </si>
  <si>
    <t>Park National Bank</t>
  </si>
  <si>
    <t>Teague</t>
  </si>
  <si>
    <t>Madisonville State Bank</t>
  </si>
  <si>
    <t>Madisonville</t>
  </si>
  <si>
    <t>North Houston Bank</t>
  </si>
  <si>
    <t>United Security Bank</t>
  </si>
  <si>
    <t>Sparta</t>
  </si>
  <si>
    <t>Home Federal Savings Bank</t>
  </si>
  <si>
    <t>Detroit</t>
  </si>
  <si>
    <t>Liberty Bank and Trust Company</t>
  </si>
  <si>
    <t>Prosperan Bank</t>
  </si>
  <si>
    <t>Oakdale</t>
  </si>
  <si>
    <t>Gateway Bank of St. Louis</t>
  </si>
  <si>
    <t>St. Louis</t>
  </si>
  <si>
    <t>Central Bank of Kansas City</t>
  </si>
  <si>
    <t>United Commercial Bank</t>
  </si>
  <si>
    <t>East West Bank</t>
  </si>
  <si>
    <t>Century Bank, F.S.B.</t>
  </si>
  <si>
    <t>Orion Bank</t>
  </si>
  <si>
    <t>Pacific Coast National Bank</t>
  </si>
  <si>
    <t>San Clemente</t>
  </si>
  <si>
    <t>Commerce Bank of Southwest Florida</t>
  </si>
  <si>
    <t>Fort Myers</t>
  </si>
  <si>
    <t>The Buckhead Community Bank</t>
  </si>
  <si>
    <t>State Bank and Trust</t>
  </si>
  <si>
    <t>First Security National Bank</t>
  </si>
  <si>
    <t>Norcross</t>
  </si>
  <si>
    <t>The Tattnall Bank</t>
  </si>
  <si>
    <t>Reidsville</t>
  </si>
  <si>
    <t>Heritage Bank of the South</t>
  </si>
  <si>
    <t>AmTrust Bank</t>
  </si>
  <si>
    <t>Cleveland</t>
  </si>
  <si>
    <t>New York Community Bank</t>
  </si>
  <si>
    <t>Benchmark Bank</t>
  </si>
  <si>
    <t>Aurora</t>
  </si>
  <si>
    <t>Greater Atlantic Bank</t>
  </si>
  <si>
    <t>Reston</t>
  </si>
  <si>
    <t>Virginia</t>
  </si>
  <si>
    <t>Sonabank</t>
  </si>
  <si>
    <t>Republic Federal Bank, N.A.</t>
  </si>
  <si>
    <t>Miami</t>
  </si>
  <si>
    <t>1st United Bank</t>
  </si>
  <si>
    <t>Valley Capital Bank, N.A.</t>
  </si>
  <si>
    <t>Mesa</t>
  </si>
  <si>
    <t>Enterprise Bank and Trust</t>
  </si>
  <si>
    <t>SolutionsBank</t>
  </si>
  <si>
    <t>Overland Park</t>
  </si>
  <si>
    <t>Arvest Bank</t>
  </si>
  <si>
    <t>RockBridge Commercial Bank</t>
  </si>
  <si>
    <t>Peoples First Community Bank</t>
  </si>
  <si>
    <t>Panama City</t>
  </si>
  <si>
    <t>Hancock Bank</t>
  </si>
  <si>
    <t>Citizens State Bank</t>
  </si>
  <si>
    <t>New Baltimore</t>
  </si>
  <si>
    <t>New South Federal Savings Bank</t>
  </si>
  <si>
    <t>Irondale</t>
  </si>
  <si>
    <t>Beal Bank</t>
  </si>
  <si>
    <t>Independent Bankers' Bank</t>
  </si>
  <si>
    <t>Springfield</t>
  </si>
  <si>
    <t>The Independent Bankers Bank</t>
  </si>
  <si>
    <t>Imperial Capital Bank</t>
  </si>
  <si>
    <t>La Jolla</t>
  </si>
  <si>
    <t>City National Bank</t>
  </si>
  <si>
    <t>First Federal Bank of California, F.S.B.</t>
  </si>
  <si>
    <t>Santa Monica</t>
  </si>
  <si>
    <t>Bellingham</t>
  </si>
  <si>
    <t>Washington Federal Savings and Loan Association</t>
  </si>
  <si>
    <t>Town Community Bank &amp; Trust</t>
  </si>
  <si>
    <t>Antioch</t>
  </si>
  <si>
    <t>First American Bank</t>
  </si>
  <si>
    <t>St. Stephen State Bank</t>
  </si>
  <si>
    <t>St. Stephen</t>
  </si>
  <si>
    <t>First State Bank of St. Joseph</t>
  </si>
  <si>
    <t>Barnes Banking Company</t>
  </si>
  <si>
    <t>Kaysville</t>
  </si>
  <si>
    <t>Premier American Bank</t>
  </si>
  <si>
    <t>Premier American Bank, N.A.</t>
  </si>
  <si>
    <t>Bank of Leeton</t>
  </si>
  <si>
    <t>Leeton</t>
  </si>
  <si>
    <t>Sunflower Bank, N.A.</t>
  </si>
  <si>
    <t>Charter Bank</t>
  </si>
  <si>
    <t>Santa Fe</t>
  </si>
  <si>
    <t>New Mexico</t>
  </si>
  <si>
    <t>Evergreen Bank</t>
  </si>
  <si>
    <t>Columbia River Bank</t>
  </si>
  <si>
    <t>The Dalles</t>
  </si>
  <si>
    <t>Columbia State Bank</t>
  </si>
  <si>
    <t>First National Bank of Georgia</t>
  </si>
  <si>
    <t>Carrollton</t>
  </si>
  <si>
    <t>Community and Southern Bank</t>
  </si>
  <si>
    <t>Florida Community Bank</t>
  </si>
  <si>
    <t>Immokalee</t>
  </si>
  <si>
    <t>Marshall Bank, N.A.</t>
  </si>
  <si>
    <t>Hallock</t>
  </si>
  <si>
    <t>United Valley Bank</t>
  </si>
  <si>
    <t>Community Bank and Trust</t>
  </si>
  <si>
    <t>Cornelia</t>
  </si>
  <si>
    <t>SCBT, N.A.</t>
  </si>
  <si>
    <t>First Regional Bank</t>
  </si>
  <si>
    <t>American Marine Bank</t>
  </si>
  <si>
    <t>Bainbridge Island</t>
  </si>
  <si>
    <t>1st American State Bank of Minnesota</t>
  </si>
  <si>
    <t>Hancock</t>
  </si>
  <si>
    <t>Community Development Bank, FSB</t>
  </si>
  <si>
    <t>La Jolla Bank</t>
  </si>
  <si>
    <t>George Washington Savings Bank</t>
  </si>
  <si>
    <t>Orland Park</t>
  </si>
  <si>
    <t>FirstMerit Bank, N.A.</t>
  </si>
  <si>
    <t>The La Coste National Bank</t>
  </si>
  <si>
    <t>La Coste</t>
  </si>
  <si>
    <t>Community National Bank</t>
  </si>
  <si>
    <t>Marco Community Bank</t>
  </si>
  <si>
    <t>Marco Island</t>
  </si>
  <si>
    <t>Carson River Community Bank</t>
  </si>
  <si>
    <t>Carson City</t>
  </si>
  <si>
    <t>Heritage Bank of Nevada</t>
  </si>
  <si>
    <t>Rainier Pacific Bank</t>
  </si>
  <si>
    <t>Tacoma</t>
  </si>
  <si>
    <t>Centennial Bank</t>
  </si>
  <si>
    <t>Ogden</t>
  </si>
  <si>
    <t>Waterfield Bank</t>
  </si>
  <si>
    <t>Germantown</t>
  </si>
  <si>
    <t>Bank of Illinois</t>
  </si>
  <si>
    <t>Normal</t>
  </si>
  <si>
    <t>Heartland Bank and Trust Company</t>
  </si>
  <si>
    <t>Sun American Bank</t>
  </si>
  <si>
    <t>Boca Raton</t>
  </si>
  <si>
    <t>LibertyPointe Bank</t>
  </si>
  <si>
    <t>Valley National Bank</t>
  </si>
  <si>
    <t>The Park Avenue Bank</t>
  </si>
  <si>
    <t>Statewide Bank</t>
  </si>
  <si>
    <t>Covington</t>
  </si>
  <si>
    <t>Louisiana</t>
  </si>
  <si>
    <t>Home Bank</t>
  </si>
  <si>
    <t>Old Southern Bank</t>
  </si>
  <si>
    <t>Orlando</t>
  </si>
  <si>
    <t>American National Bank</t>
  </si>
  <si>
    <t>Parma</t>
  </si>
  <si>
    <t>The National Bank and Trust Company</t>
  </si>
  <si>
    <t>Advanta Bank Corp</t>
  </si>
  <si>
    <t>Draper</t>
  </si>
  <si>
    <t>Century Security Bank</t>
  </si>
  <si>
    <t>Bank of Upson</t>
  </si>
  <si>
    <t>Bank of Hiawassee</t>
  </si>
  <si>
    <t>Hiawassee</t>
  </si>
  <si>
    <t>Citizens South Bank</t>
  </si>
  <si>
    <t>Appalachian Community Bank</t>
  </si>
  <si>
    <t>Ellijay</t>
  </si>
  <si>
    <t>First Lowndes Bank</t>
  </si>
  <si>
    <t>Luverne</t>
  </si>
  <si>
    <t>First Citizens Bank</t>
  </si>
  <si>
    <t>State Bank of Aurora</t>
  </si>
  <si>
    <t>Northern State Bank</t>
  </si>
  <si>
    <t>Desert Hills Bank</t>
  </si>
  <si>
    <t>Unity National Bank</t>
  </si>
  <si>
    <t>Cartersville</t>
  </si>
  <si>
    <t>Bank of the Ozarks</t>
  </si>
  <si>
    <t>Key West Bank</t>
  </si>
  <si>
    <t>Key West</t>
  </si>
  <si>
    <t>McIntosh Commercial Bank</t>
  </si>
  <si>
    <t>Hamilton State Bank</t>
  </si>
  <si>
    <t>Beach First National Bank</t>
  </si>
  <si>
    <t>Myrtle Beach</t>
  </si>
  <si>
    <t>South Carolina</t>
  </si>
  <si>
    <t>Bank of North Carolina</t>
  </si>
  <si>
    <t>City Bank</t>
  </si>
  <si>
    <t>Lynnwood</t>
  </si>
  <si>
    <t>Whidbey Island Bank</t>
  </si>
  <si>
    <t>Tamalpais Bank</t>
  </si>
  <si>
    <t>San Rafael</t>
  </si>
  <si>
    <t>Innovative Bank</t>
  </si>
  <si>
    <t>Oakland</t>
  </si>
  <si>
    <t>Center Bank</t>
  </si>
  <si>
    <t>Butler Bank</t>
  </si>
  <si>
    <t>Lowell</t>
  </si>
  <si>
    <t>Massachusetts</t>
  </si>
  <si>
    <t>People's United Bank</t>
  </si>
  <si>
    <t>Riverside National Bank of Florida</t>
  </si>
  <si>
    <t>Fort Pierce</t>
  </si>
  <si>
    <t>TD Bank, N.A.</t>
  </si>
  <si>
    <t>AmericanFirst Bank</t>
  </si>
  <si>
    <t>Clermont</t>
  </si>
  <si>
    <t>First Federal Bank of North Florida</t>
  </si>
  <si>
    <t>Palatka</t>
  </si>
  <si>
    <t>Lakeside Community Bank</t>
  </si>
  <si>
    <t>Sterling Heights</t>
  </si>
  <si>
    <t>Amcore Bank</t>
  </si>
  <si>
    <t>Rockford</t>
  </si>
  <si>
    <t>Harris, N.A.</t>
  </si>
  <si>
    <t>Broadway Bank</t>
  </si>
  <si>
    <t>MB Financial, N.A.</t>
  </si>
  <si>
    <t>Citizens Bank and Trust Company of Chicago</t>
  </si>
  <si>
    <t>Lincoln Park Saving Bank</t>
  </si>
  <si>
    <t>Northbrook Bank and Trust Company</t>
  </si>
  <si>
    <t>New Century Bank</t>
  </si>
  <si>
    <t>Peotone Bank and Trust Company</t>
  </si>
  <si>
    <t>Peotone</t>
  </si>
  <si>
    <t>Wheatland Bank</t>
  </si>
  <si>
    <t>Naperville</t>
  </si>
  <si>
    <t>Wheaton Bank and Trust</t>
  </si>
  <si>
    <t>BC National Banks</t>
  </si>
  <si>
    <t>Butler</t>
  </si>
  <si>
    <t>CF Bancorp</t>
  </si>
  <si>
    <t>Port Huron</t>
  </si>
  <si>
    <t>First Michigan Bank</t>
  </si>
  <si>
    <t>Champion Bank</t>
  </si>
  <si>
    <t>Creve Coeur</t>
  </si>
  <si>
    <t>BankLiberty</t>
  </si>
  <si>
    <t>Eurobank</t>
  </si>
  <si>
    <t>San Juan</t>
  </si>
  <si>
    <t>Puerto Rico</t>
  </si>
  <si>
    <t>Orient Bank and Trust</t>
  </si>
  <si>
    <t>Frontier Bank</t>
  </si>
  <si>
    <t>Everett</t>
  </si>
  <si>
    <t>Union Bank</t>
  </si>
  <si>
    <t>R-G Premier Bank of Puerto Rico</t>
  </si>
  <si>
    <t>Hato Rey</t>
  </si>
  <si>
    <t>Scotiabank de Puerto Rico</t>
  </si>
  <si>
    <t>Westernbank Puerto Rico</t>
  </si>
  <si>
    <t>Mayaguez</t>
  </si>
  <si>
    <t>Banco Popular de Puerto Rico</t>
  </si>
  <si>
    <t>1st Pacific Bank of California</t>
  </si>
  <si>
    <t>Towne Bank of Arizona</t>
  </si>
  <si>
    <t>Commerce Bank of Arizona</t>
  </si>
  <si>
    <t>Access Bank</t>
  </si>
  <si>
    <t>Champlin</t>
  </si>
  <si>
    <t>PrinsBank</t>
  </si>
  <si>
    <t>The Bank of Bonifay</t>
  </si>
  <si>
    <t>Bonifay</t>
  </si>
  <si>
    <t>Midwest Bank and Trust Company</t>
  </si>
  <si>
    <t>Elmwood Park</t>
  </si>
  <si>
    <t>New Liberty Bank</t>
  </si>
  <si>
    <t>Plymouth</t>
  </si>
  <si>
    <t>Bank of Ann Arbor</t>
  </si>
  <si>
    <t>Satilla Community Bank</t>
  </si>
  <si>
    <t>St. Marys</t>
  </si>
  <si>
    <t>Southwest Community Bank</t>
  </si>
  <si>
    <t>Simmons First National Bank</t>
  </si>
  <si>
    <t>Pinehurst Bank</t>
  </si>
  <si>
    <t>St. Paul</t>
  </si>
  <si>
    <t>Coulee Bank</t>
  </si>
  <si>
    <t>Bank of Florida-Southeast</t>
  </si>
  <si>
    <t>Fort Lauderdale</t>
  </si>
  <si>
    <t>EverBank</t>
  </si>
  <si>
    <t>Bank of Florida-Southwest</t>
  </si>
  <si>
    <t>Bank of Florida-Tampa Bay</t>
  </si>
  <si>
    <t>Tampa</t>
  </si>
  <si>
    <t>Sun West Bank</t>
  </si>
  <si>
    <t>Granite Community Bank</t>
  </si>
  <si>
    <t>Granite Bay</t>
  </si>
  <si>
    <t>Tri Counties Bank</t>
  </si>
  <si>
    <t>TierOne Bank</t>
  </si>
  <si>
    <t>Lincoln</t>
  </si>
  <si>
    <t>Great Western Bank</t>
  </si>
  <si>
    <t>First National Bank</t>
  </si>
  <si>
    <t>Rosedale</t>
  </si>
  <si>
    <t>Mississippi</t>
  </si>
  <si>
    <t>The Jefferson Bank</t>
  </si>
  <si>
    <t>Arcola Homestead Savings Bank</t>
  </si>
  <si>
    <t>Arcola</t>
  </si>
  <si>
    <t>Washington First International Bank</t>
  </si>
  <si>
    <t>Nevada Security Bank</t>
  </si>
  <si>
    <t>Peninsula Bank</t>
  </si>
  <si>
    <t>Englewood</t>
  </si>
  <si>
    <t>Savannah</t>
  </si>
  <si>
    <t>The Savannah Bank</t>
  </si>
  <si>
    <t>High Desert State Bank</t>
  </si>
  <si>
    <t>Albuquerque</t>
  </si>
  <si>
    <t>Bay National Bank</t>
  </si>
  <si>
    <t>Bay Bank, FSB</t>
  </si>
  <si>
    <t>Ideal Federal Savings Bank</t>
  </si>
  <si>
    <t>USA Bank</t>
  </si>
  <si>
    <t>Port Chester</t>
  </si>
  <si>
    <t>Home National Bank</t>
  </si>
  <si>
    <t>Blackwell</t>
  </si>
  <si>
    <t>RCB Bank</t>
  </si>
  <si>
    <t>Woodlands Bank</t>
  </si>
  <si>
    <t>Bluffton</t>
  </si>
  <si>
    <t>First National Bank of the South</t>
  </si>
  <si>
    <t>Spartanburg</t>
  </si>
  <si>
    <t>NAFH National Bank</t>
  </si>
  <si>
    <t>Mainstreet Savings Bank</t>
  </si>
  <si>
    <t>Hastings</t>
  </si>
  <si>
    <t>Commercial Bank</t>
  </si>
  <si>
    <t>Metro Bank of Dade County</t>
  </si>
  <si>
    <t>Turnberry Bank</t>
  </si>
  <si>
    <t>Aventura</t>
  </si>
  <si>
    <t>Olde Cypress Community Bank</t>
  </si>
  <si>
    <t>Clewiston</t>
  </si>
  <si>
    <t>CenterState Bank of Florida</t>
  </si>
  <si>
    <t>Community Security Bank</t>
  </si>
  <si>
    <t>New Prague</t>
  </si>
  <si>
    <t>Roundbank</t>
  </si>
  <si>
    <t>Crescent Bank and Trust Co</t>
  </si>
  <si>
    <t>Jasper</t>
  </si>
  <si>
    <t>Renasant Bank</t>
  </si>
  <si>
    <t>Sterling Bank</t>
  </si>
  <si>
    <t>Lantana</t>
  </si>
  <si>
    <t>Williamsburg First National Bank</t>
  </si>
  <si>
    <t>Kingstree</t>
  </si>
  <si>
    <t>Thunder Bank</t>
  </si>
  <si>
    <t>Sylvan Grove</t>
  </si>
  <si>
    <t>The Bennington State Bank</t>
  </si>
  <si>
    <t>SouthwestUSA Bank</t>
  </si>
  <si>
    <t>Plaza Bank</t>
  </si>
  <si>
    <t>Home Valley Bank</t>
  </si>
  <si>
    <t>Cave Junction</t>
  </si>
  <si>
    <t>South Valley Bank and Trust</t>
  </si>
  <si>
    <t>Bayside Savings Bank</t>
  </si>
  <si>
    <t>Port Saint Joe</t>
  </si>
  <si>
    <t>Coastal Community Bank</t>
  </si>
  <si>
    <t>NorthWest Bank and Trust</t>
  </si>
  <si>
    <t>Acworth</t>
  </si>
  <si>
    <t>The Cowlitz Bank</t>
  </si>
  <si>
    <t>Longview</t>
  </si>
  <si>
    <t>LibertyBank</t>
  </si>
  <si>
    <t>Eugene</t>
  </si>
  <si>
    <t>Ravenswood Bank</t>
  </si>
  <si>
    <t>Palos Bank and Trust</t>
  </si>
  <si>
    <t>Palos Heights</t>
  </si>
  <si>
    <t>ShoreBank</t>
  </si>
  <si>
    <t>Urban Partnership Bank</t>
  </si>
  <si>
    <t>Community National Bank at Bartow</t>
  </si>
  <si>
    <t>Bartow</t>
  </si>
  <si>
    <t>Independent National Bank</t>
  </si>
  <si>
    <t>Imperial Savings &amp; Loan</t>
  </si>
  <si>
    <t>Martinsville</t>
  </si>
  <si>
    <t>River Community Bank, N.A.</t>
  </si>
  <si>
    <t>Butte Community Bank</t>
  </si>
  <si>
    <t>Chico</t>
  </si>
  <si>
    <t>Rabobank, N.A.</t>
  </si>
  <si>
    <t>Pacific State Bank</t>
  </si>
  <si>
    <t>Stockton</t>
  </si>
  <si>
    <t>Los Padres Bank</t>
  </si>
  <si>
    <t>Solvang</t>
  </si>
  <si>
    <t>Sonoma Valley Bank</t>
  </si>
  <si>
    <t>Sonoma</t>
  </si>
  <si>
    <t>Bank of Ellijay</t>
  </si>
  <si>
    <t>First Commerce Community Bank</t>
  </si>
  <si>
    <t>Douglasville</t>
  </si>
  <si>
    <t>Peoples Bank</t>
  </si>
  <si>
    <t>ISN Bank</t>
  </si>
  <si>
    <t>Cherry Hill</t>
  </si>
  <si>
    <t>Customers Bank</t>
  </si>
  <si>
    <t>Bramble Savings Bank</t>
  </si>
  <si>
    <t>Milford</t>
  </si>
  <si>
    <t>Foundation Bank</t>
  </si>
  <si>
    <t>Maritime Savings Bank</t>
  </si>
  <si>
    <t>West Allis</t>
  </si>
  <si>
    <t>North Shore Bank, FSB</t>
  </si>
  <si>
    <t>Haven Trust Bank Florida</t>
  </si>
  <si>
    <t>Ponte Vedra Beach</t>
  </si>
  <si>
    <t>First Southern Bank</t>
  </si>
  <si>
    <t>North County Bank</t>
  </si>
  <si>
    <t>Arlington</t>
  </si>
  <si>
    <t>Wakulla Bank</t>
  </si>
  <si>
    <t>Crawfordville</t>
  </si>
  <si>
    <t>Shoreline Bank</t>
  </si>
  <si>
    <t>Shoreline</t>
  </si>
  <si>
    <t>GBC International Bank</t>
  </si>
  <si>
    <t>Security Savings Bank, FSB</t>
  </si>
  <si>
    <t>Olathe</t>
  </si>
  <si>
    <t>WestBridge Bank and Trust Company</t>
  </si>
  <si>
    <t>Chesterfield</t>
  </si>
  <si>
    <t>Midland State Bank</t>
  </si>
  <si>
    <t>Premier Bank</t>
  </si>
  <si>
    <t>Jefferson City</t>
  </si>
  <si>
    <t>Providence Bank</t>
  </si>
  <si>
    <t>Hillcrest Bank</t>
  </si>
  <si>
    <t>First Bank of Jacksonville</t>
  </si>
  <si>
    <t>Jacksonville</t>
  </si>
  <si>
    <t>Progress Bank of Florida</t>
  </si>
  <si>
    <t>Bay Cities Bank</t>
  </si>
  <si>
    <t>First National Bank of Barnesville</t>
  </si>
  <si>
    <t>Barnesville</t>
  </si>
  <si>
    <t>Gordon Bank</t>
  </si>
  <si>
    <t>Gordon</t>
  </si>
  <si>
    <t>Morris Bank</t>
  </si>
  <si>
    <t>First Suburban National Bank</t>
  </si>
  <si>
    <t>Maywood</t>
  </si>
  <si>
    <t>Seaway Bank and Trust Company</t>
  </si>
  <si>
    <t>First Arizona Savings</t>
  </si>
  <si>
    <t>Scottsdale</t>
  </si>
  <si>
    <t>K Bank</t>
  </si>
  <si>
    <t>Randallstown</t>
  </si>
  <si>
    <t>Manufacturers and Traders Trust Company</t>
  </si>
  <si>
    <t>Western Commercial Bank</t>
  </si>
  <si>
    <t>Woodland Hills</t>
  </si>
  <si>
    <t>First Vietnamese American Bank</t>
  </si>
  <si>
    <t>Westminster</t>
  </si>
  <si>
    <t>Grandpoint Bank</t>
  </si>
  <si>
    <t>Pierce Commercial Bank</t>
  </si>
  <si>
    <t>Tifton Banking Company</t>
  </si>
  <si>
    <t>Tifton</t>
  </si>
  <si>
    <t>Darby Bank &amp; Trust</t>
  </si>
  <si>
    <t>Vidalia</t>
  </si>
  <si>
    <t>Copper Star Bank</t>
  </si>
  <si>
    <t>Gulf State Community Bank</t>
  </si>
  <si>
    <t>Carrabelle</t>
  </si>
  <si>
    <t>Allegiance Bank of North America</t>
  </si>
  <si>
    <t>Bala Cynwyd</t>
  </si>
  <si>
    <t>VIST Bank</t>
  </si>
  <si>
    <t>First Banking Center</t>
  </si>
  <si>
    <t>Burlington</t>
  </si>
  <si>
    <t>Paramount Bank</t>
  </si>
  <si>
    <t>Earthstar Bank</t>
  </si>
  <si>
    <t>Southampton</t>
  </si>
  <si>
    <t>Polonia Bank</t>
  </si>
  <si>
    <t>Chestatee State Bank</t>
  </si>
  <si>
    <t>Dawsonville</t>
  </si>
  <si>
    <t>Batesville</t>
  </si>
  <si>
    <t>Southern Bank</t>
  </si>
  <si>
    <t>Lino Lakes</t>
  </si>
  <si>
    <t>Farmers &amp; Merchants Savings Bank</t>
  </si>
  <si>
    <t>United Americas Bank</t>
  </si>
  <si>
    <t>McCaysville</t>
  </si>
  <si>
    <t>Peoples Bank of East Tennessee</t>
  </si>
  <si>
    <t>The Bank of Miami, N.A.</t>
  </si>
  <si>
    <t>First Commercial Bank of Florida</t>
  </si>
  <si>
    <t>Oglethorpe Bank</t>
  </si>
  <si>
    <t>Brunswick</t>
  </si>
  <si>
    <t>Enterprise Banking Company</t>
  </si>
  <si>
    <t>CommunitySouth Bank and Trust</t>
  </si>
  <si>
    <t>Easley</t>
  </si>
  <si>
    <t>CertusBank, N.A.</t>
  </si>
  <si>
    <t>Bank of Asheville</t>
  </si>
  <si>
    <t>Asheville</t>
  </si>
  <si>
    <t>United Western Bank</t>
  </si>
  <si>
    <t>Denver</t>
  </si>
  <si>
    <t>FirsTier Bank</t>
  </si>
  <si>
    <t>First Community Bank</t>
  </si>
  <si>
    <t>Taos</t>
  </si>
  <si>
    <t>Camargo</t>
  </si>
  <si>
    <t>Bank 7</t>
  </si>
  <si>
    <t>Evergreen State Bank</t>
  </si>
  <si>
    <t>Stoughton</t>
  </si>
  <si>
    <t>McFarland State Bank</t>
  </si>
  <si>
    <t>American Trust Bank</t>
  </si>
  <si>
    <t>Roswell</t>
  </si>
  <si>
    <t>North Georgia Bank</t>
  </si>
  <si>
    <t>Watkinsville</t>
  </si>
  <si>
    <t>BankSouth</t>
  </si>
  <si>
    <t>Northbrook Bank and Trust</t>
  </si>
  <si>
    <t>Peoples State Bank</t>
  </si>
  <si>
    <t>Hamtramck</t>
  </si>
  <si>
    <t>Canyon National Bank</t>
  </si>
  <si>
    <t>Palm Springs</t>
  </si>
  <si>
    <t>Pacific Premier Bank</t>
  </si>
  <si>
    <t>Sunshine State Community Bank</t>
  </si>
  <si>
    <t>Port Orange</t>
  </si>
  <si>
    <t>Badger State Bank</t>
  </si>
  <si>
    <t>Cassville</t>
  </si>
  <si>
    <t>Royal Bank</t>
  </si>
  <si>
    <t>Habersham Bank</t>
  </si>
  <si>
    <t>Clarkesville</t>
  </si>
  <si>
    <t>Citizens Bank of Effingham</t>
  </si>
  <si>
    <t>Charter Oak Bank</t>
  </si>
  <si>
    <t>Napa</t>
  </si>
  <si>
    <t>Bank of Marin</t>
  </si>
  <si>
    <t>San Luis Trust Bank, FSB</t>
  </si>
  <si>
    <t>San Luis Obispo</t>
  </si>
  <si>
    <t>Valley Community Bank</t>
  </si>
  <si>
    <t>St. Charles</t>
  </si>
  <si>
    <t>First National Bank of Davis</t>
  </si>
  <si>
    <t>Davis</t>
  </si>
  <si>
    <t>The Pauls Valley National Bank</t>
  </si>
  <si>
    <t>Milwaukee</t>
  </si>
  <si>
    <t>Bank of Commerce</t>
  </si>
  <si>
    <t>Wood Dale</t>
  </si>
  <si>
    <t>Advantage National Bank Group</t>
  </si>
  <si>
    <t>Western Springs National Bank and Trust</t>
  </si>
  <si>
    <t>Western Springs</t>
  </si>
  <si>
    <t>Nevada Commerce Bank</t>
  </si>
  <si>
    <t>Bartow County Bank</t>
  </si>
  <si>
    <t>New Horizons Bank</t>
  </si>
  <si>
    <t>East Ellijay</t>
  </si>
  <si>
    <t>Nexity Bank</t>
  </si>
  <si>
    <t>AloStar Bank of Commerce</t>
  </si>
  <si>
    <t>Superior Bank</t>
  </si>
  <si>
    <t>Superior Bank, N.A.</t>
  </si>
  <si>
    <t>Rosemount National Bank</t>
  </si>
  <si>
    <t>Rosemount</t>
  </si>
  <si>
    <t>Heritage Banking Group</t>
  </si>
  <si>
    <t>Carthage</t>
  </si>
  <si>
    <t>TrustMark National Bank</t>
  </si>
  <si>
    <t>Community Central Bank</t>
  </si>
  <si>
    <t>Mount Clemens</t>
  </si>
  <si>
    <t>Talmer Bank and Trust</t>
  </si>
  <si>
    <t>Park Avenue Bank</t>
  </si>
  <si>
    <t>Valdosta</t>
  </si>
  <si>
    <t>First Choice Community Bank</t>
  </si>
  <si>
    <t>Cortez Community Bank</t>
  </si>
  <si>
    <t>Brooksville</t>
  </si>
  <si>
    <t>First National Bank of Central Florida</t>
  </si>
  <si>
    <t>Winter Park</t>
  </si>
  <si>
    <t>Coastal Bank</t>
  </si>
  <si>
    <t>Cocoa Beach</t>
  </si>
  <si>
    <t>Atlantic Southern Bank</t>
  </si>
  <si>
    <t>First Georgia Banking Company</t>
  </si>
  <si>
    <t>Franklin</t>
  </si>
  <si>
    <t>Summit Bank</t>
  </si>
  <si>
    <t>First Heritage Bank</t>
  </si>
  <si>
    <t>Snohomish</t>
  </si>
  <si>
    <t>Atlantic Bank and Trust</t>
  </si>
  <si>
    <t>Charleston</t>
  </si>
  <si>
    <t>McIntosh State Bank</t>
  </si>
  <si>
    <t>Hamilton Bank</t>
  </si>
  <si>
    <t>First Commercial Bank of Tampa Bay</t>
  </si>
  <si>
    <t>Mountain Heritage Bank</t>
  </si>
  <si>
    <t>Clayton</t>
  </si>
  <si>
    <t>First Chicago Bank &amp; Trust</t>
  </si>
  <si>
    <t>Colorado Capital Bank</t>
  </si>
  <si>
    <t>Castle Rock</t>
  </si>
  <si>
    <t>Signature Bank</t>
  </si>
  <si>
    <t>Windsor</t>
  </si>
  <si>
    <t>Points West Community Bank</t>
  </si>
  <si>
    <t>One Georgia Bank</t>
  </si>
  <si>
    <t>High Trust Bank</t>
  </si>
  <si>
    <t>First Peoples Bank</t>
  </si>
  <si>
    <t>Port St. Lucie</t>
  </si>
  <si>
    <t>Prescott</t>
  </si>
  <si>
    <t>The Foothills Bank</t>
  </si>
  <si>
    <t>Southshore Community Bank</t>
  </si>
  <si>
    <t>Apollo Beach</t>
  </si>
  <si>
    <t>American Momentum Bank</t>
  </si>
  <si>
    <t>LandMark Bank of Florida</t>
  </si>
  <si>
    <t>Bank of Choice</t>
  </si>
  <si>
    <t>Bank Midwest, N.A.</t>
  </si>
  <si>
    <t>Virginia Business Bank</t>
  </si>
  <si>
    <t>Richmond</t>
  </si>
  <si>
    <t>Xenith Bank</t>
  </si>
  <si>
    <t>BankMeridian, N.A.</t>
  </si>
  <si>
    <t>Columbia</t>
  </si>
  <si>
    <t>Integra Bank, N.A.</t>
  </si>
  <si>
    <t>Evansville</t>
  </si>
  <si>
    <t>Old National Bank</t>
  </si>
  <si>
    <t>Bank of Shorewood</t>
  </si>
  <si>
    <t>Shorewood</t>
  </si>
  <si>
    <t>Bank of Whitman</t>
  </si>
  <si>
    <t>Colfax</t>
  </si>
  <si>
    <t>The First National Bank of Olathe</t>
  </si>
  <si>
    <t>Public Savings Bank</t>
  </si>
  <si>
    <t>Huntingdon Valley</t>
  </si>
  <si>
    <t>Capital Bank, N.A.</t>
  </si>
  <si>
    <t>Lydian Private Bank</t>
  </si>
  <si>
    <t>Palm Beach</t>
  </si>
  <si>
    <t>Sabadell United Bank, N.A.</t>
  </si>
  <si>
    <t>First Southern National Bank</t>
  </si>
  <si>
    <t>Statesboro</t>
  </si>
  <si>
    <t>First Choice Bank</t>
  </si>
  <si>
    <t>Geneva</t>
  </si>
  <si>
    <t>Inland Bank and Trust</t>
  </si>
  <si>
    <t>Patriot Bank of Georgia</t>
  </si>
  <si>
    <t>Cumming</t>
  </si>
  <si>
    <t>Georgia Commerce Bank</t>
  </si>
  <si>
    <t>CreekSide Bank</t>
  </si>
  <si>
    <t>Georgia Community Bank</t>
  </si>
  <si>
    <t>First National Bank of Florida</t>
  </si>
  <si>
    <t>Milton</t>
  </si>
  <si>
    <t>Bank of the Commonwealth</t>
  </si>
  <si>
    <t>Norfolk</t>
  </si>
  <si>
    <t>Southern Bank and Trust Company</t>
  </si>
  <si>
    <t>Citizens Bank of Northern California</t>
  </si>
  <si>
    <t>Nevada City</t>
  </si>
  <si>
    <t>First International Bank</t>
  </si>
  <si>
    <t>Plano</t>
  </si>
  <si>
    <t>American First National Bank</t>
  </si>
  <si>
    <t>The RiverBank</t>
  </si>
  <si>
    <t>Sun Security Bank</t>
  </si>
  <si>
    <t>Ellington</t>
  </si>
  <si>
    <t>Piedmont Community Bank</t>
  </si>
  <si>
    <t>Blue Ridge Savings Bank</t>
  </si>
  <si>
    <t>Cranford</t>
  </si>
  <si>
    <t>Northfield Bank (Staten Island, NY)</t>
  </si>
  <si>
    <t>Country Bank</t>
  </si>
  <si>
    <t>Aledo</t>
  </si>
  <si>
    <t>Blackhawk Bank &amp; Trust</t>
  </si>
  <si>
    <t>Old Harbor Bank</t>
  </si>
  <si>
    <t>Clearwater</t>
  </si>
  <si>
    <t>Decatur First Bank</t>
  </si>
  <si>
    <t>Decatur</t>
  </si>
  <si>
    <t>Fidelity Bank</t>
  </si>
  <si>
    <t>Community Capital Bank</t>
  </si>
  <si>
    <t>Jonesboro</t>
  </si>
  <si>
    <t>Community Banks of Colorado</t>
  </si>
  <si>
    <t>Greenwood Village</t>
  </si>
  <si>
    <t>All American Bank</t>
  </si>
  <si>
    <t>Des Plaines</t>
  </si>
  <si>
    <t>International Bank of Chicago</t>
  </si>
  <si>
    <t>Mid City Bank, Inc.</t>
  </si>
  <si>
    <t>Omaha</t>
  </si>
  <si>
    <t>SunFirst Bank</t>
  </si>
  <si>
    <t>Saint George</t>
  </si>
  <si>
    <t>Community Bank of Rockmart</t>
  </si>
  <si>
    <t>Rockmart</t>
  </si>
  <si>
    <t>Century Bank of Georgia</t>
  </si>
  <si>
    <t>Polk County Bank</t>
  </si>
  <si>
    <t>Johnston</t>
  </si>
  <si>
    <t>Grinnell State Bank</t>
  </si>
  <si>
    <t>Central Progressive Bank</t>
  </si>
  <si>
    <t>Lacombe</t>
  </si>
  <si>
    <t>First NBC Bank</t>
  </si>
  <si>
    <t>Premier Community Bank of the Emerald Coast</t>
  </si>
  <si>
    <t>Crestview</t>
  </si>
  <si>
    <t>Western National Bank</t>
  </si>
  <si>
    <t>Washington Federal</t>
  </si>
  <si>
    <t>Central Florida State Bank</t>
  </si>
  <si>
    <t>Belleview</t>
  </si>
  <si>
    <t>The First State Bank</t>
  </si>
  <si>
    <t>American Eagle Savings Bank</t>
  </si>
  <si>
    <t>Boothwyn</t>
  </si>
  <si>
    <t>First Guaranty Bank and Trust Company of Jacksonville</t>
  </si>
  <si>
    <t>Tennessee Commerce Bank</t>
  </si>
  <si>
    <t>Tennessee</t>
  </si>
  <si>
    <t>Republic Bank &amp; Trust Company</t>
  </si>
  <si>
    <t>Patriot Bank Minnesota</t>
  </si>
  <si>
    <t>First Resource Bank</t>
  </si>
  <si>
    <t>BankEast</t>
  </si>
  <si>
    <t>Knoxville</t>
  </si>
  <si>
    <t>U.S. Bancorp</t>
  </si>
  <si>
    <t>Charter National Bank and Trust</t>
  </si>
  <si>
    <t>Hoffman Estates</t>
  </si>
  <si>
    <t>Barrington Bank &amp; Trust Company, N.A.</t>
  </si>
  <si>
    <t>SCB Bank</t>
  </si>
  <si>
    <t>Shelbyville</t>
  </si>
  <si>
    <t>First Merchants Bank, N.A.</t>
  </si>
  <si>
    <t>Central Bank of Georgia</t>
  </si>
  <si>
    <t>Ellaville</t>
  </si>
  <si>
    <t>Home Savings of America</t>
  </si>
  <si>
    <t>Little Falls</t>
  </si>
  <si>
    <t>None (Closed permanently by the FDIC)</t>
  </si>
  <si>
    <t>Global Commerce Bank</t>
  </si>
  <si>
    <t>Doraville</t>
  </si>
  <si>
    <t>Metro City Bank</t>
  </si>
  <si>
    <t>New City Bank</t>
  </si>
  <si>
    <t>Covenant Bank &amp; Trust</t>
  </si>
  <si>
    <t>Rock Spring</t>
  </si>
  <si>
    <t>Wilmette</t>
  </si>
  <si>
    <t>Dearborn</t>
  </si>
  <si>
    <t>Huntington National Bank</t>
  </si>
  <si>
    <t>Fort Lee Federal Savings Bank, FSB</t>
  </si>
  <si>
    <t>Fort Lee</t>
  </si>
  <si>
    <t>Alma Bank</t>
  </si>
  <si>
    <t>Bank of the Eastern Shore</t>
  </si>
  <si>
    <t>Cambridge</t>
  </si>
  <si>
    <t>HarVest Bank of Maryland</t>
  </si>
  <si>
    <t>Gaithersburg</t>
  </si>
  <si>
    <t>Inter Savings Bank, FSB</t>
  </si>
  <si>
    <t>Maple Grove</t>
  </si>
  <si>
    <t>Plantation Federal Bank</t>
  </si>
  <si>
    <t>Pawleys Island</t>
  </si>
  <si>
    <t>First Federal Bank</t>
  </si>
  <si>
    <t>Palm Desert National Bank</t>
  </si>
  <si>
    <t>Palm Desert</t>
  </si>
  <si>
    <t>Pacific Premier</t>
  </si>
  <si>
    <t>Security Bank, N.A.</t>
  </si>
  <si>
    <t>North Lauderdale</t>
  </si>
  <si>
    <t>Banesco</t>
  </si>
  <si>
    <t>Alabama Trust Bank, N.A.</t>
  </si>
  <si>
    <t>Sylacauga</t>
  </si>
  <si>
    <t>Southern States Bank</t>
  </si>
  <si>
    <t>First Capital Bank</t>
  </si>
  <si>
    <t>Kingfisher</t>
  </si>
  <si>
    <t>F &amp; M Bank</t>
  </si>
  <si>
    <t>Carolina Federal Savings Bank</t>
  </si>
  <si>
    <t>Farmers and Traders State Bank</t>
  </si>
  <si>
    <t>Shabbona</t>
  </si>
  <si>
    <t>Waccamaw Bank</t>
  </si>
  <si>
    <t>Whiteville</t>
  </si>
  <si>
    <t>Putnam State Bank</t>
  </si>
  <si>
    <t>Harbor Community Bank</t>
  </si>
  <si>
    <t>Security Exchange Bank</t>
  </si>
  <si>
    <t>Marietta</t>
  </si>
  <si>
    <t>The Farmers Bank of Lynchburg</t>
  </si>
  <si>
    <t>Lynchburg</t>
  </si>
  <si>
    <t>Clayton Bank and Trust</t>
  </si>
  <si>
    <t>Montgomery Bank and Trust</t>
  </si>
  <si>
    <t>Ailey</t>
  </si>
  <si>
    <t>Ameris</t>
  </si>
  <si>
    <t>Glasgow Savings Bank</t>
  </si>
  <si>
    <t>Glasgow</t>
  </si>
  <si>
    <t>Regional Missouri Bank</t>
  </si>
  <si>
    <t>Royal Palm Bank of Florida</t>
  </si>
  <si>
    <t>First National Bank of the Gulf Coast</t>
  </si>
  <si>
    <t>Georgia Trust Bank</t>
  </si>
  <si>
    <t>Buford</t>
  </si>
  <si>
    <t>Community &amp; Southern Bank</t>
  </si>
  <si>
    <t>First Cherokee State Bank</t>
  </si>
  <si>
    <t>Heartland Bank</t>
  </si>
  <si>
    <t>Leawood</t>
  </si>
  <si>
    <t>Second Federal Savings and Loan Association of Chicago</t>
  </si>
  <si>
    <t>Hinsdale Bank &amp; Trust Company</t>
  </si>
  <si>
    <t>Jasper Banking Company</t>
  </si>
  <si>
    <t>Waukegan Savings Bank</t>
  </si>
  <si>
    <t>Waukegan</t>
  </si>
  <si>
    <t>Bloomington</t>
  </si>
  <si>
    <t>Truman Bank</t>
  </si>
  <si>
    <t>First United Bank</t>
  </si>
  <si>
    <t>Crete</t>
  </si>
  <si>
    <t>Old Plank Trail Community Bank, National Association</t>
  </si>
  <si>
    <t>GulfSouth Private Bank</t>
  </si>
  <si>
    <t>Destin</t>
  </si>
  <si>
    <t>SmartBank</t>
  </si>
  <si>
    <t>First East Side Savings Bank</t>
  </si>
  <si>
    <t>Tamarac</t>
  </si>
  <si>
    <t>Excel Bank</t>
  </si>
  <si>
    <t>Sedalia</t>
  </si>
  <si>
    <t>NOVA Bank</t>
  </si>
  <si>
    <t>Berwyn</t>
  </si>
  <si>
    <t>NONE (Permanently closed by the Pennsylvania Department of Banking &amp; Securities)</t>
  </si>
  <si>
    <t>Heritage Bank of Florida</t>
  </si>
  <si>
    <t>Lutz</t>
  </si>
  <si>
    <t>Citizens First National Bank</t>
  </si>
  <si>
    <t>Princeton</t>
  </si>
  <si>
    <t>Hometown Community Bank</t>
  </si>
  <si>
    <t>Braselton</t>
  </si>
  <si>
    <t>CertusBank, National Association</t>
  </si>
  <si>
    <t>Community Bank of the Ozarks</t>
  </si>
  <si>
    <t>Sunrise Beach</t>
  </si>
  <si>
    <t>Bank of Sullivan</t>
  </si>
  <si>
    <t>Westside Community Bank</t>
  </si>
  <si>
    <t>University Place</t>
  </si>
  <si>
    <t>1st Regents Bank</t>
  </si>
  <si>
    <t>Andover</t>
  </si>
  <si>
    <t>First Minnesota Bank</t>
  </si>
  <si>
    <t>Covenant Bank</t>
  </si>
  <si>
    <t>LaGrange</t>
  </si>
  <si>
    <t>HeritageBank of the South</t>
  </si>
  <si>
    <t>Gold Canyon Bank</t>
  </si>
  <si>
    <t>Gold Canyon</t>
  </si>
  <si>
    <t>First Scottsdale Bank, N.A.</t>
  </si>
  <si>
    <t>Lexington</t>
  </si>
  <si>
    <t>Your Community Bank</t>
  </si>
  <si>
    <t>Heritage Bank of North Florida</t>
  </si>
  <si>
    <t>Orange Park</t>
  </si>
  <si>
    <t>FirstAtlantic Bank</t>
  </si>
  <si>
    <t>Chipola Community Bank</t>
  </si>
  <si>
    <t>Marianna</t>
  </si>
  <si>
    <t>Parkway Bank</t>
  </si>
  <si>
    <t>Lenoir</t>
  </si>
  <si>
    <t>Douglas County Bank</t>
  </si>
  <si>
    <t>Pisgah Community Bank</t>
  </si>
  <si>
    <t>Sunrise Bank</t>
  </si>
  <si>
    <t>Synovus Bank</t>
  </si>
  <si>
    <t>Central Arizona Bank</t>
  </si>
  <si>
    <t>Western State Bank</t>
  </si>
  <si>
    <t>Banks of Wisconsin</t>
  </si>
  <si>
    <t>Kenosha</t>
  </si>
  <si>
    <t>1st Commerce Bank</t>
  </si>
  <si>
    <t>North Las Vegas</t>
  </si>
  <si>
    <t>Mountain National Bank</t>
  </si>
  <si>
    <t>Sevierville</t>
  </si>
  <si>
    <t>First Tennessee Bank, National Association</t>
  </si>
  <si>
    <t>First Community Bank of South Florida</t>
  </si>
  <si>
    <t>C1 Bank</t>
  </si>
  <si>
    <t>Bank of Wausau</t>
  </si>
  <si>
    <t>Wausau</t>
  </si>
  <si>
    <t>Nicolet National Bank</t>
  </si>
  <si>
    <t>Community South Bank</t>
  </si>
  <si>
    <t>Parsons</t>
  </si>
  <si>
    <t>CB&amp;S Bank, Inc.</t>
  </si>
  <si>
    <t>Sunrise Bank of Arizona</t>
  </si>
  <si>
    <t>First Fidelity Bank, National Association</t>
  </si>
  <si>
    <t>The Community's Bank</t>
  </si>
  <si>
    <t>Bridgeport</t>
  </si>
  <si>
    <t>Connecticut</t>
  </si>
  <si>
    <t>First National Bank, also operating as The National Bank of El Paso</t>
  </si>
  <si>
    <t>Edinburg</t>
  </si>
  <si>
    <t>PlainsCapital Bank</t>
  </si>
  <si>
    <t>Bank of Jackson County</t>
  </si>
  <si>
    <t>Graceville</t>
  </si>
  <si>
    <t>Texas Community Bank, National Association</t>
  </si>
  <si>
    <t>The Woodlands</t>
  </si>
  <si>
    <t>Spirit of Texas Bank, SSB</t>
  </si>
  <si>
    <t>Dupage National Bank</t>
  </si>
  <si>
    <t>West Chicago</t>
  </si>
  <si>
    <t>The Bank of Union</t>
  </si>
  <si>
    <t>El Reno</t>
  </si>
  <si>
    <t>BancFirst</t>
  </si>
  <si>
    <t>Syringa Bank</t>
  </si>
  <si>
    <t>Boise</t>
  </si>
  <si>
    <t>Vantage Point Bank</t>
  </si>
  <si>
    <t>Horsham</t>
  </si>
  <si>
    <t>Millennium Bank, National Association</t>
  </si>
  <si>
    <t>Sterling</t>
  </si>
  <si>
    <t>WashingtonFirst Bank</t>
  </si>
  <si>
    <t>Allendale County Bank</t>
  </si>
  <si>
    <t>Fairfax</t>
  </si>
  <si>
    <t>Palmetto State Bank</t>
  </si>
  <si>
    <t>AztecAmerica Bank En EspaÃ±ol</t>
  </si>
  <si>
    <t>Columbia Savings Bank</t>
  </si>
  <si>
    <t>Cincinnati</t>
  </si>
  <si>
    <t>United Fidelity Bank, fsb</t>
  </si>
  <si>
    <t>Slavie Federal Savings Bank</t>
  </si>
  <si>
    <t>Bel Air</t>
  </si>
  <si>
    <t>Valley Bank</t>
  </si>
  <si>
    <t>Moline</t>
  </si>
  <si>
    <t>Landmark Bank, National Association</t>
  </si>
  <si>
    <t>The Freedom State Bank</t>
  </si>
  <si>
    <t>Freedom</t>
  </si>
  <si>
    <t>Alva State Bank &amp; Trust Company</t>
  </si>
  <si>
    <t>Eastside Commercial Bank</t>
  </si>
  <si>
    <t>Conyers</t>
  </si>
  <si>
    <t>GreenChoice Bank, fsb</t>
  </si>
  <si>
    <t>Providence Bank, LLC</t>
  </si>
  <si>
    <t>NBRS Financial</t>
  </si>
  <si>
    <t>Rising Sun</t>
  </si>
  <si>
    <t>Howard Bank</t>
  </si>
  <si>
    <t>The National Republic Bank of Chicago</t>
  </si>
  <si>
    <t>Frontier Bank, FSB D/B/A El Paseo Bank</t>
  </si>
  <si>
    <t>Bank of Southern California, N.A.</t>
  </si>
  <si>
    <t>Northern Star Bank</t>
  </si>
  <si>
    <t>Mankato</t>
  </si>
  <si>
    <t>BankVista</t>
  </si>
  <si>
    <t>First National Bank of Crestview</t>
  </si>
  <si>
    <t>Highland Community Bank</t>
  </si>
  <si>
    <t>United Fidelity Bank, FSB</t>
  </si>
  <si>
    <t>Capitol City Bank and Trust</t>
  </si>
  <si>
    <t>Doral Bank</t>
  </si>
  <si>
    <t>Edgebrook Bank</t>
  </si>
  <si>
    <t>The Bank of Georgia</t>
  </si>
  <si>
    <t>Peachtree City</t>
  </si>
  <si>
    <t>Hometown National Bank</t>
  </si>
  <si>
    <t>Twin City Bank</t>
  </si>
  <si>
    <t>North Milwaukee State Bank</t>
  </si>
  <si>
    <t>First Citizens BancShares</t>
  </si>
  <si>
    <t>Trust Company Bank</t>
  </si>
  <si>
    <t>Memphis</t>
  </si>
  <si>
    <t>The Bank of Fayette County</t>
  </si>
  <si>
    <t>First CornerStone</t>
  </si>
  <si>
    <t>King of Prussia</t>
  </si>
  <si>
    <t>The Woodbury Banking Company</t>
  </si>
  <si>
    <t>Allied Bank</t>
  </si>
  <si>
    <t>Mulberry</t>
  </si>
  <si>
    <t>Today's Bank</t>
  </si>
  <si>
    <t>Harvest Community Bank</t>
  </si>
  <si>
    <t>Pennsville</t>
  </si>
  <si>
    <t>Proficio Bank</t>
  </si>
  <si>
    <t>Cottonwood Heights</t>
  </si>
  <si>
    <t>New Orleans</t>
  </si>
  <si>
    <t>Whitney Bank</t>
  </si>
  <si>
    <t>Guaranty Bank (d/b/a BestBank in Georgia and Michigan)</t>
  </si>
  <si>
    <t>First-Citizens Bank &amp; Trust Company</t>
  </si>
  <si>
    <t>Fayette County Bank</t>
  </si>
  <si>
    <t>St. Elmo</t>
  </si>
  <si>
    <t>United Fidelity Bank FSB</t>
  </si>
  <si>
    <t>The Farmers and Merchants State Bank of Argonia</t>
  </si>
  <si>
    <t>Argonia</t>
  </si>
  <si>
    <t>Conway Bank</t>
  </si>
  <si>
    <t>Washington Federal Bank for Savings</t>
  </si>
  <si>
    <t>Royal Savings Bank</t>
  </si>
  <si>
    <t>The Enloe State Bank</t>
  </si>
  <si>
    <t>Cooper</t>
  </si>
  <si>
    <t>Legend Bank, N.A.</t>
  </si>
  <si>
    <t>Louisa Community Bank</t>
  </si>
  <si>
    <t>Louisa</t>
  </si>
  <si>
    <t>Kentucky Farmers Bank Corporation</t>
  </si>
  <si>
    <t>Resolute Bank</t>
  </si>
  <si>
    <t>Maumee</t>
  </si>
  <si>
    <t>Buckeye State Bank</t>
  </si>
  <si>
    <t>City National Bank of New Jersey (City National)</t>
  </si>
  <si>
    <t>Newark</t>
  </si>
  <si>
    <t>Industrial Bank</t>
  </si>
  <si>
    <t>Ericson State Bank</t>
  </si>
  <si>
    <t>Ericson</t>
  </si>
  <si>
    <t>Farmers and Merchants Bank</t>
  </si>
  <si>
    <t>First State Bank of Barboursville</t>
  </si>
  <si>
    <t>Barboursville</t>
  </si>
  <si>
    <t>MVB Bank Inc.</t>
  </si>
  <si>
    <t>First City Bank of Florida</t>
  </si>
  <si>
    <t>Fort Walton Beach</t>
  </si>
  <si>
    <t>Almena State Bank</t>
  </si>
  <si>
    <t>Almena</t>
  </si>
  <si>
    <t>Equity Bank</t>
  </si>
  <si>
    <t>Silvergate Bank</t>
  </si>
  <si>
    <t>None (Wound down voluntarily)</t>
  </si>
  <si>
    <t>Silicon Valley Bank</t>
  </si>
  <si>
    <t>Santa Clara</t>
  </si>
  <si>
    <t>Flagstar Bank</t>
  </si>
  <si>
    <t>First Republic Bank</t>
  </si>
  <si>
    <t>JPMorgan Chase</t>
  </si>
  <si>
    <t>Heartland Tri-State Bank</t>
  </si>
  <si>
    <t>Elkhart</t>
  </si>
  <si>
    <t>Dream First Bank, National Association</t>
  </si>
  <si>
    <t>Sac City</t>
  </si>
  <si>
    <t>Iowa Trust &amp; Savings Bank</t>
  </si>
  <si>
    <t>Republic First Bancorp</t>
  </si>
  <si>
    <t>Philadelphia</t>
  </si>
  <si>
    <t>Fulton Bank</t>
  </si>
  <si>
    <t>The First National Bank of Lindsay</t>
  </si>
  <si>
    <t>Lindsay</t>
  </si>
  <si>
    <t>First Bank &amp; Trust Company</t>
  </si>
  <si>
    <t>729 days 00:00:00</t>
  </si>
  <si>
    <t>364 days 12:00:00</t>
  </si>
  <si>
    <t>object</t>
  </si>
  <si>
    <t>-</t>
  </si>
  <si>
    <t>South Africa</t>
  </si>
  <si>
    <t>India</t>
  </si>
  <si>
    <t>Canada</t>
  </si>
  <si>
    <t>Germany</t>
  </si>
  <si>
    <t>USA</t>
  </si>
  <si>
    <t>Australia</t>
  </si>
  <si>
    <t>France</t>
  </si>
  <si>
    <t>Mexico</t>
  </si>
  <si>
    <t>UK</t>
  </si>
  <si>
    <t>Italy</t>
  </si>
  <si>
    <t>Spain</t>
  </si>
  <si>
    <t>Netherlands</t>
  </si>
  <si>
    <t>Philippines</t>
  </si>
  <si>
    <t>Fiji</t>
  </si>
  <si>
    <t>Zimbabwe</t>
  </si>
  <si>
    <t>Nigeria</t>
  </si>
  <si>
    <t>Kenya</t>
  </si>
  <si>
    <t>Dominican Republic</t>
  </si>
  <si>
    <t>Nepal</t>
  </si>
  <si>
    <t>Uganda</t>
  </si>
  <si>
    <t>Braint</t>
  </si>
  <si>
    <t>Microsoft</t>
  </si>
  <si>
    <t>Oracle</t>
  </si>
  <si>
    <t>Paypal</t>
  </si>
  <si>
    <t>Monero</t>
  </si>
  <si>
    <t>FXC</t>
  </si>
  <si>
    <t>MS</t>
  </si>
  <si>
    <t>UBS</t>
  </si>
  <si>
    <t>Bangladesh</t>
  </si>
  <si>
    <t>US</t>
  </si>
  <si>
    <t>japan</t>
  </si>
  <si>
    <t>Vietnam</t>
  </si>
  <si>
    <t>0 days 00:15:53</t>
  </si>
  <si>
    <t>0 days 00:07:56.500000</t>
  </si>
  <si>
    <t>1899-01-01 00:00:00</t>
  </si>
  <si>
    <t>World War</t>
  </si>
  <si>
    <t>Year of the Fire Horse</t>
  </si>
  <si>
    <t>43829 days 00:00:00</t>
  </si>
  <si>
    <t>22463 days 06:00:00</t>
  </si>
  <si>
    <t>1899-01-01</t>
  </si>
  <si>
    <t>Population Decline</t>
  </si>
  <si>
    <t>100+</t>
  </si>
  <si>
    <t>partial</t>
  </si>
  <si>
    <t>EURUSD</t>
  </si>
  <si>
    <t>#66FF66</t>
  </si>
  <si>
    <t>0.xXXx</t>
  </si>
  <si>
    <t>#222</t>
  </si>
  <si>
    <t>filled</t>
  </si>
  <si>
    <t>USDNZD</t>
  </si>
  <si>
    <t>0.XXx</t>
  </si>
  <si>
    <t>GBPUSD</t>
  </si>
  <si>
    <t>DB</t>
  </si>
  <si>
    <t>USDCAD</t>
  </si>
  <si>
    <t>HSBC</t>
  </si>
  <si>
    <t>C</t>
  </si>
  <si>
    <t>0.xxXX</t>
  </si>
  <si>
    <t>CHFJPY</t>
  </si>
  <si>
    <t>NOMURA</t>
  </si>
  <si>
    <t>#FF6666</t>
  </si>
  <si>
    <t>diamonte</t>
  </si>
  <si>
    <t>threadneedle</t>
  </si>
  <si>
    <t>GUI</t>
  </si>
  <si>
    <t>CBE</t>
  </si>
  <si>
    <t>Filled</t>
  </si>
  <si>
    <t>Internal</t>
  </si>
  <si>
    <t>ICE</t>
  </si>
  <si>
    <t>Web</t>
  </si>
  <si>
    <t>Platform</t>
  </si>
  <si>
    <t>NYSE</t>
  </si>
  <si>
    <t>New</t>
  </si>
  <si>
    <t>Partial</t>
  </si>
  <si>
    <t>LDN</t>
  </si>
  <si>
    <t>336 days 00:00:00</t>
  </si>
  <si>
    <t>168 days 00:00:00</t>
  </si>
  <si>
    <t>Europe</t>
  </si>
  <si>
    <t>EU</t>
  </si>
  <si>
    <t>NA</t>
  </si>
  <si>
    <t>Asia</t>
  </si>
  <si>
    <t>China</t>
  </si>
  <si>
    <t>Japan</t>
  </si>
  <si>
    <t>SA</t>
  </si>
  <si>
    <t>Brazil</t>
  </si>
  <si>
    <t>Russia</t>
  </si>
  <si>
    <t>SouthKorea</t>
  </si>
  <si>
    <t>Pair Plots</t>
  </si>
  <si>
    <t>Null Matrix</t>
  </si>
  <si>
    <t>Windows</t>
  </si>
  <si>
    <t>Terminal or IDE</t>
  </si>
  <si>
    <t>settings_path</t>
  </si>
  <si>
    <t>C:\Users\mrivers\AppData\Local\.xleda\settings.json</t>
  </si>
  <si>
    <t>Recycle Bin</t>
  </si>
  <si>
    <t>10.0.26200</t>
  </si>
  <si>
    <t>AMD64</t>
  </si>
  <si>
    <t>Intel64 Family 6 Model 140 Stepping 1, GenuineIntel</t>
  </si>
  <si>
    <t>3.14.2</t>
  </si>
  <si>
    <t>CPython</t>
  </si>
  <si>
    <t>Preparing Workbook</t>
  </si>
  <si>
    <t>Error writing source data that required string conversion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</si>
</sst>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%"/>
    <numFmt numFmtId="165" formatCode="#,##0.0"/>
  </numFmts>
  <fonts count="38">
    <font>
      <sz val="11"/>
      <color theme="0"/>
      <name val="Calibri"/>
      <family val="2"/>
      <scheme val="minor"/>
    </font>
    <font>
      <u/>
      <sz val="10"/>
      <color theme="0"/>
      <name val="Calibri"/>
      <family val="2"/>
      <scheme val="minor"/>
    </font>
    <font>
      <b/>
      <i/>
      <sz val="10"/>
      <color rgb="FFDCE6F2"/>
      <name val="Calibri"/>
      <family val="2"/>
      <scheme val="minor"/>
    </font>
    <font>
      <i/>
      <sz val="10"/>
      <color theme="1" tint="0.2499465926084170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0"/>
      <name val="Calibri"/>
      <family val="2"/>
    </font>
    <font>
      <b/>
      <sz val="28"/>
      <color theme="0"/>
      <name val="Calibri"/>
      <family val="2"/>
      <scheme val="minor"/>
    </font>
    <font>
      <i/>
      <sz val="11"/>
      <color theme="1" tint="0.499984740745262"/>
      <name val="Calibri"/>
      <family val="2"/>
      <scheme val="minor"/>
    </font>
    <font>
      <sz val="10"/>
      <color theme="0"/>
      <name val="Calibri"/>
      <family val="2"/>
      <scheme val="minor"/>
    </font>
    <font>
      <sz val="11"/>
      <name val="Calibri"/>
      <family val="2"/>
      <scheme val="minor"/>
    </font>
    <font>
      <i/>
      <sz val="10"/>
      <color theme="1" tint="0.3999755851924192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i/>
      <sz val="11"/>
      <color theme="1" tint="0.39994506668294322"/>
      <name val="Calibri"/>
      <family val="2"/>
      <scheme val="minor"/>
    </font>
    <font>
      <sz val="11"/>
      <color theme="1" tint="0.39997558519241921"/>
      <name val="Calibri"/>
      <family val="2"/>
      <scheme val="minor"/>
    </font>
    <font>
      <sz val="8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i/>
      <sz val="10"/>
      <color theme="1" tint="0.79998168889431442"/>
      <name val="Calibri"/>
      <family val="2"/>
      <scheme val="minor"/>
    </font>
    <font>
      <b/>
      <sz val="16"/>
      <color theme="1" tint="0.79998168889431442"/>
      <name val="Calibri"/>
      <family val="2"/>
      <scheme val="minor"/>
    </font>
    <font>
      <sz val="11"/>
      <color theme="0"/>
      <name val="Wingdings 3"/>
      <family val="1"/>
      <charset val="2"/>
    </font>
    <font>
      <b/>
      <sz val="14"/>
      <color rgb="FFD8D8D8"/>
      <name val="Calibri"/>
      <family val="2"/>
      <scheme val="minor"/>
    </font>
    <font>
      <sz val="8"/>
      <color theme="1" tint="0.39997558519241921"/>
      <name val="Calibri"/>
      <family val="2"/>
      <scheme val="minor"/>
    </font>
    <font>
      <b/>
      <sz val="26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898989"/>
      <name val="Calibri"/>
      <family val="2"/>
      <scheme val="minor"/>
    </font>
    <font>
      <i/>
      <sz val="11"/>
      <color rgb="FF898989"/>
      <name val="Calibri"/>
      <family val="2"/>
      <scheme val="minor"/>
    </font>
    <font>
      <u/>
      <sz val="10"/>
      <color theme="1" tint="0.39997558519241921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4"/>
      <color theme="1" tint="0.39997558519241921"/>
      <name val="Calibri"/>
      <family val="2"/>
      <scheme val="minor"/>
    </font>
    <font>
      <sz val="4"/>
      <color theme="1" tint="0.39997558519241921"/>
      <name val="Calibri"/>
      <family val="2"/>
      <scheme val="minor"/>
    </font>
    <font>
      <b/>
      <i/>
      <sz val="6"/>
      <color theme="1" tint="0.39997558519241921"/>
      <name val="Calibri"/>
      <family val="2"/>
      <scheme val="minor"/>
    </font>
    <font>
      <b/>
      <sz val="11"/>
      <color theme="1" tint="0.3999755851924192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898989"/>
      <name val="Calibri"/>
      <family val="2"/>
      <scheme val="minor"/>
    </font>
    <font>
      <b/>
      <sz val="8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000000"/>
        <bgColor theme="1" tint="0.249977111117893"/>
      </patternFill>
    </fill>
    <fill>
      <patternFill patternType="solid">
        <fgColor rgb="FFFFC000"/>
        <bgColor indexed="64"/>
      </patternFill>
    </fill>
    <fill>
      <patternFill patternType="solid">
        <fgColor theme="1" tint="-0.499984740745262"/>
        <bgColor indexed="64"/>
      </patternFill>
    </fill>
    <fill>
      <patternFill patternType="solid">
        <fgColor rgb="FF060606"/>
        <bgColor indexed="64"/>
      </patternFill>
    </fill>
    <fill>
      <patternFill patternType="solid">
        <fgColor rgb="FF262626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262626"/>
        <bgColor rgb="FF000000"/>
      </patternFill>
    </fill>
    <fill>
      <patternFill patternType="solid">
        <fgColor rgb="FF9DFE0C"/>
        <bgColor indexed="64"/>
      </patternFill>
    </fill>
  </fills>
  <borders count="26">
    <border>
      <left/>
      <right/>
      <top/>
      <bottom/>
      <diagonal/>
    </border>
    <border>
      <left style="thin">
        <color theme="1" tint="0.24994659260841701"/>
      </left>
      <right style="thin">
        <color theme="1" tint="0.24994659260841701"/>
      </right>
      <top/>
      <bottom/>
      <diagonal/>
    </border>
    <border>
      <left style="thin">
        <color theme="1" tint="-0.249977111117893"/>
      </left>
      <right style="thin">
        <color theme="1" tint="-0.249977111117893"/>
      </right>
      <top style="thin">
        <color theme="1" tint="-0.249977111117893"/>
      </top>
      <bottom style="thin">
        <color theme="1" tint="-0.249977111117893"/>
      </bottom>
      <diagonal/>
    </border>
    <border>
      <left/>
      <right/>
      <top style="thin">
        <color theme="1" tint="-0.249977111117893"/>
      </top>
      <bottom/>
      <diagonal/>
    </border>
    <border>
      <left/>
      <right/>
      <top/>
      <bottom style="thin">
        <color theme="1" tint="-0.249977111117893"/>
      </bottom>
      <diagonal/>
    </border>
    <border>
      <left/>
      <right/>
      <top style="thin">
        <color theme="1" tint="-0.249977111117893"/>
      </top>
      <bottom style="thin">
        <color theme="1" tint="-0.249977111117893"/>
      </bottom>
      <diagonal/>
    </border>
    <border>
      <left/>
      <right style="thin">
        <color theme="1" tint="-0.249977111117893"/>
      </right>
      <top style="thin">
        <color theme="1" tint="-0.249977111117893"/>
      </top>
      <bottom style="thin">
        <color theme="1" tint="-0.249977111117893"/>
      </bottom>
      <diagonal/>
    </border>
    <border>
      <left/>
      <right style="thin">
        <color theme="1" tint="-0.249977111117893"/>
      </right>
      <top/>
      <bottom style="thin">
        <color theme="1" tint="-0.249977111117893"/>
      </bottom>
      <diagonal/>
    </border>
    <border>
      <left/>
      <right style="thin">
        <color theme="1" tint="-0.249977111117893"/>
      </right>
      <top style="thin">
        <color theme="1" tint="-0.249977111117893"/>
      </top>
      <bottom/>
      <diagonal/>
    </border>
    <border>
      <left/>
      <right style="thin">
        <color theme="1" tint="-0.249977111117893"/>
      </right>
      <top/>
      <bottom/>
      <diagonal/>
    </border>
    <border>
      <left style="thin">
        <color theme="1" tint="-0.249977111117893"/>
      </left>
      <right style="thin">
        <color theme="1" tint="-0.249977111117893"/>
      </right>
      <top/>
      <bottom/>
      <diagonal/>
    </border>
    <border>
      <left/>
      <right/>
      <top style="thin">
        <color theme="1" tint="-0.499984740745262"/>
      </top>
      <bottom style="thin">
        <color theme="1" tint="-0.499984740745262"/>
      </bottom>
      <diagonal/>
    </border>
    <border>
      <left/>
      <right/>
      <top style="thin">
        <color theme="1" tint="-0.499984740745262"/>
      </top>
      <bottom/>
      <diagonal/>
    </border>
    <border>
      <left style="thin">
        <color theme="1" tint="-0.499984740745262"/>
      </left>
      <right style="thin">
        <color theme="1" tint="-0.499984740745262"/>
      </right>
      <top style="thin">
        <color theme="1" tint="-0.499984740745262"/>
      </top>
      <bottom style="thin">
        <color theme="1" tint="-0.499984740745262"/>
      </bottom>
      <diagonal/>
    </border>
    <border>
      <left style="thin">
        <color theme="1" tint="-0.249977111117893"/>
      </left>
      <right/>
      <top style="thin">
        <color theme="1" tint="-0.249977111117893"/>
      </top>
      <bottom style="thin">
        <color theme="1" tint="-0.249977111117893"/>
      </bottom>
      <diagonal/>
    </border>
    <border>
      <left/>
      <right style="thin">
        <color rgb="FF262626"/>
      </right>
      <top/>
      <bottom/>
      <diagonal/>
    </border>
    <border>
      <left/>
      <right style="thin">
        <color theme="1" tint="-0.499984740745262"/>
      </right>
      <top/>
      <bottom style="thin">
        <color theme="1" tint="-0.499984740745262"/>
      </bottom>
      <diagonal/>
    </border>
    <border>
      <left style="thin">
        <color theme="1" tint="-0.499984740745262"/>
      </left>
      <right style="thin">
        <color theme="1" tint="-0.499984740745262"/>
      </right>
      <top/>
      <bottom style="thin">
        <color theme="1" tint="-0.499984740745262"/>
      </bottom>
      <diagonal/>
    </border>
    <border>
      <left/>
      <right style="thin">
        <color theme="1" tint="-0.499984740745262"/>
      </right>
      <top style="thin">
        <color theme="1" tint="-0.499984740745262"/>
      </top>
      <bottom style="thin">
        <color theme="1" tint="-0.499984740745262"/>
      </bottom>
      <diagonal/>
    </border>
    <border>
      <left style="thin">
        <color theme="1" tint="-0.499984740745262"/>
      </left>
      <right/>
      <top/>
      <bottom style="thin">
        <color theme="1" tint="-0.499984740745262"/>
      </bottom>
      <diagonal/>
    </border>
    <border>
      <left style="thin">
        <color theme="1" tint="-0.499984740745262"/>
      </left>
      <right/>
      <top style="thin">
        <color theme="1" tint="-0.499984740745262"/>
      </top>
      <bottom style="thin">
        <color theme="1" tint="-0.499984740745262"/>
      </bottom>
      <diagonal/>
    </border>
    <border>
      <left/>
      <right style="thin">
        <color theme="1" tint="-0.499984740745262"/>
      </right>
      <top style="thin">
        <color theme="1" tint="-0.499984740745262"/>
      </top>
      <bottom/>
      <diagonal/>
    </border>
    <border>
      <left style="thin">
        <color theme="1" tint="-0.499984740745262"/>
      </left>
      <right/>
      <top style="thin">
        <color theme="1" tint="-0.499984740745262"/>
      </top>
      <bottom/>
      <diagonal/>
    </border>
    <border>
      <left/>
      <right/>
      <top style="thin">
        <color indexed="64"/>
      </top>
      <bottom/>
      <diagonal/>
    </border>
    <border>
      <left style="thin">
        <color theme="1" tint="-0.249977111117893"/>
      </left>
      <right style="thin">
        <color theme="1" tint="-0.249977111117893"/>
      </right>
      <top style="thin">
        <color theme="1" tint="-0.249977111117893"/>
      </top>
      <bottom/>
      <diagonal/>
    </border>
    <border>
      <left style="thin">
        <color theme="1" tint="-0.499984740745262"/>
      </left>
      <right style="thin">
        <color theme="1" tint="-0.499984740745262"/>
      </right>
      <top style="thin">
        <color theme="1" tint="-0.499984740745262"/>
      </top>
      <bottom/>
      <diagonal/>
    </border>
  </borders>
  <cellStyleXfs count="9">
    <xf numFmtId="0" fontId="0" fillId="2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2" borderId="0" applyProtection="0">
      <alignment horizontal="left" vertical="center"/>
    </xf>
    <xf numFmtId="0" fontId="2" fillId="2" borderId="11" applyProtection="0">
      <alignment horizontal="right" vertical="center"/>
    </xf>
    <xf numFmtId="0" fontId="3" fillId="2" borderId="1" applyProtection="0">
      <alignment horizontal="center" vertical="center"/>
    </xf>
    <xf numFmtId="0" fontId="13" fillId="2" borderId="13">
      <alignment horizontal="center" vertical="center"/>
    </xf>
    <xf numFmtId="0" fontId="4" fillId="2" borderId="0" applyProtection="0">
      <alignment horizontal="center" vertical="center" wrapText="1"/>
    </xf>
    <xf numFmtId="9" fontId="16" fillId="0" borderId="0" applyFont="0" applyFill="0" applyBorder="0" applyAlignment="0" applyProtection="0"/>
  </cellStyleXfs>
  <cellXfs count="161">
    <xf numFmtId="0" fontId="0" fillId="2" borderId="0" xfId="0"/>
    <xf numFmtId="0" fontId="0" fillId="2" borderId="0" xfId="0" applyAlignment="1">
      <alignment vertical="center" textRotation="180"/>
    </xf>
    <xf numFmtId="0" fontId="2" fillId="2" borderId="0" xfId="3">
      <alignment horizontal="left" vertical="center"/>
    </xf>
    <xf numFmtId="0" fontId="2" fillId="2" borderId="0" xfId="4" applyBorder="1">
      <alignment horizontal="right" vertical="center"/>
    </xf>
    <xf numFmtId="0" fontId="0" fillId="2" borderId="0" xfId="0" applyAlignment="1">
      <alignment horizontal="center" vertical="center"/>
    </xf>
    <xf numFmtId="0" fontId="0" fillId="2" borderId="0" xfId="0" applyAlignment="1">
      <alignment horizontal="right"/>
    </xf>
    <xf numFmtId="0" fontId="0" fillId="2" borderId="0" xfId="0" applyAlignment="1">
      <alignment textRotation="180"/>
    </xf>
    <xf numFmtId="0" fontId="8" fillId="2" borderId="0" xfId="0" applyFont="1"/>
    <xf numFmtId="0" fontId="5" fillId="2" borderId="0" xfId="0" applyFont="1" applyAlignment="1">
      <alignment horizontal="right" vertical="center" indent="7"/>
    </xf>
    <xf numFmtId="0" fontId="0" fillId="2" borderId="2" xfId="0" applyBorder="1" applyAlignment="1">
      <alignment horizontal="center" vertical="center"/>
    </xf>
    <xf numFmtId="164" fontId="0" fillId="2" borderId="2" xfId="0" applyNumberFormat="1" applyBorder="1" applyAlignment="1">
      <alignment horizontal="center" vertical="center"/>
    </xf>
    <xf numFmtId="3" fontId="0" fillId="2" borderId="2" xfId="0" applyNumberFormat="1" applyBorder="1" applyAlignment="1">
      <alignment horizontal="center" vertical="center"/>
    </xf>
    <xf numFmtId="4" fontId="0" fillId="2" borderId="2" xfId="0" applyNumberFormat="1" applyBorder="1" applyAlignment="1">
      <alignment horizontal="center" vertical="center"/>
    </xf>
    <xf numFmtId="0" fontId="0" fillId="4" borderId="0" xfId="0" applyFill="1"/>
    <xf numFmtId="0" fontId="9" fillId="4" borderId="0" xfId="0" applyFont="1" applyFill="1" applyAlignment="1">
      <alignment vertical="center"/>
    </xf>
    <xf numFmtId="0" fontId="2" fillId="2" borderId="3" xfId="4" applyBorder="1">
      <alignment horizontal="right" vertical="center"/>
    </xf>
    <xf numFmtId="0" fontId="2" fillId="2" borderId="4" xfId="4" applyBorder="1">
      <alignment horizontal="right" vertical="center"/>
    </xf>
    <xf numFmtId="0" fontId="2" fillId="2" borderId="5" xfId="4" applyBorder="1">
      <alignment horizontal="right" vertical="center"/>
    </xf>
    <xf numFmtId="0" fontId="2" fillId="2" borderId="6" xfId="4" applyBorder="1">
      <alignment horizontal="right" vertical="center"/>
    </xf>
    <xf numFmtId="0" fontId="2" fillId="2" borderId="7" xfId="4" applyBorder="1">
      <alignment horizontal="right" vertical="center"/>
    </xf>
    <xf numFmtId="0" fontId="2" fillId="2" borderId="8" xfId="4" applyBorder="1">
      <alignment horizontal="right" vertical="center"/>
    </xf>
    <xf numFmtId="0" fontId="2" fillId="2" borderId="9" xfId="4" applyBorder="1">
      <alignment horizontal="right" vertical="center"/>
    </xf>
    <xf numFmtId="0" fontId="6" fillId="2" borderId="0" xfId="0" applyFont="1" applyAlignment="1">
      <alignment vertical="center"/>
    </xf>
    <xf numFmtId="0" fontId="4" fillId="2" borderId="0" xfId="0" applyFont="1" applyAlignment="1">
      <alignment horizontal="center" vertical="center" wrapText="1"/>
    </xf>
    <xf numFmtId="3" fontId="8" fillId="2" borderId="5" xfId="0" applyNumberFormat="1" applyFont="1" applyBorder="1" applyAlignment="1">
      <alignment horizontal="center" vertical="center"/>
    </xf>
    <xf numFmtId="0" fontId="7" fillId="2" borderId="0" xfId="0" applyFont="1" applyAlignment="1">
      <alignment horizontal="right" vertical="top"/>
    </xf>
    <xf numFmtId="0" fontId="8" fillId="2" borderId="0" xfId="0" applyFont="1" applyAlignment="1">
      <alignment vertical="top"/>
    </xf>
    <xf numFmtId="0" fontId="11" fillId="7" borderId="0" xfId="0" applyFont="1" applyFill="1" applyAlignment="1">
      <alignment wrapText="1"/>
    </xf>
    <xf numFmtId="0" fontId="12" fillId="7" borderId="0" xfId="0" applyFont="1" applyFill="1" applyAlignment="1">
      <alignment vertical="center" wrapText="1"/>
    </xf>
    <xf numFmtId="0" fontId="13" fillId="2" borderId="13" xfId="6">
      <alignment horizontal="center" vertical="center"/>
    </xf>
    <xf numFmtId="164" fontId="5" fillId="3" borderId="5" xfId="0" applyNumberFormat="1" applyFont="1" applyFill="1" applyBorder="1" applyAlignment="1">
      <alignment horizontal="center" vertical="center" wrapText="1"/>
    </xf>
    <xf numFmtId="164" fontId="5" fillId="3" borderId="0" xfId="0" applyNumberFormat="1" applyFont="1" applyFill="1" applyAlignment="1">
      <alignment horizontal="center" vertical="center" wrapText="1"/>
    </xf>
    <xf numFmtId="3" fontId="0" fillId="2" borderId="4" xfId="0" applyNumberFormat="1" applyBorder="1" applyAlignment="1">
      <alignment horizontal="center" vertical="center"/>
    </xf>
    <xf numFmtId="0" fontId="3" fillId="2" borderId="0" xfId="5" applyBorder="1" applyAlignment="1">
      <alignment horizontal="center" vertical="center" wrapText="1"/>
    </xf>
    <xf numFmtId="0" fontId="3" fillId="2" borderId="10" xfId="5" applyBorder="1" applyAlignment="1">
      <alignment horizontal="center" vertical="center" wrapText="1"/>
    </xf>
    <xf numFmtId="0" fontId="10" fillId="2" borderId="9" xfId="5" applyFont="1" applyBorder="1" applyAlignment="1">
      <alignment horizontal="center" vertical="center" wrapText="1"/>
    </xf>
    <xf numFmtId="0" fontId="10" fillId="2" borderId="0" xfId="5" applyFont="1" applyBorder="1" applyAlignment="1">
      <alignment horizontal="center" vertical="center" wrapText="1"/>
    </xf>
    <xf numFmtId="0" fontId="10" fillId="2" borderId="10" xfId="5" applyFont="1" applyBorder="1" applyAlignment="1">
      <alignment horizontal="center" vertical="center" wrapText="1"/>
    </xf>
    <xf numFmtId="0" fontId="18" fillId="2" borderId="0" xfId="0" applyFont="1"/>
    <xf numFmtId="0" fontId="19" fillId="2" borderId="0" xfId="0" applyFont="1" applyAlignment="1">
      <alignment horizontal="left" vertical="center"/>
    </xf>
    <xf numFmtId="0" fontId="17" fillId="2" borderId="0" xfId="0" applyFont="1" applyAlignment="1">
      <alignment horizontal="left"/>
    </xf>
    <xf numFmtId="0" fontId="17" fillId="2" borderId="0" xfId="0" applyFont="1"/>
    <xf numFmtId="0" fontId="4" fillId="2" borderId="0" xfId="0" applyFont="1" applyAlignment="1">
      <alignment horizontal="left" vertical="center"/>
    </xf>
    <xf numFmtId="3" fontId="0" fillId="2" borderId="0" xfId="0" applyNumberFormat="1"/>
    <xf numFmtId="3" fontId="10" fillId="8" borderId="18" xfId="7" applyNumberFormat="1" applyFont="1" applyFill="1" applyBorder="1" applyAlignment="1">
      <alignment horizontal="left" vertical="center" wrapText="1" indent="1"/>
    </xf>
    <xf numFmtId="3" fontId="17" fillId="2" borderId="0" xfId="0" applyNumberFormat="1" applyFont="1" applyAlignment="1">
      <alignment horizontal="left"/>
    </xf>
    <xf numFmtId="3" fontId="17" fillId="2" borderId="0" xfId="0" applyNumberFormat="1" applyFont="1"/>
    <xf numFmtId="3" fontId="18" fillId="2" borderId="0" xfId="7" applyNumberFormat="1" applyFont="1" applyAlignment="1">
      <alignment horizontal="left" vertical="center" wrapText="1" indent="1"/>
    </xf>
    <xf numFmtId="3" fontId="10" fillId="8" borderId="16" xfId="7" applyNumberFormat="1" applyFont="1" applyFill="1" applyBorder="1" applyAlignment="1">
      <alignment horizontal="left" vertical="center" wrapText="1" indent="1"/>
    </xf>
    <xf numFmtId="3" fontId="10" fillId="8" borderId="21" xfId="7" applyNumberFormat="1" applyFont="1" applyFill="1" applyBorder="1" applyAlignment="1">
      <alignment horizontal="left" vertical="center" wrapText="1" indent="1"/>
    </xf>
    <xf numFmtId="164" fontId="18" fillId="2" borderId="20" xfId="8" applyNumberFormat="1" applyFont="1" applyFill="1" applyBorder="1" applyAlignment="1">
      <alignment horizontal="center" vertical="center"/>
    </xf>
    <xf numFmtId="165" fontId="18" fillId="2" borderId="13" xfId="0" applyNumberFormat="1" applyFont="1" applyBorder="1" applyAlignment="1">
      <alignment horizontal="center"/>
    </xf>
    <xf numFmtId="3" fontId="6" fillId="2" borderId="0" xfId="0" applyNumberFormat="1" applyFont="1" applyAlignment="1">
      <alignment vertical="center" textRotation="180"/>
    </xf>
    <xf numFmtId="3" fontId="20" fillId="2" borderId="0" xfId="0" applyNumberFormat="1" applyFont="1"/>
    <xf numFmtId="0" fontId="23" fillId="2" borderId="0" xfId="0" applyFont="1" applyAlignment="1">
      <alignment horizontal="left" vertical="center"/>
    </xf>
    <xf numFmtId="3" fontId="10" fillId="8" borderId="19" xfId="7" applyNumberFormat="1" applyFont="1" applyFill="1" applyBorder="1" applyAlignment="1">
      <alignment horizontal="left" vertical="center" indent="1"/>
    </xf>
    <xf numFmtId="3" fontId="10" fillId="8" borderId="20" xfId="7" applyNumberFormat="1" applyFont="1" applyFill="1" applyBorder="1" applyAlignment="1">
      <alignment horizontal="left" vertical="center" indent="1"/>
    </xf>
    <xf numFmtId="3" fontId="14" fillId="2" borderId="0" xfId="0" applyNumberFormat="1" applyFont="1" applyAlignment="1">
      <alignment horizontal="left" indent="1"/>
    </xf>
    <xf numFmtId="14" fontId="14" fillId="2" borderId="0" xfId="0" applyNumberFormat="1" applyFont="1" applyAlignment="1">
      <alignment horizontal="left" indent="1"/>
    </xf>
    <xf numFmtId="0" fontId="4" fillId="6" borderId="0" xfId="7" applyFill="1" applyAlignment="1">
      <alignment horizontal="center" vertical="center" wrapText="1"/>
    </xf>
    <xf numFmtId="0" fontId="0" fillId="2" borderId="13" xfId="0" applyBorder="1" applyAlignment="1">
      <alignment horizontal="center"/>
    </xf>
    <xf numFmtId="0" fontId="25" fillId="7" borderId="0" xfId="7" applyFont="1" applyFill="1" applyAlignment="1">
      <alignment horizontal="center" vertical="center" wrapText="1"/>
    </xf>
    <xf numFmtId="0" fontId="26" fillId="7" borderId="14" xfId="0" applyFont="1" applyFill="1" applyBorder="1" applyAlignment="1">
      <alignment horizontal="center"/>
    </xf>
    <xf numFmtId="3" fontId="10" fillId="8" borderId="11" xfId="7" applyNumberFormat="1" applyFont="1" applyFill="1" applyBorder="1" applyAlignment="1">
      <alignment horizontal="left" vertical="center" wrapText="1" indent="1"/>
    </xf>
    <xf numFmtId="3" fontId="10" fillId="8" borderId="12" xfId="7" applyNumberFormat="1" applyFont="1" applyFill="1" applyBorder="1" applyAlignment="1">
      <alignment horizontal="left" vertical="center" wrapText="1" indent="1"/>
    </xf>
    <xf numFmtId="3" fontId="10" fillId="8" borderId="22" xfId="7" applyNumberFormat="1" applyFont="1" applyFill="1" applyBorder="1" applyAlignment="1">
      <alignment horizontal="left" vertical="center" indent="1"/>
    </xf>
    <xf numFmtId="0" fontId="0" fillId="2" borderId="0" xfId="0" applyAlignment="1"/>
    <xf numFmtId="0" fontId="15" fillId="2" borderId="0" xfId="0" applyFont="1" applyAlignment="1">
      <alignment horizontal="right" vertical="center" textRotation="180"/>
    </xf>
    <xf numFmtId="0" fontId="8" fillId="2" borderId="0" xfId="1" applyFont="1" applyFill="1"/>
    <xf numFmtId="0" fontId="22" fillId="2" borderId="0" xfId="1" applyFont="1" applyFill="1"/>
    <xf numFmtId="0" fontId="0" fillId="2" borderId="0" xfId="0" applyAlignment="1">
      <alignment vertical="center"/>
    </xf>
    <xf numFmtId="0" fontId="0" fillId="2" borderId="0" xfId="0" applyFill="1"/>
    <xf numFmtId="0" fontId="9" fillId="2" borderId="0" xfId="0" applyFont="1" applyFill="1" applyAlignment="1">
      <alignment vertical="center"/>
    </xf>
    <xf numFmtId="0" fontId="22" fillId="2" borderId="0" xfId="1" applyFont="1" applyFill="1" applyAlignment="1">
      <alignment vertical="center" readingOrder="2"/>
    </xf>
    <xf numFmtId="0" fontId="28" fillId="2" borderId="0" xfId="0" applyFont="1" applyAlignment="1">
      <alignment horizontal="left" vertical="center" indent="1"/>
    </xf>
    <xf numFmtId="3" fontId="21" fillId="2" borderId="0" xfId="7" applyNumberFormat="1" applyFont="1" applyAlignment="1">
      <alignment horizontal="left" vertical="center" wrapText="1"/>
    </xf>
    <xf numFmtId="3" fontId="10" fillId="8" borderId="0" xfId="7" applyNumberFormat="1" applyFont="1" applyFill="1" applyBorder="1" applyAlignment="1">
      <alignment horizontal="left" vertical="center" wrapText="1" indent="1"/>
    </xf>
    <xf numFmtId="3" fontId="10" fillId="8" borderId="0" xfId="7" applyNumberFormat="1" applyFont="1" applyFill="1" applyBorder="1" applyAlignment="1">
      <alignment horizontal="left" vertical="center" indent="1"/>
    </xf>
    <xf numFmtId="0" fontId="30" fillId="2" borderId="0" xfId="0" applyFont="1" applyAlignment="1">
      <alignment horizontal="right" vertical="center"/>
    </xf>
    <xf numFmtId="3" fontId="0" fillId="2" borderId="0" xfId="0" applyNumberFormat="1" applyAlignment="1">
      <alignment vertical="center"/>
    </xf>
    <xf numFmtId="0" fontId="31" fillId="2" borderId="0" xfId="3" applyFont="1" applyBorder="1">
      <alignment horizontal="left" vertical="center"/>
    </xf>
    <xf numFmtId="0" fontId="0" fillId="2" borderId="0" xfId="0"/>
    <xf numFmtId="0" fontId="15" fillId="2" borderId="0" xfId="0" applyFont="1" applyAlignment="1">
      <alignment horizontal="right" vertical="center"/>
    </xf>
    <xf numFmtId="4" fontId="0" fillId="8" borderId="2" xfId="0" applyNumberFormat="1" applyFont="1" applyFill="1" applyBorder="1" applyAlignment="1">
      <alignment horizontal="left" vertical="center" wrapText="1"/>
    </xf>
    <xf numFmtId="0" fontId="0" fillId="8" borderId="2" xfId="0" applyFont="1" applyFill="1" applyBorder="1" applyAlignment="1">
      <alignment horizontal="left" indent="1"/>
    </xf>
    <xf numFmtId="0" fontId="14" fillId="7" borderId="2" xfId="0" applyNumberFormat="1" applyFont="1" applyFill="1" applyBorder="1" applyAlignment="1">
      <alignment horizontal="left" indent="1"/>
    </xf>
    <xf numFmtId="0" fontId="0" fillId="8" borderId="2" xfId="0" applyFont="1" applyFill="1" applyBorder="1" applyAlignment="1">
      <alignment horizontal="center" vertical="center" wrapText="1"/>
    </xf>
    <xf numFmtId="164" fontId="8" fillId="3" borderId="2" xfId="0" applyNumberFormat="1" applyFont="1" applyFill="1" applyBorder="1" applyAlignment="1">
      <alignment horizontal="center" vertical="top" wrapText="1"/>
    </xf>
    <xf numFmtId="3" fontId="0" fillId="8" borderId="2" xfId="0" applyNumberFormat="1" applyFont="1" applyFill="1" applyBorder="1" applyAlignment="1">
      <alignment horizontal="center" vertical="center" wrapText="1"/>
    </xf>
    <xf numFmtId="164" fontId="0" fillId="8" borderId="2" xfId="0" applyNumberFormat="1" applyFont="1" applyFill="1" applyBorder="1" applyAlignment="1">
      <alignment horizontal="center" vertical="center" wrapText="1"/>
    </xf>
    <xf numFmtId="4" fontId="0" fillId="8" borderId="2" xfId="0" applyNumberFormat="1" applyFont="1" applyFill="1" applyBorder="1" applyAlignment="1">
      <alignment horizontal="center" vertical="center" wrapText="1"/>
    </xf>
    <xf numFmtId="4" fontId="8" fillId="8" borderId="2" xfId="1" applyNumberFormat="1" applyFont="1" applyFill="1" applyBorder="1" applyAlignment="1">
      <alignment horizontal="left" vertical="center"/>
    </xf>
    <xf numFmtId="3" fontId="27" fillId="7" borderId="2" xfId="1" applyNumberFormat="1" applyFont="1" applyFill="1" applyBorder="1" applyAlignment="1">
      <alignment horizontal="left"/>
    </xf>
    <xf numFmtId="3" fontId="0" fillId="8" borderId="2" xfId="0" applyNumberFormat="1" applyFont="1" applyFill="1" applyBorder="1" applyAlignment="1">
      <alignment horizontal="center"/>
    </xf>
    <xf numFmtId="3" fontId="8" fillId="8" borderId="2" xfId="0" applyNumberFormat="1" applyFont="1" applyFill="1" applyBorder="1" applyAlignment="1">
      <alignment horizontal="center" vertical="center"/>
    </xf>
    <xf numFmtId="164" fontId="5" fillId="3" borderId="2" xfId="8" applyNumberFormat="1" applyFont="1" applyFill="1" applyBorder="1" applyAlignment="1">
      <alignment horizontal="center" vertical="center" wrapText="1"/>
    </xf>
    <xf numFmtId="164" fontId="5" fillId="3" borderId="2" xfId="0" applyNumberFormat="1" applyFont="1" applyFill="1" applyBorder="1" applyAlignment="1">
      <alignment horizontal="center" vertical="center" wrapText="1"/>
    </xf>
    <xf numFmtId="0" fontId="0" fillId="2" borderId="0" xfId="0" applyAlignment="1">
      <alignment horizontal="right" vertical="center" textRotation="180"/>
    </xf>
    <xf numFmtId="0" fontId="0" fillId="2" borderId="0" xfId="0" applyAlignment="1">
      <alignment horizontal="right" vertical="center"/>
    </xf>
    <xf numFmtId="3" fontId="0" fillId="2" borderId="23" xfId="0" applyNumberFormat="1" applyBorder="1"/>
    <xf numFmtId="0" fontId="2" fillId="2" borderId="0" xfId="3" applyFont="1" applyBorder="1">
      <alignment horizontal="left" vertical="center"/>
    </xf>
    <xf numFmtId="3" fontId="32" fillId="5" borderId="16" xfId="7" applyNumberFormat="1" applyFont="1" applyFill="1" applyBorder="1" applyAlignment="1">
      <alignment horizontal="left" vertical="center" wrapText="1" indent="1"/>
    </xf>
    <xf numFmtId="3" fontId="32" fillId="5" borderId="19" xfId="7" applyNumberFormat="1" applyFont="1" applyFill="1" applyBorder="1">
      <alignment horizontal="center" vertical="center" wrapText="1"/>
    </xf>
    <xf numFmtId="3" fontId="32" fillId="5" borderId="17" xfId="7" applyNumberFormat="1" applyFont="1" applyFill="1" applyBorder="1">
      <alignment horizontal="center" vertical="center" wrapText="1"/>
    </xf>
    <xf numFmtId="3" fontId="10" fillId="2" borderId="18" xfId="7" applyNumberFormat="1" applyFont="1" applyBorder="1" applyAlignment="1">
      <alignment horizontal="left" vertical="center" wrapText="1" indent="1"/>
    </xf>
    <xf numFmtId="3" fontId="8" fillId="2" borderId="2" xfId="0" applyNumberFormat="1" applyFont="1" applyFill="1" applyBorder="1" applyAlignment="1">
      <alignment horizontal="center" vertical="center"/>
    </xf>
    <xf numFmtId="3" fontId="0" fillId="2" borderId="0" xfId="0" applyNumberFormat="1" applyAlignment="1">
      <alignment vertical="center"/>
    </xf>
    <xf numFmtId="3" fontId="29" fillId="2" borderId="0" xfId="7" applyNumberFormat="1" applyFont="1" applyAlignment="1">
      <alignment horizontal="left" vertical="center" wrapText="1"/>
    </xf>
    <xf numFmtId="0" fontId="33" fillId="10" borderId="0" xfId="0" applyFont="1" applyFill="1"/>
    <xf numFmtId="0" fontId="34" fillId="10" borderId="0" xfId="0" applyFont="1" applyFill="1" applyAlignment="1">
      <alignment horizontal="center" vertical="center"/>
    </xf>
    <xf numFmtId="0" fontId="3" fillId="2" borderId="0" xfId="5" applyBorder="1" applyAlignment="1">
      <alignment horizontal="left" vertical="center" wrapText="1" indent="1"/>
    </xf>
    <xf numFmtId="0" fontId="3" fillId="2" borderId="15" xfId="5" applyBorder="1" applyAlignment="1">
      <alignment horizontal="left" vertical="center" wrapText="1" indent="1"/>
    </xf>
    <xf numFmtId="0" fontId="26" fillId="7" borderId="2" xfId="0" applyFont="1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26" fillId="7" borderId="24" xfId="0" applyFont="1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4" fillId="2" borderId="0" xfId="7" applyAlignment="1">
      <alignment horizontal="center" vertical="center" wrapText="1"/>
    </xf>
    <xf numFmtId="14" fontId="0" fillId="2" borderId="0" xfId="0" applyNumberFormat="1" applyFill="1" applyAlignment="1">
      <alignment horizontal="center"/>
    </xf>
    <xf numFmtId="0" fontId="35" fillId="7" borderId="0" xfId="0" applyFont="1" applyFill="1" applyAlignment="1">
      <alignment horizontal="center"/>
    </xf>
    <xf numFmtId="0" fontId="0" fillId="8" borderId="0" xfId="0" applyFill="1" applyAlignment="1">
      <alignment horizontal="center"/>
    </xf>
    <xf numFmtId="0" fontId="35" fillId="9" borderId="0" xfId="0" applyFont="1" applyFill="1" applyAlignment="1">
      <alignment horizontal="center"/>
    </xf>
    <xf numFmtId="14" fontId="0" fillId="2" borderId="13" xfId="0" applyNumberFormat="1" applyBorder="1" applyAlignment="1">
      <alignment horizontal="center"/>
    </xf>
    <xf numFmtId="14" fontId="0" fillId="2" borderId="18" xfId="0" applyNumberFormat="1" applyFill="1" applyBorder="1" applyAlignment="1">
      <alignment horizontal="center"/>
    </xf>
    <xf numFmtId="14" fontId="0" fillId="2" borderId="21" xfId="0" applyNumberFormat="1" applyFill="1" applyBorder="1" applyAlignment="1">
      <alignment horizontal="center"/>
    </xf>
    <xf numFmtId="21" fontId="0" fillId="2" borderId="13" xfId="0" applyNumberFormat="1" applyBorder="1" applyAlignment="1">
      <alignment horizontal="center"/>
    </xf>
    <xf numFmtId="21" fontId="0" fillId="2" borderId="18" xfId="0" applyNumberFormat="1" applyFill="1" applyBorder="1" applyAlignment="1">
      <alignment horizontal="center"/>
    </xf>
    <xf numFmtId="21" fontId="0" fillId="2" borderId="21" xfId="0" applyNumberFormat="1" applyFill="1" applyBorder="1" applyAlignment="1">
      <alignment horizontal="center"/>
    </xf>
    <xf numFmtId="22" fontId="0" fillId="2" borderId="13" xfId="0" applyNumberFormat="1" applyBorder="1" applyAlignment="1">
      <alignment horizontal="center"/>
    </xf>
    <xf numFmtId="22" fontId="0" fillId="2" borderId="18" xfId="0" applyNumberFormat="1" applyFill="1" applyBorder="1" applyAlignment="1">
      <alignment horizontal="center"/>
    </xf>
    <xf numFmtId="22" fontId="0" fillId="2" borderId="21" xfId="0" applyNumberFormat="1" applyFill="1" applyBorder="1" applyAlignment="1">
      <alignment horizontal="center"/>
    </xf>
    <xf numFmtId="0" fontId="36" fillId="10" borderId="2" xfId="0" applyFont="1" applyFill="1" applyBorder="1" applyAlignment="1">
      <alignment horizontal="center" vertical="center"/>
    </xf>
    <xf numFmtId="0" fontId="37" fillId="10" borderId="2" xfId="0" applyFont="1" applyFill="1" applyBorder="1" applyAlignment="1">
      <alignment vertical="center"/>
    </xf>
    <xf numFmtId="0" fontId="37" fillId="10" borderId="2" xfId="0" applyFont="1" applyFill="1" applyBorder="1" applyAlignment="1">
      <alignment horizontal="left" vertical="center"/>
    </xf>
    <xf numFmtId="0" fontId="37" fillId="10" borderId="2" xfId="0" applyFont="1" applyFill="1" applyBorder="1" applyAlignment="1">
      <alignment horizontal="center" vertical="center" wrapText="1"/>
    </xf>
    <xf numFmtId="0" fontId="37" fillId="10" borderId="2" xfId="0" applyFont="1" applyFill="1" applyBorder="1" applyAlignment="1">
      <alignment horizontal="center" vertical="center"/>
    </xf>
    <xf numFmtId="0" fontId="37" fillId="10" borderId="2" xfId="0" applyFont="1" applyFill="1" applyBorder="1" applyAlignment="1">
      <alignment horizontal="left" vertical="center" indent="1"/>
    </xf>
    <xf numFmtId="9" fontId="37" fillId="10" borderId="2" xfId="0" applyNumberFormat="1" applyFont="1" applyFill="1" applyBorder="1" applyAlignment="1">
      <alignment horizontal="center" vertical="center" wrapText="1"/>
    </xf>
    <xf numFmtId="164" fontId="5" fillId="3" borderId="2" xfId="8" applyNumberFormat="1" applyFont="1" applyFill="1" applyBorder="1" applyAlignment="1">
      <alignment horizontal="center" vertical="top" wrapText="1"/>
    </xf>
    <xf numFmtId="4" fontId="8" fillId="8" borderId="24" xfId="1" applyNumberFormat="1" applyFont="1" applyFill="1" applyBorder="1" applyAlignment="1">
      <alignment horizontal="left" vertical="center"/>
    </xf>
    <xf numFmtId="3" fontId="27" fillId="7" borderId="24" xfId="1" applyNumberFormat="1" applyFont="1" applyFill="1" applyBorder="1" applyAlignment="1">
      <alignment horizontal="left"/>
    </xf>
    <xf numFmtId="3" fontId="8" fillId="2" borderId="24" xfId="0" applyNumberFormat="1" applyFont="1" applyFill="1" applyBorder="1" applyAlignment="1">
      <alignment horizontal="center" vertical="center"/>
    </xf>
    <xf numFmtId="3" fontId="0" fillId="8" borderId="24" xfId="0" applyNumberFormat="1" applyFont="1" applyFill="1" applyBorder="1" applyAlignment="1">
      <alignment horizontal="center"/>
    </xf>
    <xf numFmtId="3" fontId="8" fillId="8" borderId="24" xfId="0" applyNumberFormat="1" applyFont="1" applyFill="1" applyBorder="1" applyAlignment="1">
      <alignment horizontal="center" vertical="center"/>
    </xf>
    <xf numFmtId="164" fontId="5" fillId="3" borderId="24" xfId="8" applyNumberFormat="1" applyFont="1" applyFill="1" applyBorder="1" applyAlignment="1">
      <alignment horizontal="center" vertical="center" wrapText="1"/>
    </xf>
    <xf numFmtId="164" fontId="5" fillId="3" borderId="24" xfId="8" applyNumberFormat="1" applyFont="1" applyFill="1" applyBorder="1" applyAlignment="1">
      <alignment horizontal="center" vertical="top" wrapText="1"/>
    </xf>
    <xf numFmtId="164" fontId="5" fillId="3" borderId="24" xfId="0" applyNumberFormat="1" applyFont="1" applyFill="1" applyBorder="1" applyAlignment="1">
      <alignment horizontal="center" vertical="center" wrapText="1"/>
    </xf>
    <xf numFmtId="4" fontId="0" fillId="8" borderId="24" xfId="0" applyNumberFormat="1" applyFont="1" applyFill="1" applyBorder="1" applyAlignment="1">
      <alignment horizontal="left" vertical="center" wrapText="1"/>
    </xf>
    <xf numFmtId="0" fontId="0" fillId="8" borderId="24" xfId="0" applyFont="1" applyFill="1" applyBorder="1" applyAlignment="1">
      <alignment horizontal="left" indent="1"/>
    </xf>
    <xf numFmtId="0" fontId="14" fillId="7" borderId="24" xfId="0" applyNumberFormat="1" applyFont="1" applyFill="1" applyBorder="1" applyAlignment="1">
      <alignment horizontal="left" indent="1"/>
    </xf>
    <xf numFmtId="0" fontId="0" fillId="8" borderId="24" xfId="0" applyFont="1" applyFill="1" applyBorder="1" applyAlignment="1">
      <alignment horizontal="center" vertical="center" wrapText="1"/>
    </xf>
    <xf numFmtId="164" fontId="8" fillId="3" borderId="24" xfId="0" applyNumberFormat="1" applyFont="1" applyFill="1" applyBorder="1" applyAlignment="1">
      <alignment horizontal="center" vertical="top" wrapText="1"/>
    </xf>
    <xf numFmtId="3" fontId="0" fillId="8" borderId="24" xfId="0" applyNumberFormat="1" applyFont="1" applyFill="1" applyBorder="1" applyAlignment="1">
      <alignment horizontal="center" vertical="center" wrapText="1"/>
    </xf>
    <xf numFmtId="164" fontId="0" fillId="8" borderId="24" xfId="0" applyNumberFormat="1" applyFont="1" applyFill="1" applyBorder="1" applyAlignment="1">
      <alignment horizontal="center" vertical="center" wrapText="1"/>
    </xf>
    <xf numFmtId="4" fontId="0" fillId="8" borderId="24" xfId="0" applyNumberFormat="1" applyFont="1" applyFill="1" applyBorder="1" applyAlignment="1">
      <alignment horizontal="center" vertical="center" wrapText="1"/>
    </xf>
    <xf numFmtId="4" fontId="1" fillId="9" borderId="2" xfId="1" applyNumberFormat="1" applyFill="1" applyBorder="1" applyAlignment="1">
      <alignment horizontal="center" vertical="center"/>
    </xf>
    <xf numFmtId="4" fontId="1" fillId="9" borderId="24" xfId="1" applyNumberFormat="1" applyFill="1" applyBorder="1" applyAlignment="1">
      <alignment horizontal="center" vertical="center"/>
    </xf>
    <xf numFmtId="0" fontId="11" fillId="10" borderId="0" xfId="0" applyFont="1" applyFill="1" applyAlignment="1">
      <alignment wrapText="1"/>
    </xf>
    <xf numFmtId="0" fontId="12" fillId="10" borderId="0" xfId="0" applyFont="1" applyFill="1" applyAlignment="1">
      <alignment vertical="center" wrapText="1"/>
    </xf>
  </cellXfs>
  <cellStyles count="9">
    <cellStyle name="DarkHeader" xfId="7" xr:uid="{E2F6A325-2B6F-491C-8710-28B3E934C509}"/>
    <cellStyle name="FalseFlag" xfId="6" xr:uid="{BD988031-97DA-4A1A-AF98-493153F33599}"/>
    <cellStyle name="Followed Hyperlink" xfId="2" builtinId="9" customBuiltin="1"/>
    <cellStyle name="Hyperlink" xfId="1" builtinId="8" customBuiltin="1"/>
    <cellStyle name="Normal" xfId="0" builtinId="0" customBuiltin="1"/>
    <cellStyle name="NoteField" xfId="5" xr:uid="{77D69A19-857B-442A-9B0A-501771EE9A4D}"/>
    <cellStyle name="Percent" xfId="8" builtinId="5"/>
    <cellStyle name="SubItem" xfId="4" xr:uid="{D21B07FD-5F6D-4154-8AB7-63D035214F3C}"/>
    <cellStyle name="SubSectionTItle" xfId="3" xr:uid="{8B04109E-AD21-4C71-8EF5-077A68DD2476}"/>
  </cellStyles>
  <dxfs count="45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9DFE0C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1" tint="-0.249977111117893"/>
        </left>
        <right style="thin">
          <color theme="1" tint="-0.249977111117893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9DFE0C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1" tint="-0.249977111117893"/>
        </left>
        <right style="thin">
          <color theme="1" tint="-0.249977111117893"/>
        </right>
        <top/>
        <bottom/>
      </border>
    </dxf>
    <dxf>
      <font>
        <color theme="0"/>
      </font>
      <fill>
        <patternFill patternType="solid">
          <bgColor rgb="FF1EAC1D"/>
        </patternFill>
      </fill>
    </dxf>
    <dxf>
      <font>
        <color theme="1" tint="0.499984740745262"/>
      </font>
      <fill>
        <patternFill patternType="solid">
          <bgColor rgb="FF000000"/>
        </patternFill>
      </fill>
    </dxf>
    <dxf>
      <font>
        <color theme="0"/>
      </font>
      <fill>
        <patternFill patternType="solid">
          <bgColor rgb="FF1EAC1D"/>
        </patternFill>
      </fill>
    </dxf>
    <dxf>
      <font>
        <color theme="1" tint="0.499984740745262"/>
      </font>
      <fill>
        <patternFill patternType="solid">
          <bgColor rgb="FF000000"/>
        </patternFill>
      </fill>
    </dxf>
    <dxf>
      <font>
        <color theme="0"/>
      </font>
      <fill>
        <patternFill>
          <bgColor rgb="FF000000"/>
        </patternFill>
      </fill>
    </dxf>
    <dxf>
      <font>
        <color theme="0"/>
      </font>
      <fill>
        <patternFill>
          <bgColor rgb="FF000000"/>
        </patternFill>
      </fill>
    </dxf>
    <dxf>
      <font>
        <color theme="0"/>
      </font>
      <fill>
        <patternFill>
          <bgColor rgb="FF000000"/>
        </patternFill>
      </fill>
    </dxf>
    <dxf>
      <font>
        <color theme="0"/>
      </font>
      <fill>
        <patternFill patternType="solid">
          <bgColor rgb="FF1EAC1D"/>
        </patternFill>
      </fill>
    </dxf>
    <dxf>
      <font>
        <color rgb="FF9C0006"/>
      </font>
      <numFmt numFmtId="166" formatCode="&quot;List names must be unique&quot;"/>
      <fill>
        <patternFill>
          <bgColor rgb="FFFFC7CE"/>
        </patternFill>
      </fill>
    </dxf>
    <dxf>
      <font>
        <color theme="0"/>
      </font>
      <fill>
        <patternFill patternType="solid">
          <bgColor rgb="FF1EAC1D"/>
        </patternFill>
      </fill>
    </dxf>
    <dxf>
      <font>
        <color theme="1" tint="0.499984740745262"/>
      </font>
      <fill>
        <patternFill patternType="solid">
          <bgColor rgb="FF000000"/>
        </patternFill>
      </fill>
    </dxf>
    <dxf>
      <font>
        <color theme="0"/>
      </font>
      <fill>
        <patternFill patternType="solid">
          <bgColor rgb="FF1EAC1D"/>
        </patternFill>
      </fill>
    </dxf>
    <dxf>
      <font>
        <color theme="1" tint="0.499984740745262"/>
      </font>
      <fill>
        <patternFill patternType="solid">
          <bgColor rgb="FF000000"/>
        </patternFill>
      </fill>
    </dxf>
    <dxf>
      <font>
        <color theme="0"/>
      </font>
      <fill>
        <patternFill>
          <bgColor rgb="FF000000"/>
        </patternFill>
      </fill>
    </dxf>
    <dxf>
      <font>
        <color theme="0"/>
      </font>
      <fill>
        <patternFill>
          <bgColor rgb="FF000000"/>
        </patternFill>
      </fill>
    </dxf>
    <dxf>
      <font>
        <color theme="0"/>
      </font>
      <fill>
        <patternFill>
          <bgColor rgb="FF000000"/>
        </patternFill>
      </fill>
    </dxf>
    <dxf>
      <font>
        <color theme="0"/>
      </font>
      <fill>
        <patternFill patternType="solid">
          <bgColor rgb="FF1EAC1D"/>
        </patternFill>
      </fill>
    </dxf>
    <dxf>
      <font>
        <color rgb="FF9C0006"/>
      </font>
      <numFmt numFmtId="166" formatCode="&quot;List names must be unique&quot;"/>
      <fill>
        <patternFill>
          <bgColor rgb="FFFFC7CE"/>
        </patternFill>
      </fill>
    </dxf>
    <dxf>
      <font>
        <color theme="0"/>
      </font>
      <fill>
        <patternFill patternType="solid">
          <bgColor rgb="FF1EAC1D"/>
        </patternFill>
      </fill>
    </dxf>
    <dxf>
      <font>
        <color theme="1" tint="0.499984740745262"/>
      </font>
      <fill>
        <patternFill patternType="solid">
          <bgColor rgb="FF000000"/>
        </patternFill>
      </fill>
    </dxf>
    <dxf>
      <font>
        <color theme="0"/>
      </font>
      <fill>
        <patternFill patternType="solid">
          <bgColor rgb="FF1EAC1D"/>
        </patternFill>
      </fill>
    </dxf>
    <dxf>
      <font>
        <color theme="1" tint="0.499984740745262"/>
      </font>
      <fill>
        <patternFill patternType="solid">
          <bgColor rgb="FF000000"/>
        </patternFill>
      </fill>
    </dxf>
    <dxf>
      <font>
        <color theme="0"/>
      </font>
      <fill>
        <patternFill>
          <bgColor rgb="FF000000"/>
        </patternFill>
      </fill>
    </dxf>
    <dxf>
      <font>
        <color theme="0"/>
      </font>
      <fill>
        <patternFill>
          <bgColor rgb="FF000000"/>
        </patternFill>
      </fill>
    </dxf>
    <dxf>
      <font>
        <color theme="0"/>
      </font>
      <fill>
        <patternFill>
          <bgColor rgb="FF000000"/>
        </patternFill>
      </fill>
    </dxf>
    <dxf>
      <font>
        <color theme="0"/>
      </font>
      <fill>
        <patternFill patternType="solid">
          <bgColor rgb="FF1EAC1D"/>
        </patternFill>
      </fill>
    </dxf>
    <dxf>
      <font>
        <color rgb="FF9C0006"/>
      </font>
      <numFmt numFmtId="166" formatCode="&quot;List names must be unique&quot;"/>
      <fill>
        <patternFill>
          <bgColor rgb="FFFFC7CE"/>
        </patternFill>
      </fill>
    </dxf>
    <dxf>
      <font>
        <color theme="0"/>
      </font>
      <fill>
        <patternFill patternType="solid">
          <bgColor rgb="FF1EAC1D"/>
        </patternFill>
      </fill>
    </dxf>
    <dxf>
      <font>
        <color theme="1" tint="0.499984740745262"/>
      </font>
      <fill>
        <patternFill patternType="solid">
          <bgColor rgb="FF000000"/>
        </patternFill>
      </fill>
    </dxf>
    <dxf>
      <font>
        <color theme="0"/>
      </font>
      <fill>
        <patternFill patternType="solid">
          <bgColor rgb="FF1EAC1D"/>
        </patternFill>
      </fill>
    </dxf>
    <dxf>
      <font>
        <color theme="1" tint="0.499984740745262"/>
      </font>
      <fill>
        <patternFill patternType="solid">
          <bgColor rgb="FF000000"/>
        </patternFill>
      </fill>
    </dxf>
    <dxf>
      <font>
        <color theme="0"/>
      </font>
      <fill>
        <patternFill>
          <bgColor rgb="FF000000"/>
        </patternFill>
      </fill>
    </dxf>
    <dxf>
      <font>
        <color theme="0"/>
      </font>
      <fill>
        <patternFill>
          <bgColor rgb="FF000000"/>
        </patternFill>
      </fill>
    </dxf>
    <dxf>
      <font>
        <color theme="0"/>
      </font>
      <fill>
        <patternFill>
          <bgColor rgb="FF000000"/>
        </patternFill>
      </fill>
    </dxf>
    <dxf>
      <font>
        <color theme="0"/>
      </font>
      <fill>
        <patternFill patternType="solid">
          <bgColor rgb="FF1EAC1D"/>
        </patternFill>
      </fill>
    </dxf>
    <dxf>
      <font>
        <color rgb="FF9C0006"/>
      </font>
      <numFmt numFmtId="166" formatCode="&quot;List names must be unique&quot;"/>
      <fill>
        <patternFill>
          <bgColor rgb="FFFFC7CE"/>
        </patternFill>
      </fill>
    </dxf>
    <dxf>
      <font>
        <color theme="0"/>
      </font>
      <fill>
        <patternFill patternType="solid">
          <bgColor rgb="FF1EAC1D"/>
        </patternFill>
      </fill>
    </dxf>
    <dxf>
      <font>
        <color theme="1" tint="0.499984740745262"/>
      </font>
      <fill>
        <patternFill patternType="solid">
          <bgColor rgb="FF000000"/>
        </patternFill>
      </fill>
    </dxf>
    <dxf>
      <font>
        <color theme="0"/>
      </font>
      <fill>
        <patternFill patternType="solid">
          <bgColor rgb="FF1EAC1D"/>
        </patternFill>
      </fill>
    </dxf>
    <dxf>
      <font>
        <color theme="1" tint="0.499984740745262"/>
      </font>
      <fill>
        <patternFill patternType="solid">
          <bgColor rgb="FF000000"/>
        </patternFill>
      </fill>
    </dxf>
    <dxf>
      <font>
        <color theme="0"/>
      </font>
      <fill>
        <patternFill>
          <bgColor rgb="FF000000"/>
        </patternFill>
      </fill>
    </dxf>
    <dxf>
      <font>
        <color theme="0"/>
      </font>
      <fill>
        <patternFill>
          <bgColor rgb="FF000000"/>
        </patternFill>
      </fill>
    </dxf>
    <dxf>
      <font>
        <color theme="0"/>
      </font>
      <fill>
        <patternFill>
          <bgColor rgb="FF000000"/>
        </patternFill>
      </fill>
    </dxf>
    <dxf>
      <font>
        <color theme="0"/>
      </font>
      <fill>
        <patternFill patternType="solid">
          <bgColor rgb="FF1EAC1D"/>
        </patternFill>
      </fill>
    </dxf>
    <dxf>
      <font>
        <color rgb="FF9C0006"/>
      </font>
      <numFmt numFmtId="166" formatCode="&quot;List names must be unique&quot;"/>
      <fill>
        <patternFill>
          <bgColor rgb="FFFFC7CE"/>
        </patternFill>
      </fill>
    </dxf>
    <dxf>
      <font>
        <color theme="0"/>
      </font>
      <fill>
        <patternFill patternType="solid">
          <bgColor rgb="FF1EAC1D"/>
        </patternFill>
      </fill>
    </dxf>
    <dxf>
      <font>
        <color theme="1" tint="0.499984740745262"/>
      </font>
      <fill>
        <patternFill patternType="solid">
          <bgColor rgb="FF000000"/>
        </patternFill>
      </fill>
    </dxf>
    <dxf>
      <font>
        <color theme="0"/>
      </font>
      <fill>
        <patternFill patternType="solid">
          <bgColor rgb="FF1EAC1D"/>
        </patternFill>
      </fill>
    </dxf>
    <dxf>
      <font>
        <color theme="1" tint="0.499984740745262"/>
      </font>
      <fill>
        <patternFill patternType="solid">
          <bgColor rgb="FF000000"/>
        </patternFill>
      </fill>
    </dxf>
    <dxf>
      <font>
        <color theme="0"/>
      </font>
      <fill>
        <patternFill>
          <bgColor rgb="FF000000"/>
        </patternFill>
      </fill>
    </dxf>
    <dxf>
      <font>
        <color theme="0"/>
      </font>
      <fill>
        <patternFill>
          <bgColor rgb="FF000000"/>
        </patternFill>
      </fill>
    </dxf>
    <dxf>
      <font>
        <color theme="0"/>
      </font>
      <fill>
        <patternFill>
          <bgColor rgb="FF000000"/>
        </patternFill>
      </fill>
    </dxf>
    <dxf>
      <font>
        <color theme="0"/>
      </font>
      <fill>
        <patternFill patternType="solid">
          <bgColor rgb="FF1EAC1D"/>
        </patternFill>
      </fill>
    </dxf>
    <dxf>
      <font>
        <color rgb="FF9C0006"/>
      </font>
      <numFmt numFmtId="166" formatCode="&quot;List names must be unique&quot;"/>
      <fill>
        <patternFill>
          <bgColor rgb="FFFFC7CE"/>
        </patternFill>
      </fill>
    </dxf>
    <dxf>
      <font>
        <color theme="0"/>
      </font>
      <fill>
        <patternFill patternType="solid">
          <bgColor rgb="FF1EAC1D"/>
        </patternFill>
      </fill>
    </dxf>
    <dxf>
      <font>
        <color theme="1" tint="0.499984740745262"/>
      </font>
      <fill>
        <patternFill patternType="solid">
          <bgColor rgb="FF000000"/>
        </patternFill>
      </fill>
    </dxf>
    <dxf>
      <font>
        <color theme="0"/>
      </font>
      <fill>
        <patternFill patternType="solid">
          <bgColor rgb="FF1EAC1D"/>
        </patternFill>
      </fill>
    </dxf>
    <dxf>
      <font>
        <color theme="1" tint="0.499984740745262"/>
      </font>
      <fill>
        <patternFill patternType="solid">
          <bgColor rgb="FF000000"/>
        </patternFill>
      </fill>
    </dxf>
    <dxf>
      <font>
        <color theme="0"/>
      </font>
      <fill>
        <patternFill>
          <bgColor rgb="FF000000"/>
        </patternFill>
      </fill>
    </dxf>
    <dxf>
      <font>
        <color theme="0"/>
      </font>
      <fill>
        <patternFill>
          <bgColor rgb="FF000000"/>
        </patternFill>
      </fill>
    </dxf>
    <dxf>
      <font>
        <color theme="0"/>
      </font>
      <fill>
        <patternFill>
          <bgColor rgb="FF000000"/>
        </patternFill>
      </fill>
    </dxf>
    <dxf>
      <font>
        <color theme="0"/>
      </font>
      <fill>
        <patternFill patternType="solid">
          <bgColor rgb="FF1EAC1D"/>
        </patternFill>
      </fill>
    </dxf>
    <dxf>
      <font>
        <color rgb="FF9C0006"/>
      </font>
      <numFmt numFmtId="166" formatCode="&quot;List names must be unique&quot;"/>
      <fill>
        <patternFill>
          <bgColor rgb="FFFFC7CE"/>
        </patternFill>
      </fill>
    </dxf>
    <dxf>
      <font>
        <color theme="0"/>
      </font>
      <fill>
        <patternFill patternType="solid">
          <bgColor rgb="FF1EAC1D"/>
        </patternFill>
      </fill>
    </dxf>
    <dxf>
      <font>
        <color theme="1" tint="0.499984740745262"/>
      </font>
      <fill>
        <patternFill patternType="solid">
          <bgColor rgb="FF000000"/>
        </patternFill>
      </fill>
    </dxf>
    <dxf>
      <font>
        <color theme="0"/>
      </font>
      <fill>
        <patternFill patternType="solid">
          <bgColor rgb="FF1EAC1D"/>
        </patternFill>
      </fill>
    </dxf>
    <dxf>
      <font>
        <color theme="1" tint="0.499984740745262"/>
      </font>
      <fill>
        <patternFill patternType="solid">
          <bgColor rgb="FF000000"/>
        </patternFill>
      </fill>
    </dxf>
    <dxf>
      <font>
        <color theme="0"/>
      </font>
      <fill>
        <patternFill>
          <bgColor rgb="FF000000"/>
        </patternFill>
      </fill>
    </dxf>
    <dxf>
      <font>
        <color theme="0"/>
      </font>
      <fill>
        <patternFill>
          <bgColor rgb="FF000000"/>
        </patternFill>
      </fill>
    </dxf>
    <dxf>
      <font>
        <color theme="0"/>
      </font>
      <fill>
        <patternFill>
          <bgColor rgb="FF000000"/>
        </patternFill>
      </fill>
    </dxf>
    <dxf>
      <font>
        <color theme="0"/>
      </font>
      <fill>
        <patternFill patternType="solid">
          <bgColor rgb="FF1EAC1D"/>
        </patternFill>
      </fill>
    </dxf>
    <dxf>
      <font>
        <color rgb="FF9C0006"/>
      </font>
      <numFmt numFmtId="166" formatCode="&quot;List names must be unique&quot;"/>
      <fill>
        <patternFill>
          <bgColor rgb="FFFFC7CE"/>
        </patternFill>
      </fill>
    </dxf>
    <dxf>
      <font>
        <color theme="0"/>
      </font>
      <fill>
        <patternFill patternType="solid">
          <bgColor rgb="FF1EAC1D"/>
        </patternFill>
      </fill>
    </dxf>
    <dxf>
      <font>
        <color theme="1" tint="0.499984740745262"/>
      </font>
      <fill>
        <patternFill patternType="solid">
          <bgColor rgb="FF000000"/>
        </patternFill>
      </fill>
    </dxf>
    <dxf>
      <font>
        <color theme="0"/>
      </font>
      <fill>
        <patternFill patternType="solid">
          <bgColor rgb="FF1EAC1D"/>
        </patternFill>
      </fill>
    </dxf>
    <dxf>
      <font>
        <color theme="1" tint="0.499984740745262"/>
      </font>
      <fill>
        <patternFill patternType="solid">
          <bgColor rgb="FF000000"/>
        </patternFill>
      </fill>
    </dxf>
    <dxf>
      <font>
        <color theme="0"/>
      </font>
      <fill>
        <patternFill>
          <bgColor rgb="FF000000"/>
        </patternFill>
      </fill>
    </dxf>
    <dxf>
      <font>
        <color theme="0"/>
      </font>
      <fill>
        <patternFill>
          <bgColor rgb="FF000000"/>
        </patternFill>
      </fill>
    </dxf>
    <dxf>
      <font>
        <color theme="0"/>
      </font>
      <fill>
        <patternFill>
          <bgColor rgb="FF000000"/>
        </patternFill>
      </fill>
    </dxf>
    <dxf>
      <font>
        <color theme="0"/>
      </font>
      <fill>
        <patternFill patternType="solid">
          <bgColor rgb="FF1EAC1D"/>
        </patternFill>
      </fill>
    </dxf>
    <dxf>
      <font>
        <color rgb="FF9C0006"/>
      </font>
      <numFmt numFmtId="166" formatCode="&quot;List names must be unique&quot;"/>
      <fill>
        <patternFill>
          <bgColor rgb="FFFFC7CE"/>
        </patternFill>
      </fill>
    </dxf>
    <dxf>
      <font>
        <color theme="0"/>
      </font>
      <fill>
        <patternFill patternType="solid">
          <bgColor rgb="FF1EAC1D"/>
        </patternFill>
      </fill>
    </dxf>
    <dxf>
      <font>
        <color theme="1" tint="0.499984740745262"/>
      </font>
      <fill>
        <patternFill patternType="solid">
          <bgColor rgb="FF000000"/>
        </patternFill>
      </fill>
    </dxf>
    <dxf>
      <font>
        <color theme="0"/>
      </font>
      <fill>
        <patternFill patternType="solid">
          <bgColor rgb="FF1EAC1D"/>
        </patternFill>
      </fill>
    </dxf>
    <dxf>
      <font>
        <color theme="1" tint="0.499984740745262"/>
      </font>
      <fill>
        <patternFill patternType="solid">
          <bgColor rgb="FF000000"/>
        </patternFill>
      </fill>
    </dxf>
    <dxf>
      <font>
        <color theme="0"/>
      </font>
      <fill>
        <patternFill>
          <bgColor rgb="FF000000"/>
        </patternFill>
      </fill>
    </dxf>
    <dxf>
      <font>
        <color theme="0"/>
      </font>
      <fill>
        <patternFill>
          <bgColor rgb="FF000000"/>
        </patternFill>
      </fill>
    </dxf>
    <dxf>
      <font>
        <color theme="0"/>
      </font>
      <fill>
        <patternFill>
          <bgColor rgb="FF000000"/>
        </patternFill>
      </fill>
    </dxf>
    <dxf>
      <font>
        <color theme="0"/>
      </font>
      <fill>
        <patternFill patternType="solid">
          <bgColor rgb="FF1EAC1D"/>
        </patternFill>
      </fill>
    </dxf>
    <dxf>
      <font>
        <color rgb="FF9C0006"/>
      </font>
      <numFmt numFmtId="166" formatCode="&quot;List names must be unique&quot;"/>
      <fill>
        <patternFill>
          <bgColor rgb="FFFFC7CE"/>
        </patternFill>
      </fill>
    </dxf>
    <dxf>
      <font>
        <color theme="0"/>
      </font>
      <fill>
        <patternFill patternType="solid">
          <bgColor rgb="FF1EAC1D"/>
        </patternFill>
      </fill>
    </dxf>
    <dxf>
      <font>
        <color theme="1" tint="0.499984740745262"/>
      </font>
      <fill>
        <patternFill patternType="solid">
          <bgColor rgb="FF000000"/>
        </patternFill>
      </fill>
    </dxf>
    <dxf>
      <font>
        <color theme="0"/>
      </font>
      <fill>
        <patternFill patternType="solid">
          <bgColor rgb="FF1EAC1D"/>
        </patternFill>
      </fill>
    </dxf>
    <dxf>
      <font>
        <color theme="1" tint="0.499984740745262"/>
      </font>
      <fill>
        <patternFill patternType="solid">
          <bgColor rgb="FF000000"/>
        </patternFill>
      </fill>
    </dxf>
    <dxf>
      <font>
        <color theme="0"/>
      </font>
      <fill>
        <patternFill>
          <bgColor rgb="FF000000"/>
        </patternFill>
      </fill>
    </dxf>
    <dxf>
      <font>
        <color theme="0"/>
      </font>
      <fill>
        <patternFill>
          <bgColor rgb="FF000000"/>
        </patternFill>
      </fill>
    </dxf>
    <dxf>
      <font>
        <color theme="0"/>
      </font>
      <fill>
        <patternFill>
          <bgColor rgb="FF000000"/>
        </patternFill>
      </fill>
    </dxf>
    <dxf>
      <font>
        <color theme="0"/>
      </font>
      <fill>
        <patternFill patternType="solid">
          <bgColor rgb="FF1EAC1D"/>
        </patternFill>
      </fill>
    </dxf>
    <dxf>
      <font>
        <color rgb="FF9C0006"/>
      </font>
      <numFmt numFmtId="166" formatCode="&quot;List names must be unique&quot;"/>
      <fill>
        <patternFill>
          <bgColor rgb="FFFFC7CE"/>
        </patternFill>
      </fill>
    </dxf>
    <dxf>
      <font>
        <color theme="0"/>
      </font>
      <fill>
        <patternFill patternType="solid">
          <bgColor rgb="FF1EAC1D"/>
        </patternFill>
      </fill>
    </dxf>
    <dxf>
      <font>
        <color theme="1" tint="0.499984740745262"/>
      </font>
      <fill>
        <patternFill patternType="solid">
          <bgColor rgb="FF000000"/>
        </patternFill>
      </fill>
    </dxf>
    <dxf>
      <font>
        <color theme="0"/>
      </font>
      <fill>
        <patternFill patternType="solid">
          <bgColor rgb="FF1EAC1D"/>
        </patternFill>
      </fill>
    </dxf>
    <dxf>
      <font>
        <color theme="1" tint="0.499984740745262"/>
      </font>
      <fill>
        <patternFill patternType="solid">
          <bgColor rgb="FF000000"/>
        </patternFill>
      </fill>
    </dxf>
    <dxf>
      <font>
        <color theme="0"/>
      </font>
      <fill>
        <patternFill>
          <bgColor rgb="FF000000"/>
        </patternFill>
      </fill>
    </dxf>
    <dxf>
      <font>
        <color theme="0"/>
      </font>
      <fill>
        <patternFill>
          <bgColor rgb="FF000000"/>
        </patternFill>
      </fill>
    </dxf>
    <dxf>
      <font>
        <color theme="0"/>
      </font>
      <fill>
        <patternFill>
          <bgColor rgb="FF000000"/>
        </patternFill>
      </fill>
    </dxf>
    <dxf>
      <font>
        <color theme="0"/>
      </font>
      <fill>
        <patternFill patternType="solid">
          <bgColor rgb="FF1EAC1D"/>
        </patternFill>
      </fill>
    </dxf>
    <dxf>
      <font>
        <color rgb="FF9C0006"/>
      </font>
      <numFmt numFmtId="166" formatCode="&quot;List names must be unique&quot;"/>
      <fill>
        <patternFill>
          <bgColor rgb="FFFFC7CE"/>
        </patternFill>
      </fill>
    </dxf>
    <dxf>
      <font>
        <color theme="0"/>
      </font>
      <fill>
        <patternFill patternType="solid">
          <bgColor rgb="FF1EAC1D"/>
        </patternFill>
      </fill>
    </dxf>
    <dxf>
      <font>
        <color theme="1" tint="0.499984740745262"/>
      </font>
      <fill>
        <patternFill patternType="solid">
          <bgColor rgb="FF000000"/>
        </patternFill>
      </fill>
    </dxf>
    <dxf>
      <font>
        <color theme="0"/>
      </font>
      <fill>
        <patternFill patternType="solid">
          <bgColor rgb="FF1EAC1D"/>
        </patternFill>
      </fill>
    </dxf>
    <dxf>
      <font>
        <color theme="1" tint="0.499984740745262"/>
      </font>
      <fill>
        <patternFill patternType="solid">
          <bgColor rgb="FF000000"/>
        </patternFill>
      </fill>
    </dxf>
    <dxf>
      <font>
        <color theme="0"/>
      </font>
      <fill>
        <patternFill>
          <bgColor rgb="FF000000"/>
        </patternFill>
      </fill>
    </dxf>
    <dxf>
      <font>
        <color theme="0"/>
      </font>
      <fill>
        <patternFill>
          <bgColor rgb="FF000000"/>
        </patternFill>
      </fill>
    </dxf>
    <dxf>
      <font>
        <color theme="0"/>
      </font>
      <fill>
        <patternFill>
          <bgColor rgb="FF000000"/>
        </patternFill>
      </fill>
    </dxf>
    <dxf>
      <font>
        <color theme="0"/>
      </font>
      <fill>
        <patternFill patternType="solid">
          <bgColor rgb="FF1EAC1D"/>
        </patternFill>
      </fill>
    </dxf>
    <dxf>
      <font>
        <color rgb="FF9C0006"/>
      </font>
      <numFmt numFmtId="166" formatCode="&quot;List names must be unique&quot;"/>
      <fill>
        <patternFill>
          <bgColor rgb="FFFFC7CE"/>
        </patternFill>
      </fill>
    </dxf>
    <dxf>
      <font>
        <color theme="0"/>
      </font>
      <fill>
        <patternFill patternType="solid">
          <bgColor rgb="FF1EAC1D"/>
        </patternFill>
      </fill>
    </dxf>
    <dxf>
      <font>
        <color theme="1" tint="0.499984740745262"/>
      </font>
      <fill>
        <patternFill patternType="solid">
          <bgColor rgb="FF000000"/>
        </patternFill>
      </fill>
    </dxf>
    <dxf>
      <font>
        <color theme="0"/>
      </font>
      <fill>
        <patternFill patternType="solid">
          <bgColor rgb="FF1EAC1D"/>
        </patternFill>
      </fill>
    </dxf>
    <dxf>
      <font>
        <color theme="1" tint="0.499984740745262"/>
      </font>
      <fill>
        <patternFill patternType="solid">
          <bgColor rgb="FF000000"/>
        </patternFill>
      </fill>
    </dxf>
    <dxf>
      <font>
        <color theme="0"/>
      </font>
      <fill>
        <patternFill>
          <bgColor rgb="FF000000"/>
        </patternFill>
      </fill>
    </dxf>
    <dxf>
      <font>
        <color theme="0"/>
      </font>
      <fill>
        <patternFill>
          <bgColor rgb="FF000000"/>
        </patternFill>
      </fill>
    </dxf>
    <dxf>
      <font>
        <color theme="0"/>
      </font>
      <fill>
        <patternFill>
          <bgColor rgb="FF000000"/>
        </patternFill>
      </fill>
    </dxf>
    <dxf>
      <font>
        <color theme="0"/>
      </font>
      <fill>
        <patternFill patternType="solid">
          <bgColor rgb="FF1EAC1D"/>
        </patternFill>
      </fill>
    </dxf>
    <dxf>
      <font>
        <color rgb="FF9C0006"/>
      </font>
      <numFmt numFmtId="166" formatCode="&quot;List names must be unique&quot;"/>
      <fill>
        <patternFill>
          <bgColor rgb="FFFFC7CE"/>
        </patternFill>
      </fill>
    </dxf>
    <dxf>
      <font>
        <color theme="0"/>
      </font>
      <fill>
        <patternFill patternType="solid">
          <bgColor rgb="FF1EAC1D"/>
        </patternFill>
      </fill>
    </dxf>
    <dxf>
      <font>
        <color theme="1" tint="0.499984740745262"/>
      </font>
      <fill>
        <patternFill patternType="solid">
          <bgColor rgb="FF000000"/>
        </patternFill>
      </fill>
    </dxf>
    <dxf>
      <font>
        <color theme="0"/>
      </font>
      <fill>
        <patternFill>
          <bgColor rgb="FF000000"/>
        </patternFill>
      </fill>
    </dxf>
    <dxf>
      <font>
        <color theme="0"/>
      </font>
      <fill>
        <patternFill>
          <bgColor rgb="FF000000"/>
        </patternFill>
      </fill>
    </dxf>
    <dxf>
      <font>
        <color theme="0"/>
      </font>
      <fill>
        <patternFill>
          <bgColor rgb="FF000000"/>
        </patternFill>
      </fill>
    </dxf>
    <dxf>
      <font>
        <color theme="0"/>
      </font>
      <fill>
        <patternFill patternType="solid">
          <bgColor rgb="FF1EAC1D"/>
        </patternFill>
      </fill>
    </dxf>
    <dxf>
      <font>
        <color rgb="FF9C0006"/>
      </font>
      <numFmt numFmtId="166" formatCode="&quot;List names must be unique&quot;"/>
      <fill>
        <patternFill>
          <bgColor rgb="FFFFC7CE"/>
        </patternFill>
      </fill>
    </dxf>
    <dxf>
      <font>
        <color theme="0"/>
      </font>
      <fill>
        <patternFill patternType="solid">
          <bgColor rgb="FF1EAC1D"/>
        </patternFill>
      </fill>
    </dxf>
    <dxf>
      <font>
        <color theme="1" tint="0.499984740745262"/>
      </font>
      <fill>
        <patternFill patternType="solid">
          <bgColor rgb="FF000000"/>
        </patternFill>
      </fill>
    </dxf>
    <dxf>
      <font>
        <color theme="0"/>
      </font>
      <fill>
        <patternFill patternType="solid">
          <bgColor rgb="FF1EAC1D"/>
        </patternFill>
      </fill>
    </dxf>
    <dxf>
      <font>
        <color theme="1" tint="0.499984740745262"/>
      </font>
      <fill>
        <patternFill patternType="solid">
          <bgColor rgb="FF000000"/>
        </patternFill>
      </fill>
    </dxf>
    <dxf>
      <font>
        <color theme="0"/>
      </font>
      <fill>
        <patternFill>
          <bgColor rgb="FF000000"/>
        </patternFill>
      </fill>
    </dxf>
    <dxf>
      <font>
        <color theme="0"/>
      </font>
      <fill>
        <patternFill>
          <bgColor rgb="FF000000"/>
        </patternFill>
      </fill>
    </dxf>
    <dxf>
      <font>
        <color theme="0"/>
      </font>
      <fill>
        <patternFill>
          <bgColor rgb="FF000000"/>
        </patternFill>
      </fill>
    </dxf>
    <dxf>
      <font>
        <color theme="0"/>
      </font>
      <fill>
        <patternFill patternType="solid">
          <bgColor rgb="FF1EAC1D"/>
        </patternFill>
      </fill>
    </dxf>
    <dxf>
      <font>
        <color rgb="FF9C0006"/>
      </font>
      <numFmt numFmtId="166" formatCode="&quot;List names must be unique&quot;"/>
      <fill>
        <patternFill>
          <bgColor rgb="FFFFC7CE"/>
        </patternFill>
      </fill>
    </dxf>
    <dxf>
      <font>
        <color theme="0"/>
      </font>
      <fill>
        <patternFill patternType="solid">
          <bgColor rgb="FF1EAC1D"/>
        </patternFill>
      </fill>
    </dxf>
    <dxf>
      <font>
        <color theme="1" tint="0.499984740745262"/>
      </font>
      <fill>
        <patternFill patternType="solid">
          <bgColor rgb="FF000000"/>
        </patternFill>
      </fill>
    </dxf>
    <dxf>
      <font>
        <color theme="0"/>
      </font>
      <fill>
        <patternFill patternType="solid">
          <bgColor rgb="FF1EAC1D"/>
        </patternFill>
      </fill>
    </dxf>
    <dxf>
      <font>
        <color theme="1" tint="0.499984740745262"/>
      </font>
      <fill>
        <patternFill patternType="solid">
          <bgColor rgb="FF000000"/>
        </patternFill>
      </fill>
    </dxf>
    <dxf>
      <font>
        <color theme="0"/>
      </font>
      <fill>
        <patternFill>
          <bgColor rgb="FF000000"/>
        </patternFill>
      </fill>
    </dxf>
    <dxf>
      <font>
        <color theme="0"/>
      </font>
      <fill>
        <patternFill>
          <bgColor rgb="FF000000"/>
        </patternFill>
      </fill>
    </dxf>
    <dxf>
      <font>
        <color theme="0"/>
      </font>
      <fill>
        <patternFill>
          <bgColor rgb="FF000000"/>
        </patternFill>
      </fill>
    </dxf>
    <dxf>
      <font>
        <color theme="0"/>
      </font>
      <fill>
        <patternFill patternType="solid">
          <bgColor rgb="FF1EAC1D"/>
        </patternFill>
      </fill>
    </dxf>
    <dxf>
      <font>
        <color rgb="FF9C0006"/>
      </font>
      <numFmt numFmtId="166" formatCode="&quot;List names must be unique&quot;"/>
      <fill>
        <patternFill>
          <bgColor rgb="FFFFC7CE"/>
        </patternFill>
      </fill>
    </dxf>
    <dxf>
      <font>
        <color theme="0"/>
      </font>
      <fill>
        <patternFill>
          <bgColor theme="5"/>
        </patternFill>
      </fill>
    </dxf>
    <dxf>
      <font>
        <color theme="1" tint="0.39994506668294322"/>
      </font>
      <fill>
        <patternFill>
          <bgColor rgb="FF262626"/>
        </patternFill>
      </fill>
    </dxf>
    <dxf>
      <numFmt numFmtId="167" formatCode=";;;"/>
    </dxf>
    <dxf>
      <numFmt numFmtId="167" formatCode=";;;"/>
    </dxf>
    <dxf>
      <numFmt numFmtId="167" formatCode=";;;"/>
    </dxf>
    <dxf>
      <font>
        <color theme="1" tint="0.39994506668294322"/>
      </font>
      <fill>
        <patternFill>
          <bgColor rgb="FF262626"/>
        </patternFill>
      </fill>
    </dxf>
    <dxf>
      <font>
        <color theme="1" tint="0.39994506668294322"/>
      </font>
      <fill>
        <patternFill>
          <bgColor rgb="FF262626"/>
        </patternFill>
      </fill>
    </dxf>
    <dxf>
      <font>
        <color rgb="FF898989"/>
      </font>
      <fill>
        <patternFill patternType="solid">
          <fgColor rgb="FF000000"/>
          <bgColor rgb="FF262626"/>
        </patternFill>
      </fill>
      <alignment horizontal="center" textRotation="0" indent="0" justifyLastLine="0" shrinkToFit="0" readingOrder="0"/>
    </dxf>
    <dxf>
      <font>
        <color rgb="FF898989"/>
      </font>
      <fill>
        <patternFill patternType="solid">
          <fgColor rgb="FF000000"/>
          <bgColor rgb="FF262626"/>
        </patternFill>
      </fill>
      <alignment horizontal="center" textRotation="0" indent="0" justifyLastLine="0" shrinkToFit="0" readingOrder="0"/>
    </dxf>
    <dxf>
      <fill>
        <patternFill patternType="solid">
          <fgColor rgb="FF000000"/>
          <bgColor rgb="FF000000"/>
        </patternFill>
      </fill>
      <alignment horizontal="center" textRotation="0" indent="0" justifyLastLine="0" shrinkToFit="0" readingOrder="0"/>
    </dxf>
    <dxf>
      <font>
        <i/>
        <strike val="0"/>
        <outline val="0"/>
        <shadow val="0"/>
        <u val="none"/>
        <vertAlign val="baseline"/>
        <sz val="11"/>
        <color rgb="FF898989"/>
        <name val="Calibri"/>
        <family val="2"/>
        <scheme val="minor"/>
      </font>
      <fill>
        <patternFill patternType="solid">
          <fgColor indexed="64"/>
          <bgColor rgb="FF262626"/>
        </patternFill>
      </fill>
      <alignment horizontal="center" textRotation="0" indent="0" justifyLastLine="0" shrinkToFit="0" readingOrder="0"/>
      <border diagonalUp="0" diagonalDown="0" outline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</border>
    </dxf>
    <dxf>
      <fill>
        <patternFill patternType="solid">
          <fgColor indexed="64"/>
          <bgColor rgb="FF000000"/>
        </patternFill>
      </fill>
      <alignment horizontal="center" textRotation="0" indent="0" justifyLastLine="0" shrinkToFit="0" readingOrder="0"/>
      <border diagonalUp="0" diagonalDown="0" outline="0">
        <left/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ill>
        <patternFill patternType="solid">
          <fgColor rgb="FF000000"/>
          <bgColor rgb="FF000000"/>
        </patternFill>
      </fill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fill>
        <patternFill patternType="solid">
          <fgColor rgb="FF000000"/>
          <bgColor rgb="FF000000"/>
        </patternFill>
      </fill>
      <alignment horizontal="center" textRotation="0" indent="0" justifyLastLine="0" shrinkToFit="0" readingOrder="0"/>
    </dxf>
    <dxf>
      <fill>
        <patternFill patternType="solid">
          <fgColor indexed="64"/>
          <bgColor rgb="FF000000"/>
        </patternFill>
      </fill>
      <alignment horizontal="center" textRotation="0" indent="0" justifyLastLine="0" shrinkToFit="0" readingOrder="0"/>
      <border diagonalUp="0" diagonalDown="0" outline="0"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ill>
        <patternFill patternType="solid">
          <fgColor indexed="64"/>
          <bgColor rgb="FF0000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ont>
        <color rgb="FF898989"/>
      </font>
      <fill>
        <patternFill patternType="solid">
          <fgColor rgb="FF000000"/>
          <bgColor rgb="FF262626"/>
        </patternFill>
      </fill>
      <alignment horizontal="center" textRotation="0" indent="0" justifyLastLine="0" shrinkToFit="0" readingOrder="0"/>
    </dxf>
    <dxf>
      <font>
        <color rgb="FF898989"/>
      </font>
      <fill>
        <patternFill patternType="solid">
          <fgColor rgb="FF000000"/>
          <bgColor rgb="FF262626"/>
        </patternFill>
      </fill>
      <alignment horizontal="center" textRotation="0" indent="0" justifyLastLine="0" shrinkToFit="0" readingOrder="0"/>
    </dxf>
    <dxf>
      <fill>
        <patternFill patternType="solid">
          <fgColor rgb="FF000000"/>
          <bgColor rgb="FF000000"/>
        </patternFill>
      </fill>
      <alignment horizontal="center" textRotation="0" indent="0" justifyLastLine="0" shrinkToFit="0" readingOrder="0"/>
    </dxf>
    <dxf>
      <font>
        <i/>
        <strike val="0"/>
        <outline val="0"/>
        <shadow val="0"/>
        <u val="none"/>
        <vertAlign val="baseline"/>
        <sz val="11"/>
        <color rgb="FF898989"/>
        <name val="Calibri"/>
        <family val="2"/>
        <scheme val="minor"/>
      </font>
      <fill>
        <patternFill patternType="solid">
          <fgColor indexed="64"/>
          <bgColor rgb="FF262626"/>
        </patternFill>
      </fill>
      <alignment horizontal="center" textRotation="0" indent="0" justifyLastLine="0" shrinkToFit="0" readingOrder="0"/>
      <border diagonalUp="0" diagonalDown="0" outline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</border>
    </dxf>
    <dxf>
      <fill>
        <patternFill patternType="solid">
          <fgColor indexed="64"/>
          <bgColor rgb="FF000000"/>
        </patternFill>
      </fill>
      <alignment horizontal="center" textRotation="0" indent="0" justifyLastLine="0" shrinkToFit="0" readingOrder="0"/>
      <border diagonalUp="0" diagonalDown="0" outline="0">
        <left/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ill>
        <patternFill patternType="solid">
          <fgColor rgb="FF000000"/>
          <bgColor rgb="FF000000"/>
        </patternFill>
      </fill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fill>
        <patternFill patternType="solid">
          <fgColor rgb="FF000000"/>
          <bgColor rgb="FF000000"/>
        </patternFill>
      </fill>
      <alignment horizontal="center" textRotation="0" indent="0" justifyLastLine="0" shrinkToFit="0" readingOrder="0"/>
    </dxf>
    <dxf>
      <fill>
        <patternFill patternType="solid">
          <fgColor rgb="FF000000"/>
          <bgColor rgb="FF000000"/>
        </patternFill>
      </fill>
      <alignment horizontal="center" textRotation="0" indent="0" justifyLastLine="0" shrinkToFit="0" readingOrder="0"/>
    </dxf>
    <dxf>
      <fill>
        <patternFill patternType="solid">
          <fgColor rgb="FF000000"/>
          <bgColor rgb="FF000000"/>
        </patternFill>
      </fill>
      <alignment horizontal="center" textRotation="0" indent="0" justifyLastLine="0" shrinkToFit="0" readingOrder="0"/>
    </dxf>
    <dxf>
      <fill>
        <patternFill patternType="solid">
          <fgColor rgb="FF000000"/>
          <bgColor rgb="FF000000"/>
        </patternFill>
      </fill>
      <alignment horizontal="center" textRotation="0" indent="0" justifyLastLine="0" shrinkToFit="0" readingOrder="0"/>
    </dxf>
    <dxf>
      <fill>
        <patternFill patternType="solid">
          <fgColor rgb="FF000000"/>
          <bgColor rgb="FF000000"/>
        </patternFill>
      </fill>
      <alignment horizontal="center" textRotation="0" indent="0" justifyLastLine="0" shrinkToFit="0" readingOrder="0"/>
    </dxf>
    <dxf>
      <fill>
        <patternFill patternType="solid">
          <fgColor rgb="FF000000"/>
          <bgColor rgb="FF000000"/>
        </patternFill>
      </fill>
      <alignment horizontal="center" textRotation="0" indent="0" justifyLastLine="0" shrinkToFit="0" readingOrder="0"/>
    </dxf>
    <dxf>
      <fill>
        <patternFill patternType="solid">
          <fgColor rgb="FF000000"/>
          <bgColor rgb="FF000000"/>
        </patternFill>
      </fill>
      <alignment horizontal="center" textRotation="0" indent="0" justifyLastLine="0" shrinkToFit="0" readingOrder="0"/>
    </dxf>
    <dxf>
      <fill>
        <patternFill patternType="solid">
          <fgColor rgb="FF000000"/>
          <bgColor rgb="FF000000"/>
        </patternFill>
      </fill>
      <alignment horizontal="center" textRotation="0" indent="0" justifyLastLine="0" shrinkToFit="0" readingOrder="0"/>
    </dxf>
    <dxf>
      <fill>
        <patternFill patternType="solid">
          <fgColor rgb="FF000000"/>
          <bgColor rgb="FF000000"/>
        </patternFill>
      </fill>
      <alignment horizontal="center" textRotation="0" indent="0" justifyLastLine="0" shrinkToFit="0" readingOrder="0"/>
    </dxf>
    <dxf>
      <fill>
        <patternFill patternType="solid">
          <fgColor rgb="FF000000"/>
          <bgColor rgb="FF000000"/>
        </patternFill>
      </fill>
      <alignment horizontal="center" textRotation="0" indent="0" justifyLastLine="0" shrinkToFit="0" readingOrder="0"/>
    </dxf>
    <dxf>
      <fill>
        <patternFill patternType="solid">
          <fgColor rgb="FF000000"/>
          <bgColor rgb="FF000000"/>
        </patternFill>
      </fill>
      <alignment horizontal="center" textRotation="0" indent="0" justifyLastLine="0" shrinkToFit="0" readingOrder="0"/>
    </dxf>
    <dxf>
      <fill>
        <patternFill patternType="solid">
          <fgColor rgb="FF000000"/>
          <bgColor rgb="FF000000"/>
        </patternFill>
      </fill>
      <alignment horizontal="center" textRotation="0" indent="0" justifyLastLine="0" shrinkToFit="0" readingOrder="0"/>
    </dxf>
    <dxf>
      <fill>
        <patternFill patternType="solid">
          <fgColor rgb="FF000000"/>
          <bgColor rgb="FF000000"/>
        </patternFill>
      </fill>
      <alignment horizontal="center" textRotation="0" indent="0" justifyLastLine="0" shrinkToFit="0" readingOrder="0"/>
    </dxf>
    <dxf>
      <fill>
        <patternFill patternType="solid">
          <fgColor rgb="FF000000"/>
          <bgColor rgb="FF000000"/>
        </patternFill>
      </fill>
      <alignment horizontal="center" textRotation="0" indent="0" justifyLastLine="0" shrinkToFit="0" readingOrder="0"/>
    </dxf>
    <dxf>
      <fill>
        <patternFill patternType="solid">
          <fgColor rgb="FF000000"/>
          <bgColor rgb="FF000000"/>
        </patternFill>
      </fill>
      <alignment horizontal="center" textRotation="0" indent="0" justifyLastLine="0" shrinkToFit="0" readingOrder="0"/>
    </dxf>
    <dxf>
      <fill>
        <patternFill patternType="solid">
          <fgColor rgb="FF000000"/>
          <bgColor rgb="FF000000"/>
        </patternFill>
      </fill>
      <alignment horizontal="center" textRotation="0" indent="0" justifyLastLine="0" shrinkToFit="0" readingOrder="0"/>
    </dxf>
    <dxf>
      <fill>
        <patternFill patternType="solid">
          <fgColor rgb="FF000000"/>
          <bgColor rgb="FF000000"/>
        </patternFill>
      </fill>
      <alignment horizontal="center" textRotation="0" indent="0" justifyLastLine="0" shrinkToFit="0" readingOrder="0"/>
    </dxf>
    <dxf>
      <fill>
        <patternFill patternType="solid">
          <fgColor rgb="FF000000"/>
          <bgColor rgb="FF000000"/>
        </patternFill>
      </fill>
      <alignment horizontal="center" textRotation="0" indent="0" justifyLastLine="0" shrinkToFit="0" readingOrder="0"/>
    </dxf>
    <dxf>
      <fill>
        <patternFill patternType="solid">
          <fgColor rgb="FF000000"/>
          <bgColor rgb="FF000000"/>
        </patternFill>
      </fill>
      <alignment horizontal="center" textRotation="0" indent="0" justifyLastLine="0" shrinkToFit="0" readingOrder="0"/>
    </dxf>
    <dxf>
      <fill>
        <patternFill patternType="solid">
          <fgColor rgb="FF000000"/>
          <bgColor rgb="FF000000"/>
        </patternFill>
      </fill>
      <alignment horizontal="center" textRotation="0" indent="0" justifyLastLine="0" shrinkToFit="0" readingOrder="0"/>
    </dxf>
    <dxf>
      <fill>
        <patternFill patternType="solid">
          <fgColor rgb="FF000000"/>
          <bgColor rgb="FF000000"/>
        </patternFill>
      </fill>
      <alignment horizontal="center" textRotation="0" indent="0" justifyLastLine="0" shrinkToFit="0" readingOrder="0"/>
    </dxf>
    <dxf>
      <fill>
        <patternFill patternType="solid">
          <fgColor rgb="FF000000"/>
          <bgColor rgb="FF000000"/>
        </patternFill>
      </fill>
      <alignment horizontal="center" textRotation="0" indent="0" justifyLastLine="0" shrinkToFit="0" readingOrder="0"/>
    </dxf>
    <dxf>
      <fill>
        <patternFill patternType="solid">
          <fgColor rgb="FF000000"/>
          <bgColor rgb="FF000000"/>
        </patternFill>
      </fill>
      <alignment horizontal="center" textRotation="0" indent="0" justifyLastLine="0" shrinkToFit="0" readingOrder="0"/>
    </dxf>
    <dxf>
      <fill>
        <patternFill patternType="solid">
          <fgColor rgb="FF000000"/>
          <bgColor rgb="FF000000"/>
        </patternFill>
      </fill>
      <alignment horizontal="center" textRotation="0" indent="0" justifyLastLine="0" shrinkToFit="0" readingOrder="0"/>
    </dxf>
    <dxf>
      <fill>
        <patternFill patternType="solid">
          <fgColor indexed="64"/>
          <bgColor rgb="FF000000"/>
        </patternFill>
      </fill>
      <alignment horizontal="center" textRotation="0" indent="0" justifyLastLine="0" shrinkToFit="0" readingOrder="0"/>
      <border diagonalUp="0" diagonalDown="0" outline="0"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ill>
        <patternFill patternType="solid">
          <fgColor indexed="64"/>
          <bgColor rgb="FF0000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ont>
        <color rgb="FF898989"/>
      </font>
      <fill>
        <patternFill patternType="solid">
          <fgColor rgb="FF000000"/>
          <bgColor rgb="FF262626"/>
        </patternFill>
      </fill>
      <alignment horizontal="center" textRotation="0" indent="0" justifyLastLine="0" shrinkToFit="0" readingOrder="0"/>
    </dxf>
    <dxf>
      <font>
        <color rgb="FF898989"/>
      </font>
      <fill>
        <patternFill patternType="solid">
          <fgColor rgb="FF000000"/>
          <bgColor rgb="FF262626"/>
        </patternFill>
      </fill>
      <alignment horizontal="center" textRotation="0" indent="0" justifyLastLine="0" shrinkToFit="0" readingOrder="0"/>
    </dxf>
    <dxf>
      <fill>
        <patternFill patternType="solid">
          <fgColor rgb="FF000000"/>
          <bgColor rgb="FF000000"/>
        </patternFill>
      </fill>
      <alignment horizontal="center" textRotation="0" indent="0" justifyLastLine="0" shrinkToFit="0" readingOrder="0"/>
    </dxf>
    <dxf>
      <font>
        <i/>
        <strike val="0"/>
        <outline val="0"/>
        <shadow val="0"/>
        <u val="none"/>
        <vertAlign val="baseline"/>
        <sz val="11"/>
        <color rgb="FF898989"/>
        <name val="Calibri"/>
        <family val="2"/>
        <scheme val="minor"/>
      </font>
      <fill>
        <patternFill patternType="solid">
          <fgColor indexed="64"/>
          <bgColor rgb="FF262626"/>
        </patternFill>
      </fill>
      <alignment horizontal="center" textRotation="0" indent="0" justifyLastLine="0" shrinkToFit="0" readingOrder="0"/>
      <border diagonalUp="0" diagonalDown="0" outline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</border>
    </dxf>
    <dxf>
      <fill>
        <patternFill patternType="solid">
          <fgColor indexed="64"/>
          <bgColor rgb="FF000000"/>
        </patternFill>
      </fill>
      <alignment horizontal="center" textRotation="0" indent="0" justifyLastLine="0" shrinkToFit="0" readingOrder="0"/>
      <border diagonalUp="0" diagonalDown="0" outline="0">
        <left/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ill>
        <patternFill patternType="solid">
          <fgColor rgb="FF000000"/>
          <bgColor rgb="FF000000"/>
        </patternFill>
      </fill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fill>
        <patternFill patternType="solid">
          <fgColor rgb="FF000000"/>
          <bgColor rgb="FF000000"/>
        </patternFill>
      </fill>
      <alignment horizontal="center" textRotation="0" indent="0" justifyLastLine="0" shrinkToFit="0" readingOrder="0"/>
    </dxf>
    <dxf>
      <fill>
        <patternFill patternType="solid">
          <fgColor indexed="64"/>
          <bgColor rgb="FF000000"/>
        </patternFill>
      </fill>
      <alignment horizontal="center" textRotation="0" indent="0" justifyLastLine="0" shrinkToFit="0" readingOrder="0"/>
      <border diagonalUp="0" diagonalDown="0" outline="0"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ill>
        <patternFill patternType="solid">
          <fgColor indexed="64"/>
          <bgColor rgb="FF0000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ont>
        <color rgb="FF898989"/>
      </font>
      <fill>
        <patternFill patternType="solid">
          <fgColor rgb="FF000000"/>
          <bgColor rgb="FF262626"/>
        </patternFill>
      </fill>
      <alignment horizontal="center" textRotation="0" indent="0" justifyLastLine="0" shrinkToFit="0" readingOrder="0"/>
    </dxf>
    <dxf>
      <font>
        <color rgb="FF898989"/>
      </font>
      <fill>
        <patternFill patternType="solid">
          <fgColor rgb="FF000000"/>
          <bgColor rgb="FF262626"/>
        </patternFill>
      </fill>
      <alignment horizontal="center" textRotation="0" indent="0" justifyLastLine="0" shrinkToFit="0" readingOrder="0"/>
    </dxf>
    <dxf>
      <fill>
        <patternFill patternType="solid">
          <fgColor rgb="FF000000"/>
          <bgColor rgb="FF000000"/>
        </patternFill>
      </fill>
      <alignment horizontal="center" textRotation="0" indent="0" justifyLastLine="0" shrinkToFit="0" readingOrder="0"/>
    </dxf>
    <dxf>
      <font>
        <i/>
        <strike val="0"/>
        <outline val="0"/>
        <shadow val="0"/>
        <u val="none"/>
        <vertAlign val="baseline"/>
        <sz val="11"/>
        <color rgb="FF898989"/>
        <name val="Calibri"/>
        <family val="2"/>
        <scheme val="minor"/>
      </font>
      <fill>
        <patternFill patternType="solid">
          <fgColor indexed="64"/>
          <bgColor rgb="FF262626"/>
        </patternFill>
      </fill>
      <alignment horizontal="center" textRotation="0" indent="0" justifyLastLine="0" shrinkToFit="0" readingOrder="0"/>
      <border diagonalUp="0" diagonalDown="0" outline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</border>
    </dxf>
    <dxf>
      <fill>
        <patternFill patternType="solid">
          <fgColor indexed="64"/>
          <bgColor rgb="FF000000"/>
        </patternFill>
      </fill>
      <alignment horizontal="center" textRotation="0" indent="0" justifyLastLine="0" shrinkToFit="0" readingOrder="0"/>
      <border diagonalUp="0" diagonalDown="0" outline="0">
        <left/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ill>
        <patternFill patternType="solid">
          <fgColor rgb="FF000000"/>
          <bgColor rgb="FF000000"/>
        </patternFill>
      </fill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fill>
        <patternFill patternType="solid">
          <fgColor rgb="FF000000"/>
          <bgColor rgb="FF000000"/>
        </patternFill>
      </fill>
      <alignment horizontal="center" textRotation="0" indent="0" justifyLastLine="0" shrinkToFit="0" readingOrder="0"/>
    </dxf>
    <dxf>
      <fill>
        <patternFill patternType="solid">
          <fgColor rgb="FF000000"/>
          <bgColor rgb="FF000000"/>
        </patternFill>
      </fill>
      <alignment horizontal="center" textRotation="0" indent="0" justifyLastLine="0" shrinkToFit="0" readingOrder="0"/>
    </dxf>
    <dxf>
      <fill>
        <patternFill patternType="solid">
          <fgColor rgb="FF000000"/>
          <bgColor rgb="FF000000"/>
        </patternFill>
      </fill>
      <alignment horizontal="center" textRotation="0" indent="0" justifyLastLine="0" shrinkToFit="0" readingOrder="0"/>
    </dxf>
    <dxf>
      <fill>
        <patternFill patternType="solid">
          <fgColor indexed="64"/>
          <bgColor rgb="FF000000"/>
        </patternFill>
      </fill>
      <alignment horizontal="center" textRotation="0" indent="0" justifyLastLine="0" shrinkToFit="0" readingOrder="0"/>
      <border diagonalUp="0" diagonalDown="0" outline="0"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ill>
        <patternFill patternType="solid">
          <fgColor indexed="64"/>
          <bgColor rgb="FF0000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ont>
        <color rgb="FF898989"/>
      </font>
      <fill>
        <patternFill patternType="solid">
          <fgColor rgb="FF000000"/>
          <bgColor rgb="FF262626"/>
        </patternFill>
      </fill>
      <alignment horizontal="center" textRotation="0" indent="0" justifyLastLine="0" shrinkToFit="0" readingOrder="0"/>
    </dxf>
    <dxf>
      <font>
        <color rgb="FF898989"/>
      </font>
      <fill>
        <patternFill patternType="solid">
          <fgColor rgb="FF000000"/>
          <bgColor rgb="FF262626"/>
        </patternFill>
      </fill>
      <alignment horizontal="center" textRotation="0" indent="0" justifyLastLine="0" shrinkToFit="0" readingOrder="0"/>
    </dxf>
    <dxf>
      <fill>
        <patternFill patternType="solid">
          <fgColor rgb="FF000000"/>
          <bgColor rgb="FF000000"/>
        </patternFill>
      </fill>
      <alignment horizontal="center" textRotation="0" indent="0" justifyLastLine="0" shrinkToFit="0" readingOrder="0"/>
    </dxf>
    <dxf>
      <font>
        <i/>
        <strike val="0"/>
        <outline val="0"/>
        <shadow val="0"/>
        <u val="none"/>
        <vertAlign val="baseline"/>
        <sz val="11"/>
        <color rgb="FF898989"/>
        <name val="Calibri"/>
        <family val="2"/>
        <scheme val="minor"/>
      </font>
      <fill>
        <patternFill patternType="solid">
          <fgColor indexed="64"/>
          <bgColor rgb="FF262626"/>
        </patternFill>
      </fill>
      <alignment horizontal="center" textRotation="0" indent="0" justifyLastLine="0" shrinkToFit="0" readingOrder="0"/>
      <border diagonalUp="0" diagonalDown="0" outline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</border>
    </dxf>
    <dxf>
      <fill>
        <patternFill patternType="solid">
          <fgColor indexed="64"/>
          <bgColor rgb="FF000000"/>
        </patternFill>
      </fill>
      <alignment horizontal="center" textRotation="0" indent="0" justifyLastLine="0" shrinkToFit="0" readingOrder="0"/>
      <border diagonalUp="0" diagonalDown="0" outline="0">
        <left/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ill>
        <patternFill patternType="solid">
          <fgColor rgb="FF000000"/>
          <bgColor rgb="FF000000"/>
        </patternFill>
      </fill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fill>
        <patternFill patternType="solid">
          <fgColor rgb="FF000000"/>
          <bgColor rgb="FF000000"/>
        </patternFill>
      </fill>
      <alignment horizontal="center" textRotation="0" indent="0" justifyLastLine="0" shrinkToFit="0" readingOrder="0"/>
    </dxf>
    <dxf>
      <fill>
        <patternFill patternType="solid">
          <fgColor rgb="FF000000"/>
          <bgColor rgb="FF000000"/>
        </patternFill>
      </fill>
      <alignment horizontal="center" textRotation="0" indent="0" justifyLastLine="0" shrinkToFit="0" readingOrder="0"/>
    </dxf>
    <dxf>
      <fill>
        <patternFill patternType="solid">
          <fgColor rgb="FF000000"/>
          <bgColor rgb="FF000000"/>
        </patternFill>
      </fill>
      <alignment horizontal="center" textRotation="0" indent="0" justifyLastLine="0" shrinkToFit="0" readingOrder="0"/>
    </dxf>
    <dxf>
      <fill>
        <patternFill patternType="solid">
          <fgColor rgb="FF000000"/>
          <bgColor rgb="FF000000"/>
        </patternFill>
      </fill>
      <alignment horizontal="center" textRotation="0" indent="0" justifyLastLine="0" shrinkToFit="0" readingOrder="0"/>
    </dxf>
    <dxf>
      <fill>
        <patternFill patternType="solid">
          <fgColor rgb="FF000000"/>
          <bgColor rgb="FF000000"/>
        </patternFill>
      </fill>
      <alignment horizontal="center" textRotation="0" indent="0" justifyLastLine="0" shrinkToFit="0" readingOrder="0"/>
    </dxf>
    <dxf>
      <fill>
        <patternFill patternType="solid">
          <fgColor rgb="FF000000"/>
          <bgColor rgb="FF000000"/>
        </patternFill>
      </fill>
      <alignment horizontal="center" textRotation="0" indent="0" justifyLastLine="0" shrinkToFit="0" readingOrder="0"/>
    </dxf>
    <dxf>
      <fill>
        <patternFill patternType="solid">
          <fgColor rgb="FF000000"/>
          <bgColor rgb="FF000000"/>
        </patternFill>
      </fill>
      <alignment horizontal="center" textRotation="0" indent="0" justifyLastLine="0" shrinkToFit="0" readingOrder="0"/>
    </dxf>
    <dxf>
      <fill>
        <patternFill patternType="solid">
          <fgColor rgb="FF000000"/>
          <bgColor rgb="FF000000"/>
        </patternFill>
      </fill>
      <alignment horizontal="center" textRotation="0" indent="0" justifyLastLine="0" shrinkToFit="0" readingOrder="0"/>
    </dxf>
    <dxf>
      <fill>
        <patternFill patternType="solid">
          <fgColor indexed="64"/>
          <bgColor rgb="FF000000"/>
        </patternFill>
      </fill>
      <alignment horizontal="center" textRotation="0" indent="0" justifyLastLine="0" shrinkToFit="0" readingOrder="0"/>
      <border diagonalUp="0" diagonalDown="0" outline="0"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ill>
        <patternFill patternType="solid">
          <fgColor indexed="64"/>
          <bgColor rgb="FF0000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ont>
        <color rgb="FF898989"/>
      </font>
      <fill>
        <patternFill patternType="solid">
          <fgColor rgb="FF000000"/>
          <bgColor rgb="FF262626"/>
        </patternFill>
      </fill>
      <alignment horizontal="center" textRotation="0" indent="0" justifyLastLine="0" shrinkToFit="0" readingOrder="0"/>
    </dxf>
    <dxf>
      <font>
        <color rgb="FF898989"/>
      </font>
      <fill>
        <patternFill patternType="solid">
          <fgColor rgb="FF000000"/>
          <bgColor rgb="FF262626"/>
        </patternFill>
      </fill>
      <alignment horizontal="center" textRotation="0" indent="0" justifyLastLine="0" shrinkToFit="0" readingOrder="0"/>
    </dxf>
    <dxf>
      <fill>
        <patternFill patternType="solid">
          <fgColor rgb="FF000000"/>
          <bgColor rgb="FF000000"/>
        </patternFill>
      </fill>
      <alignment horizontal="center" textRotation="0" indent="0" justifyLastLine="0" shrinkToFit="0" readingOrder="0"/>
    </dxf>
    <dxf>
      <font>
        <i/>
        <strike val="0"/>
        <outline val="0"/>
        <shadow val="0"/>
        <u val="none"/>
        <vertAlign val="baseline"/>
        <sz val="11"/>
        <color rgb="FF898989"/>
        <name val="Calibri"/>
        <family val="2"/>
        <scheme val="minor"/>
      </font>
      <fill>
        <patternFill patternType="solid">
          <fgColor indexed="64"/>
          <bgColor rgb="FF262626"/>
        </patternFill>
      </fill>
      <alignment horizontal="center" textRotation="0" indent="0" justifyLastLine="0" shrinkToFit="0" readingOrder="0"/>
      <border diagonalUp="0" diagonalDown="0" outline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</border>
    </dxf>
    <dxf>
      <fill>
        <patternFill patternType="solid">
          <fgColor indexed="64"/>
          <bgColor rgb="FF000000"/>
        </patternFill>
      </fill>
      <alignment horizontal="center" textRotation="0" indent="0" justifyLastLine="0" shrinkToFit="0" readingOrder="0"/>
      <border diagonalUp="0" diagonalDown="0" outline="0">
        <left/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ill>
        <patternFill patternType="solid">
          <fgColor rgb="FF000000"/>
          <bgColor rgb="FF000000"/>
        </patternFill>
      </fill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fill>
        <patternFill patternType="solid">
          <fgColor indexed="64"/>
          <bgColor rgb="FF000000"/>
        </patternFill>
      </fill>
      <alignment horizontal="center" textRotation="0" indent="0" justifyLastLine="0" shrinkToFit="0" readingOrder="0"/>
      <border diagonalUp="0" diagonalDown="0" outline="0"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ill>
        <patternFill patternType="solid">
          <fgColor indexed="64"/>
          <bgColor rgb="FF0000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ont>
        <color rgb="FF898989"/>
      </font>
      <fill>
        <patternFill patternType="solid">
          <fgColor rgb="FF000000"/>
          <bgColor rgb="FF262626"/>
        </patternFill>
      </fill>
      <alignment horizontal="center" textRotation="0" indent="0" justifyLastLine="0" shrinkToFit="0" readingOrder="0"/>
    </dxf>
    <dxf>
      <font>
        <color rgb="FF898989"/>
      </font>
      <fill>
        <patternFill patternType="solid">
          <fgColor rgb="FF000000"/>
          <bgColor rgb="FF262626"/>
        </patternFill>
      </fill>
      <alignment horizontal="center" textRotation="0" indent="0" justifyLastLine="0" shrinkToFit="0" readingOrder="0"/>
    </dxf>
    <dxf>
      <fill>
        <patternFill patternType="solid">
          <fgColor rgb="FF000000"/>
          <bgColor rgb="FF000000"/>
        </patternFill>
      </fill>
      <alignment horizontal="center" textRotation="0" indent="0" justifyLastLine="0" shrinkToFit="0" readingOrder="0"/>
    </dxf>
    <dxf>
      <font>
        <i/>
        <strike val="0"/>
        <outline val="0"/>
        <shadow val="0"/>
        <u val="none"/>
        <vertAlign val="baseline"/>
        <sz val="11"/>
        <color rgb="FF898989"/>
        <name val="Calibri"/>
        <family val="2"/>
        <scheme val="minor"/>
      </font>
      <fill>
        <patternFill patternType="solid">
          <fgColor indexed="64"/>
          <bgColor rgb="FF262626"/>
        </patternFill>
      </fill>
      <alignment horizontal="center" textRotation="0" indent="0" justifyLastLine="0" shrinkToFit="0" readingOrder="0"/>
      <border diagonalUp="0" diagonalDown="0" outline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</border>
    </dxf>
    <dxf>
      <fill>
        <patternFill patternType="solid">
          <fgColor indexed="64"/>
          <bgColor rgb="FF000000"/>
        </patternFill>
      </fill>
      <alignment horizontal="center" textRotation="0" indent="0" justifyLastLine="0" shrinkToFit="0" readingOrder="0"/>
      <border diagonalUp="0" diagonalDown="0" outline="0">
        <left/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ill>
        <patternFill patternType="solid">
          <fgColor rgb="FF000000"/>
          <bgColor rgb="FF000000"/>
        </patternFill>
      </fill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fill>
        <patternFill patternType="solid">
          <fgColor rgb="FF000000"/>
          <bgColor rgb="FF000000"/>
        </patternFill>
      </fill>
      <alignment horizontal="center" textRotation="0" indent="0" justifyLastLine="0" shrinkToFit="0" readingOrder="0"/>
    </dxf>
    <dxf>
      <fill>
        <patternFill patternType="solid">
          <fgColor rgb="FF000000"/>
          <bgColor rgb="FF000000"/>
        </patternFill>
      </fill>
      <alignment horizontal="center" textRotation="0" indent="0" justifyLastLine="0" shrinkToFit="0" readingOrder="0"/>
    </dxf>
    <dxf>
      <fill>
        <patternFill patternType="solid">
          <fgColor rgb="FF000000"/>
          <bgColor rgb="FF000000"/>
        </patternFill>
      </fill>
      <alignment horizontal="center" textRotation="0" indent="0" justifyLastLine="0" shrinkToFit="0" readingOrder="0"/>
    </dxf>
    <dxf>
      <fill>
        <patternFill patternType="solid">
          <fgColor rgb="FF000000"/>
          <bgColor rgb="FF000000"/>
        </patternFill>
      </fill>
      <alignment horizontal="center" textRotation="0" indent="0" justifyLastLine="0" shrinkToFit="0" readingOrder="0"/>
    </dxf>
    <dxf>
      <fill>
        <patternFill patternType="solid">
          <fgColor rgb="FF000000"/>
          <bgColor rgb="FF000000"/>
        </patternFill>
      </fill>
      <alignment horizontal="center" textRotation="0" indent="0" justifyLastLine="0" shrinkToFit="0" readingOrder="0"/>
    </dxf>
    <dxf>
      <fill>
        <patternFill patternType="solid">
          <fgColor rgb="FF000000"/>
          <bgColor rgb="FF000000"/>
        </patternFill>
      </fill>
      <alignment horizontal="center" textRotation="0" indent="0" justifyLastLine="0" shrinkToFit="0" readingOrder="0"/>
    </dxf>
    <dxf>
      <fill>
        <patternFill patternType="solid">
          <fgColor indexed="64"/>
          <bgColor rgb="FF000000"/>
        </patternFill>
      </fill>
      <alignment horizontal="center" textRotation="0" indent="0" justifyLastLine="0" shrinkToFit="0" readingOrder="0"/>
      <border diagonalUp="0" diagonalDown="0" outline="0"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ill>
        <patternFill patternType="solid">
          <fgColor indexed="64"/>
          <bgColor rgb="FF0000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ont>
        <color rgb="FF898989"/>
      </font>
      <fill>
        <patternFill patternType="solid">
          <fgColor rgb="FF000000"/>
          <bgColor rgb="FF262626"/>
        </patternFill>
      </fill>
      <alignment horizontal="center" textRotation="0" indent="0" justifyLastLine="0" shrinkToFit="0" readingOrder="0"/>
    </dxf>
    <dxf>
      <font>
        <color rgb="FF898989"/>
      </font>
      <fill>
        <patternFill patternType="solid">
          <fgColor rgb="FF000000"/>
          <bgColor rgb="FF262626"/>
        </patternFill>
      </fill>
      <alignment horizontal="center" textRotation="0" indent="0" justifyLastLine="0" shrinkToFit="0" readingOrder="0"/>
    </dxf>
    <dxf>
      <fill>
        <patternFill patternType="solid">
          <fgColor rgb="FF000000"/>
          <bgColor rgb="FF000000"/>
        </patternFill>
      </fill>
      <alignment horizontal="center" textRotation="0" indent="0" justifyLastLine="0" shrinkToFit="0" readingOrder="0"/>
    </dxf>
    <dxf>
      <font>
        <i/>
        <strike val="0"/>
        <outline val="0"/>
        <shadow val="0"/>
        <u val="none"/>
        <vertAlign val="baseline"/>
        <sz val="11"/>
        <color rgb="FF898989"/>
        <name val="Calibri"/>
        <family val="2"/>
        <scheme val="minor"/>
      </font>
      <fill>
        <patternFill patternType="solid">
          <fgColor indexed="64"/>
          <bgColor rgb="FF262626"/>
        </patternFill>
      </fill>
      <alignment horizontal="center" textRotation="0" indent="0" justifyLastLine="0" shrinkToFit="0" readingOrder="0"/>
      <border diagonalUp="0" diagonalDown="0" outline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</border>
    </dxf>
    <dxf>
      <fill>
        <patternFill patternType="solid">
          <fgColor indexed="64"/>
          <bgColor rgb="FF000000"/>
        </patternFill>
      </fill>
      <alignment horizontal="center" textRotation="0" indent="0" justifyLastLine="0" shrinkToFit="0" readingOrder="0"/>
      <border diagonalUp="0" diagonalDown="0" outline="0">
        <left/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ill>
        <patternFill patternType="solid">
          <fgColor rgb="FF000000"/>
          <bgColor rgb="FF000000"/>
        </patternFill>
      </fill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fill>
        <patternFill patternType="solid">
          <fgColor indexed="64"/>
          <bgColor rgb="FF000000"/>
        </patternFill>
      </fill>
      <alignment horizontal="center" textRotation="0" indent="0" justifyLastLine="0" shrinkToFit="0" readingOrder="0"/>
      <border diagonalUp="0" diagonalDown="0" outline="0"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ill>
        <patternFill patternType="solid">
          <fgColor indexed="64"/>
          <bgColor rgb="FF0000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ont>
        <color rgb="FF898989"/>
      </font>
      <fill>
        <patternFill patternType="solid">
          <fgColor rgb="FF000000"/>
          <bgColor rgb="FF262626"/>
        </patternFill>
      </fill>
      <alignment horizontal="center" textRotation="0" indent="0" justifyLastLine="0" shrinkToFit="0" readingOrder="0"/>
    </dxf>
    <dxf>
      <font>
        <color rgb="FF898989"/>
      </font>
      <fill>
        <patternFill patternType="solid">
          <fgColor rgb="FF000000"/>
          <bgColor rgb="FF262626"/>
        </patternFill>
      </fill>
      <alignment horizontal="center" textRotation="0" indent="0" justifyLastLine="0" shrinkToFit="0" readingOrder="0"/>
    </dxf>
    <dxf>
      <fill>
        <patternFill patternType="solid">
          <fgColor rgb="FF000000"/>
          <bgColor rgb="FF000000"/>
        </patternFill>
      </fill>
      <alignment horizontal="center" textRotation="0" indent="0" justifyLastLine="0" shrinkToFit="0" readingOrder="0"/>
    </dxf>
    <dxf>
      <font>
        <i/>
        <strike val="0"/>
        <outline val="0"/>
        <shadow val="0"/>
        <u val="none"/>
        <vertAlign val="baseline"/>
        <sz val="11"/>
        <color rgb="FF898989"/>
        <name val="Calibri"/>
        <family val="2"/>
        <scheme val="minor"/>
      </font>
      <fill>
        <patternFill patternType="solid">
          <fgColor indexed="64"/>
          <bgColor rgb="FF262626"/>
        </patternFill>
      </fill>
      <alignment horizontal="center" textRotation="0" indent="0" justifyLastLine="0" shrinkToFit="0" readingOrder="0"/>
      <border diagonalUp="0" diagonalDown="0" outline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</border>
    </dxf>
    <dxf>
      <fill>
        <patternFill patternType="solid">
          <fgColor indexed="64"/>
          <bgColor rgb="FF000000"/>
        </patternFill>
      </fill>
      <alignment horizontal="center" textRotation="0" indent="0" justifyLastLine="0" shrinkToFit="0" readingOrder="0"/>
      <border diagonalUp="0" diagonalDown="0" outline="0">
        <left/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ill>
        <patternFill patternType="solid">
          <fgColor rgb="FF000000"/>
          <bgColor rgb="FF000000"/>
        </patternFill>
      </fill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fill>
        <patternFill patternType="solid">
          <fgColor rgb="FF000000"/>
          <bgColor rgb="FF000000"/>
        </patternFill>
      </fill>
      <alignment horizontal="center" textRotation="0" indent="0" justifyLastLine="0" shrinkToFit="0" readingOrder="0"/>
    </dxf>
    <dxf>
      <fill>
        <patternFill patternType="solid">
          <fgColor rgb="FF000000"/>
          <bgColor rgb="FF000000"/>
        </patternFill>
      </fill>
      <alignment horizontal="center" textRotation="0" indent="0" justifyLastLine="0" shrinkToFit="0" readingOrder="0"/>
    </dxf>
    <dxf>
      <fill>
        <patternFill patternType="solid">
          <fgColor rgb="FF000000"/>
          <bgColor rgb="FF000000"/>
        </patternFill>
      </fill>
      <alignment horizontal="center" textRotation="0" indent="0" justifyLastLine="0" shrinkToFit="0" readingOrder="0"/>
    </dxf>
    <dxf>
      <fill>
        <patternFill patternType="solid">
          <fgColor rgb="FF000000"/>
          <bgColor rgb="FF000000"/>
        </patternFill>
      </fill>
      <alignment horizontal="center" textRotation="0" indent="0" justifyLastLine="0" shrinkToFit="0" readingOrder="0"/>
    </dxf>
    <dxf>
      <fill>
        <patternFill patternType="solid">
          <fgColor indexed="64"/>
          <bgColor rgb="FF000000"/>
        </patternFill>
      </fill>
      <alignment horizontal="center" textRotation="0" indent="0" justifyLastLine="0" shrinkToFit="0" readingOrder="0"/>
      <border diagonalUp="0" diagonalDown="0" outline="0"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ill>
        <patternFill patternType="solid">
          <fgColor indexed="64"/>
          <bgColor rgb="FF0000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ont>
        <color rgb="FF898989"/>
      </font>
      <fill>
        <patternFill patternType="solid">
          <fgColor rgb="FF000000"/>
          <bgColor rgb="FF262626"/>
        </patternFill>
      </fill>
      <alignment horizontal="center" textRotation="0" indent="0" justifyLastLine="0" shrinkToFit="0" readingOrder="0"/>
    </dxf>
    <dxf>
      <font>
        <color rgb="FF898989"/>
      </font>
      <fill>
        <patternFill patternType="solid">
          <fgColor rgb="FF000000"/>
          <bgColor rgb="FF262626"/>
        </patternFill>
      </fill>
      <alignment horizontal="center" textRotation="0" indent="0" justifyLastLine="0" shrinkToFit="0" readingOrder="0"/>
    </dxf>
    <dxf>
      <fill>
        <patternFill patternType="solid">
          <fgColor rgb="FF000000"/>
          <bgColor rgb="FF000000"/>
        </patternFill>
      </fill>
      <alignment horizontal="center" textRotation="0" indent="0" justifyLastLine="0" shrinkToFit="0" readingOrder="0"/>
    </dxf>
    <dxf>
      <font>
        <i/>
        <strike val="0"/>
        <outline val="0"/>
        <shadow val="0"/>
        <u val="none"/>
        <vertAlign val="baseline"/>
        <sz val="11"/>
        <color rgb="FF898989"/>
        <name val="Calibri"/>
        <family val="2"/>
        <scheme val="minor"/>
      </font>
      <fill>
        <patternFill patternType="solid">
          <fgColor indexed="64"/>
          <bgColor rgb="FF262626"/>
        </patternFill>
      </fill>
      <alignment horizontal="center" textRotation="0" indent="0" justifyLastLine="0" shrinkToFit="0" readingOrder="0"/>
      <border diagonalUp="0" diagonalDown="0" outline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</border>
    </dxf>
    <dxf>
      <fill>
        <patternFill patternType="solid">
          <fgColor indexed="64"/>
          <bgColor rgb="FF000000"/>
        </patternFill>
      </fill>
      <alignment horizontal="center" textRotation="0" indent="0" justifyLastLine="0" shrinkToFit="0" readingOrder="0"/>
      <border diagonalUp="0" diagonalDown="0" outline="0">
        <left/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ill>
        <patternFill patternType="solid">
          <fgColor rgb="FF000000"/>
          <bgColor rgb="FF000000"/>
        </patternFill>
      </fill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fill>
        <patternFill patternType="solid">
          <fgColor indexed="64"/>
          <bgColor rgb="FF000000"/>
        </patternFill>
      </fill>
      <alignment horizontal="center" textRotation="0" indent="0" justifyLastLine="0" shrinkToFit="0" readingOrder="0"/>
      <border diagonalUp="0" diagonalDown="0" outline="0"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ill>
        <patternFill patternType="solid">
          <fgColor indexed="64"/>
          <bgColor rgb="FF0000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ont>
        <color rgb="FF898989"/>
      </font>
      <fill>
        <patternFill patternType="solid">
          <fgColor rgb="FF000000"/>
          <bgColor rgb="FF262626"/>
        </patternFill>
      </fill>
      <alignment horizontal="center" textRotation="0" indent="0" justifyLastLine="0" shrinkToFit="0" readingOrder="0"/>
    </dxf>
    <dxf>
      <font>
        <color rgb="FF898989"/>
      </font>
      <fill>
        <patternFill patternType="solid">
          <fgColor rgb="FF000000"/>
          <bgColor rgb="FF262626"/>
        </patternFill>
      </fill>
      <alignment horizontal="center" textRotation="0" indent="0" justifyLastLine="0" shrinkToFit="0" readingOrder="0"/>
    </dxf>
    <dxf>
      <fill>
        <patternFill patternType="solid">
          <fgColor rgb="FF000000"/>
          <bgColor rgb="FF000000"/>
        </patternFill>
      </fill>
      <alignment horizontal="center" textRotation="0" indent="0" justifyLastLine="0" shrinkToFit="0" readingOrder="0"/>
    </dxf>
    <dxf>
      <font>
        <i/>
        <strike val="0"/>
        <outline val="0"/>
        <shadow val="0"/>
        <u val="none"/>
        <vertAlign val="baseline"/>
        <sz val="11"/>
        <color rgb="FF898989"/>
        <name val="Calibri"/>
        <family val="2"/>
        <scheme val="minor"/>
      </font>
      <fill>
        <patternFill patternType="solid">
          <fgColor indexed="64"/>
          <bgColor rgb="FF262626"/>
        </patternFill>
      </fill>
      <alignment horizontal="center" textRotation="0" indent="0" justifyLastLine="0" shrinkToFit="0" readingOrder="0"/>
      <border diagonalUp="0" diagonalDown="0" outline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</border>
    </dxf>
    <dxf>
      <fill>
        <patternFill patternType="solid">
          <fgColor indexed="64"/>
          <bgColor rgb="FF000000"/>
        </patternFill>
      </fill>
      <alignment horizontal="center" textRotation="0" indent="0" justifyLastLine="0" shrinkToFit="0" readingOrder="0"/>
      <border diagonalUp="0" diagonalDown="0" outline="0">
        <left/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ill>
        <patternFill patternType="solid">
          <fgColor rgb="FF000000"/>
          <bgColor rgb="FF000000"/>
        </patternFill>
      </fill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fill>
        <patternFill patternType="solid">
          <fgColor rgb="FF000000"/>
          <bgColor rgb="FF000000"/>
        </patternFill>
      </fill>
      <alignment horizontal="center" textRotation="0" indent="0" justifyLastLine="0" shrinkToFit="0" readingOrder="0"/>
    </dxf>
    <dxf>
      <fill>
        <patternFill patternType="solid">
          <fgColor rgb="FF000000"/>
          <bgColor rgb="FF000000"/>
        </patternFill>
      </fill>
      <alignment horizontal="center" textRotation="0" indent="0" justifyLastLine="0" shrinkToFit="0" readingOrder="0"/>
    </dxf>
    <dxf>
      <fill>
        <patternFill patternType="solid">
          <fgColor rgb="FF000000"/>
          <bgColor rgb="FF000000"/>
        </patternFill>
      </fill>
      <alignment horizontal="center" textRotation="0" indent="0" justifyLastLine="0" shrinkToFit="0" readingOrder="0"/>
    </dxf>
    <dxf>
      <fill>
        <patternFill patternType="solid">
          <fgColor indexed="64"/>
          <bgColor rgb="FF000000"/>
        </patternFill>
      </fill>
      <alignment horizontal="center" textRotation="0" indent="0" justifyLastLine="0" shrinkToFit="0" readingOrder="0"/>
      <border diagonalUp="0" diagonalDown="0" outline="0"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ill>
        <patternFill patternType="solid">
          <fgColor indexed="64"/>
          <bgColor rgb="FF0000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ont>
        <color rgb="FF898989"/>
      </font>
      <fill>
        <patternFill patternType="solid">
          <fgColor rgb="FF000000"/>
          <bgColor rgb="FF262626"/>
        </patternFill>
      </fill>
      <alignment horizontal="center" textRotation="0" indent="0" justifyLastLine="0" shrinkToFit="0" readingOrder="0"/>
    </dxf>
    <dxf>
      <font>
        <color rgb="FF898989"/>
      </font>
      <fill>
        <patternFill patternType="solid">
          <fgColor rgb="FF000000"/>
          <bgColor rgb="FF262626"/>
        </patternFill>
      </fill>
      <alignment horizontal="center" textRotation="0" indent="0" justifyLastLine="0" shrinkToFit="0" readingOrder="0"/>
    </dxf>
    <dxf>
      <fill>
        <patternFill patternType="solid">
          <fgColor rgb="FF000000"/>
          <bgColor rgb="FF000000"/>
        </patternFill>
      </fill>
      <alignment horizontal="center" textRotation="0" indent="0" justifyLastLine="0" shrinkToFit="0" readingOrder="0"/>
    </dxf>
    <dxf>
      <font>
        <i/>
        <strike val="0"/>
        <outline val="0"/>
        <shadow val="0"/>
        <u val="none"/>
        <vertAlign val="baseline"/>
        <sz val="11"/>
        <color rgb="FF898989"/>
        <name val="Calibri"/>
        <family val="2"/>
        <scheme val="minor"/>
      </font>
      <fill>
        <patternFill patternType="solid">
          <fgColor indexed="64"/>
          <bgColor rgb="FF262626"/>
        </patternFill>
      </fill>
      <alignment horizontal="center" textRotation="0" indent="0" justifyLastLine="0" shrinkToFit="0" readingOrder="0"/>
      <border diagonalUp="0" diagonalDown="0" outline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</border>
    </dxf>
    <dxf>
      <fill>
        <patternFill patternType="solid">
          <fgColor indexed="64"/>
          <bgColor rgb="FF000000"/>
        </patternFill>
      </fill>
      <alignment horizontal="center" textRotation="0" indent="0" justifyLastLine="0" shrinkToFit="0" readingOrder="0"/>
      <border diagonalUp="0" diagonalDown="0" outline="0">
        <left/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ill>
        <patternFill patternType="solid">
          <fgColor rgb="FF000000"/>
          <bgColor rgb="FF000000"/>
        </patternFill>
      </fill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fill>
        <patternFill patternType="solid">
          <fgColor rgb="FF000000"/>
          <bgColor rgb="FF000000"/>
        </patternFill>
      </fill>
      <alignment horizontal="center" textRotation="0" indent="0" justifyLastLine="0" shrinkToFit="0" readingOrder="0"/>
    </dxf>
    <dxf>
      <fill>
        <patternFill patternType="solid">
          <fgColor indexed="64"/>
          <bgColor rgb="FF000000"/>
        </patternFill>
      </fill>
      <alignment horizontal="center" textRotation="0" indent="0" justifyLastLine="0" shrinkToFit="0" readingOrder="0"/>
      <border diagonalUp="0" diagonalDown="0" outline="0"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ill>
        <patternFill patternType="solid">
          <fgColor indexed="64"/>
          <bgColor rgb="FF0000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ont>
        <color rgb="FF898989"/>
      </font>
      <fill>
        <patternFill patternType="solid">
          <fgColor rgb="FF000000"/>
          <bgColor rgb="FF262626"/>
        </patternFill>
      </fill>
      <alignment horizontal="center" textRotation="0" indent="0" justifyLastLine="0" shrinkToFit="0" readingOrder="0"/>
    </dxf>
    <dxf>
      <font>
        <color rgb="FF898989"/>
      </font>
      <fill>
        <patternFill patternType="solid">
          <fgColor rgb="FF000000"/>
          <bgColor rgb="FF262626"/>
        </patternFill>
      </fill>
      <alignment horizontal="center" textRotation="0" indent="0" justifyLastLine="0" shrinkToFit="0" readingOrder="0"/>
    </dxf>
    <dxf>
      <fill>
        <patternFill patternType="solid">
          <fgColor rgb="FF000000"/>
          <bgColor rgb="FF000000"/>
        </patternFill>
      </fill>
      <alignment horizontal="center" textRotation="0" indent="0" justifyLastLine="0" shrinkToFit="0" readingOrder="0"/>
    </dxf>
    <dxf>
      <font>
        <i/>
        <strike val="0"/>
        <outline val="0"/>
        <shadow val="0"/>
        <u val="none"/>
        <vertAlign val="baseline"/>
        <sz val="11"/>
        <color rgb="FF898989"/>
        <name val="Calibri"/>
        <family val="2"/>
        <scheme val="minor"/>
      </font>
      <fill>
        <patternFill patternType="solid">
          <fgColor indexed="64"/>
          <bgColor rgb="FF262626"/>
        </patternFill>
      </fill>
      <alignment horizontal="center" textRotation="0" indent="0" justifyLastLine="0" shrinkToFit="0" readingOrder="0"/>
      <border diagonalUp="0" diagonalDown="0" outline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</border>
    </dxf>
    <dxf>
      <fill>
        <patternFill patternType="solid">
          <fgColor indexed="64"/>
          <bgColor rgb="FF000000"/>
        </patternFill>
      </fill>
      <alignment horizontal="center" textRotation="0" indent="0" justifyLastLine="0" shrinkToFit="0" readingOrder="0"/>
      <border diagonalUp="0" diagonalDown="0" outline="0">
        <left/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ill>
        <patternFill patternType="solid">
          <fgColor rgb="FF000000"/>
          <bgColor rgb="FF000000"/>
        </patternFill>
      </fill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fill>
        <patternFill patternType="solid">
          <fgColor rgb="FF000000"/>
          <bgColor rgb="FF000000"/>
        </patternFill>
      </fill>
      <alignment horizontal="center" textRotation="0" indent="0" justifyLastLine="0" shrinkToFit="0" readingOrder="0"/>
    </dxf>
    <dxf>
      <fill>
        <patternFill patternType="solid">
          <fgColor rgb="FF000000"/>
          <bgColor rgb="FF000000"/>
        </patternFill>
      </fill>
      <alignment horizontal="center" textRotation="0" indent="0" justifyLastLine="0" shrinkToFit="0" readingOrder="0"/>
    </dxf>
    <dxf>
      <fill>
        <patternFill patternType="solid">
          <fgColor indexed="64"/>
          <bgColor rgb="FF000000"/>
        </patternFill>
      </fill>
      <alignment horizontal="center" textRotation="0" indent="0" justifyLastLine="0" shrinkToFit="0" readingOrder="0"/>
      <border diagonalUp="0" diagonalDown="0" outline="0"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ill>
        <patternFill patternType="solid">
          <fgColor indexed="64"/>
          <bgColor rgb="FF0000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ont>
        <color rgb="FF898989"/>
      </font>
      <fill>
        <patternFill patternType="solid">
          <fgColor rgb="FF000000"/>
          <bgColor rgb="FF262626"/>
        </patternFill>
      </fill>
      <alignment horizontal="center" textRotation="0" indent="0" justifyLastLine="0" shrinkToFit="0" readingOrder="0"/>
    </dxf>
    <dxf>
      <font>
        <color rgb="FF898989"/>
      </font>
      <fill>
        <patternFill patternType="solid">
          <fgColor rgb="FF000000"/>
          <bgColor rgb="FF262626"/>
        </patternFill>
      </fill>
      <alignment horizontal="center" textRotation="0" indent="0" justifyLastLine="0" shrinkToFit="0" readingOrder="0"/>
    </dxf>
    <dxf>
      <fill>
        <patternFill patternType="solid">
          <fgColor rgb="FF000000"/>
          <bgColor rgb="FF000000"/>
        </patternFill>
      </fill>
      <alignment horizontal="center" textRotation="0" indent="0" justifyLastLine="0" shrinkToFit="0" readingOrder="0"/>
    </dxf>
    <dxf>
      <font>
        <i/>
        <strike val="0"/>
        <outline val="0"/>
        <shadow val="0"/>
        <u val="none"/>
        <vertAlign val="baseline"/>
        <sz val="11"/>
        <color rgb="FF898989"/>
        <name val="Calibri"/>
        <family val="2"/>
        <scheme val="minor"/>
      </font>
      <fill>
        <patternFill patternType="solid">
          <fgColor indexed="64"/>
          <bgColor rgb="FF262626"/>
        </patternFill>
      </fill>
      <alignment horizontal="center" textRotation="0" indent="0" justifyLastLine="0" shrinkToFit="0" readingOrder="0"/>
      <border diagonalUp="0" diagonalDown="0" outline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</border>
    </dxf>
    <dxf>
      <fill>
        <patternFill patternType="solid">
          <fgColor indexed="64"/>
          <bgColor rgb="FF000000"/>
        </patternFill>
      </fill>
      <alignment horizontal="center" textRotation="0" indent="0" justifyLastLine="0" shrinkToFit="0" readingOrder="0"/>
      <border diagonalUp="0" diagonalDown="0" outline="0">
        <left/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ill>
        <patternFill patternType="solid">
          <fgColor rgb="FF000000"/>
          <bgColor rgb="FF000000"/>
        </patternFill>
      </fill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fill>
        <patternFill patternType="solid">
          <fgColor rgb="FF000000"/>
          <bgColor rgb="FF000000"/>
        </patternFill>
      </fill>
      <alignment horizontal="center" textRotation="0" indent="0" justifyLastLine="0" shrinkToFit="0" readingOrder="0"/>
    </dxf>
    <dxf>
      <fill>
        <patternFill patternType="solid">
          <fgColor rgb="FF000000"/>
          <bgColor rgb="FF000000"/>
        </patternFill>
      </fill>
      <alignment horizontal="center" textRotation="0" indent="0" justifyLastLine="0" shrinkToFit="0" readingOrder="0"/>
    </dxf>
    <dxf>
      <fill>
        <patternFill patternType="solid">
          <fgColor rgb="FF000000"/>
          <bgColor rgb="FF000000"/>
        </patternFill>
      </fill>
      <alignment horizontal="center" textRotation="0" indent="0" justifyLastLine="0" shrinkToFit="0" readingOrder="0"/>
    </dxf>
    <dxf>
      <fill>
        <patternFill patternType="solid">
          <fgColor indexed="64"/>
          <bgColor rgb="FF000000"/>
        </patternFill>
      </fill>
      <alignment horizontal="center" textRotation="0" indent="0" justifyLastLine="0" shrinkToFit="0" readingOrder="0"/>
      <border diagonalUp="0" diagonalDown="0" outline="0"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ill>
        <patternFill patternType="solid">
          <fgColor indexed="64"/>
          <bgColor rgb="FF0000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ont>
        <color rgb="FF898989"/>
      </font>
      <fill>
        <patternFill patternType="solid">
          <fgColor rgb="FF000000"/>
          <bgColor rgb="FF262626"/>
        </patternFill>
      </fill>
      <alignment horizontal="center" textRotation="0" indent="0" justifyLastLine="0" shrinkToFit="0" readingOrder="0"/>
    </dxf>
    <dxf>
      <font>
        <color rgb="FF898989"/>
      </font>
      <fill>
        <patternFill patternType="solid">
          <fgColor rgb="FF000000"/>
          <bgColor rgb="FF262626"/>
        </patternFill>
      </fill>
      <alignment horizontal="center" textRotation="0" indent="0" justifyLastLine="0" shrinkToFit="0" readingOrder="0"/>
    </dxf>
    <dxf>
      <fill>
        <patternFill patternType="solid">
          <fgColor indexed="64"/>
          <bgColor rgb="FF000000"/>
        </patternFill>
      </fill>
      <alignment horizontal="center" textRotation="0" indent="0" justifyLastLine="0" shrinkToFit="0" readingOrder="0"/>
      <border diagonalUp="0" diagonalDown="0" outline="0">
        <left style="thin">
          <color theme="1" tint="-0.499984740745262"/>
        </left>
        <right/>
        <top style="thin">
          <color theme="1" tint="-0.499984740745262"/>
        </top>
        <bottom style="thin">
          <color theme="1" tint="-0.499984740745262"/>
        </bottom>
      </border>
    </dxf>
    <dxf>
      <font>
        <i/>
        <strike val="0"/>
        <outline val="0"/>
        <shadow val="0"/>
        <u val="none"/>
        <vertAlign val="baseline"/>
        <sz val="11"/>
        <color rgb="FF898989"/>
        <name val="Calibri"/>
        <family val="2"/>
        <scheme val="minor"/>
      </font>
      <fill>
        <patternFill patternType="solid">
          <fgColor indexed="64"/>
          <bgColor rgb="FF262626"/>
        </patternFill>
      </fill>
      <alignment horizontal="center" textRotation="0" indent="0" justifyLastLine="0" shrinkToFit="0" readingOrder="0"/>
      <border diagonalUp="0" diagonalDown="0" outline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</border>
    </dxf>
    <dxf>
      <fill>
        <patternFill patternType="solid">
          <fgColor indexed="64"/>
          <bgColor rgb="FF000000"/>
        </patternFill>
      </fill>
      <alignment horizontal="center" textRotation="0" indent="0" justifyLastLine="0" shrinkToFit="0" readingOrder="0"/>
      <border diagonalUp="0" diagonalDown="0" outline="0">
        <left/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ill>
        <patternFill patternType="solid">
          <fgColor rgb="FF000000"/>
          <bgColor rgb="FF000000"/>
        </patternFill>
      </fill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fill>
        <patternFill patternType="solid">
          <fgColor indexed="64"/>
          <bgColor rgb="FF0000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ont>
        <color rgb="FF898989"/>
      </font>
      <fill>
        <patternFill patternType="solid">
          <fgColor rgb="FF000000"/>
          <bgColor rgb="FF262626"/>
        </patternFill>
      </fill>
      <alignment horizontal="center" textRotation="0" indent="0" justifyLastLine="0" shrinkToFit="0" readingOrder="0"/>
    </dxf>
    <dxf>
      <font>
        <color rgb="FF898989"/>
      </font>
      <fill>
        <patternFill patternType="solid">
          <fgColor rgb="FF000000"/>
          <bgColor rgb="FF262626"/>
        </patternFill>
      </fill>
      <alignment horizontal="center" textRotation="0" indent="0" justifyLastLine="0" shrinkToFit="0" readingOrder="0"/>
    </dxf>
    <dxf>
      <fill>
        <patternFill patternType="solid">
          <fgColor rgb="FF000000"/>
          <bgColor rgb="FF000000"/>
        </patternFill>
      </fill>
      <alignment horizontal="center" textRotation="0" indent="0" justifyLastLine="0" shrinkToFit="0" readingOrder="0"/>
    </dxf>
    <dxf>
      <font>
        <i/>
        <strike val="0"/>
        <outline val="0"/>
        <shadow val="0"/>
        <u val="none"/>
        <vertAlign val="baseline"/>
        <sz val="11"/>
        <color rgb="FF898989"/>
        <name val="Calibri"/>
        <family val="2"/>
        <scheme val="minor"/>
      </font>
      <fill>
        <patternFill patternType="solid">
          <fgColor indexed="64"/>
          <bgColor rgb="FF262626"/>
        </patternFill>
      </fill>
      <alignment horizontal="center" textRotation="0" indent="0" justifyLastLine="0" shrinkToFit="0" readingOrder="0"/>
      <border diagonalUp="0" diagonalDown="0" outline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</border>
    </dxf>
    <dxf>
      <fill>
        <patternFill patternType="solid">
          <fgColor indexed="64"/>
          <bgColor rgb="FF000000"/>
        </patternFill>
      </fill>
      <alignment horizontal="center" textRotation="0" indent="0" justifyLastLine="0" shrinkToFit="0" readingOrder="0"/>
      <border diagonalUp="0" diagonalDown="0" outline="0">
        <left/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ill>
        <patternFill patternType="solid">
          <fgColor rgb="FF000000"/>
          <bgColor rgb="FF000000"/>
        </patternFill>
      </fill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fill>
        <patternFill patternType="solid">
          <fgColor rgb="FF000000"/>
          <bgColor rgb="FF000000"/>
        </patternFill>
      </fill>
      <alignment horizontal="center" textRotation="0" indent="0" justifyLastLine="0" shrinkToFit="0" readingOrder="0"/>
    </dxf>
    <dxf>
      <fill>
        <patternFill patternType="solid">
          <fgColor rgb="FF000000"/>
          <bgColor rgb="FF000000"/>
        </patternFill>
      </fill>
      <alignment horizontal="center" textRotation="0" indent="0" justifyLastLine="0" shrinkToFit="0" readingOrder="0"/>
    </dxf>
    <dxf>
      <fill>
        <patternFill patternType="solid">
          <fgColor rgb="FF000000"/>
          <bgColor rgb="FF000000"/>
        </patternFill>
      </fill>
      <alignment horizontal="center" textRotation="0" indent="0" justifyLastLine="0" shrinkToFit="0" readingOrder="0"/>
    </dxf>
    <dxf>
      <fill>
        <patternFill patternType="solid">
          <fgColor rgb="FF000000"/>
          <bgColor rgb="FF000000"/>
        </patternFill>
      </fill>
      <alignment horizontal="center" textRotation="0" indent="0" justifyLastLine="0" shrinkToFit="0" readingOrder="0"/>
    </dxf>
    <dxf>
      <fill>
        <patternFill patternType="solid">
          <fgColor rgb="FF000000"/>
          <bgColor rgb="FF000000"/>
        </patternFill>
      </fill>
      <alignment horizontal="center" textRotation="0" indent="0" justifyLastLine="0" shrinkToFit="0" readingOrder="0"/>
    </dxf>
    <dxf>
      <fill>
        <patternFill patternType="solid">
          <fgColor rgb="FF000000"/>
          <bgColor rgb="FF000000"/>
        </patternFill>
      </fill>
      <alignment horizontal="center" textRotation="0" indent="0" justifyLastLine="0" shrinkToFit="0" readingOrder="0"/>
    </dxf>
    <dxf>
      <fill>
        <patternFill patternType="solid">
          <fgColor indexed="64"/>
          <bgColor rgb="FF000000"/>
        </patternFill>
      </fill>
      <alignment horizontal="center" textRotation="0" indent="0" justifyLastLine="0" shrinkToFit="0" readingOrder="0"/>
      <border diagonalUp="0" diagonalDown="0" outline="0"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ill>
        <patternFill patternType="solid">
          <fgColor indexed="64"/>
          <bgColor rgb="FF0000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ont>
        <color rgb="FF898989"/>
      </font>
      <fill>
        <patternFill patternType="solid">
          <fgColor indexed="64"/>
          <bgColor rgb="FF262626"/>
        </patternFill>
      </fill>
      <alignment horizontal="center" textRotation="0" indent="0" justifyLastLine="0" shrinkToFit="0" readingOrder="0"/>
    </dxf>
    <dxf>
      <font>
        <color rgb="FF898989"/>
      </font>
      <fill>
        <patternFill patternType="solid">
          <fgColor indexed="64"/>
          <bgColor rgb="FF262626"/>
        </patternFill>
      </fill>
      <alignment horizontal="center" textRotation="0" indent="0" justifyLastLine="0" shrinkToFit="0" readingOrder="0"/>
    </dxf>
    <dxf>
      <fill>
        <patternFill patternType="solid">
          <fgColor indexed="64"/>
          <bgColor rgb="FF000000"/>
        </patternFill>
      </fill>
      <alignment horizontal="center" textRotation="0" indent="0" justifyLastLine="0" shrinkToFit="0" readingOrder="0"/>
    </dxf>
    <dxf>
      <font>
        <i/>
        <strike val="0"/>
        <outline val="0"/>
        <shadow val="0"/>
        <u val="none"/>
        <vertAlign val="baseline"/>
        <sz val="11"/>
        <color rgb="FF898989"/>
        <name val="Calibri"/>
        <family val="2"/>
        <scheme val="minor"/>
      </font>
      <fill>
        <patternFill patternType="solid">
          <fgColor indexed="64"/>
          <bgColor rgb="FF262626"/>
        </patternFill>
      </fill>
      <alignment horizontal="center" textRotation="0" indent="0" justifyLastLine="0" shrinkToFit="0" readingOrder="0"/>
      <border diagonalUp="0" diagonalDown="0" outline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</border>
    </dxf>
    <dxf>
      <fill>
        <patternFill patternType="solid">
          <fgColor indexed="64"/>
          <bgColor rgb="FF000000"/>
        </patternFill>
      </fill>
      <alignment horizontal="center" textRotation="0" indent="0" justifyLastLine="0" shrinkToFit="0" readingOrder="0"/>
      <border diagonalUp="0" diagonalDown="0" outline="0">
        <left/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ill>
        <patternFill patternType="solid">
          <fgColor indexed="64"/>
          <bgColor rgb="FF000000"/>
        </patternFill>
      </fill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fill>
        <patternFill patternType="solid">
          <fgColor indexed="64"/>
          <bgColor rgb="FF000000"/>
        </patternFill>
      </fill>
      <alignment horizontal="center" textRotation="0" indent="0" justifyLastLine="0" shrinkToFit="0" readingOrder="0"/>
    </dxf>
    <dxf>
      <fill>
        <patternFill patternType="solid">
          <fgColor indexed="64"/>
          <bgColor rgb="FF000000"/>
        </patternFill>
      </fill>
      <alignment horizontal="center" textRotation="0" indent="0" justifyLastLine="0" shrinkToFit="0" readingOrder="0"/>
    </dxf>
    <dxf>
      <fill>
        <patternFill patternType="solid">
          <fgColor indexed="64"/>
          <bgColor rgb="FF000000"/>
        </patternFill>
      </fill>
      <alignment horizontal="center" textRotation="0" indent="0" justifyLastLine="0" shrinkToFit="0" readingOrder="0"/>
    </dxf>
    <dxf>
      <fill>
        <patternFill patternType="solid">
          <fgColor indexed="64"/>
          <bgColor rgb="FF000000"/>
        </patternFill>
      </fill>
      <alignment horizontal="center" textRotation="0" indent="0" justifyLastLine="0" shrinkToFit="0" readingOrder="0"/>
    </dxf>
    <dxf>
      <fill>
        <patternFill patternType="solid">
          <fgColor indexed="64"/>
          <bgColor rgb="FF000000"/>
        </patternFill>
      </fill>
      <alignment horizontal="center" textRotation="0" indent="0" justifyLastLine="0" shrinkToFit="0" readingOrder="0"/>
      <border diagonalUp="0" diagonalDown="0" outline="0"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ill>
        <patternFill patternType="solid">
          <fgColor indexed="64"/>
          <bgColor rgb="FF0000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none"/>
      </font>
      <numFmt numFmtId="164" formatCode="0.0%"/>
      <fill>
        <patternFill patternType="solid">
          <fgColor theme="1" tint="0.249977111117893"/>
          <bgColor rgb="FF000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none"/>
      </font>
      <numFmt numFmtId="164" formatCode="0.0%"/>
      <fill>
        <patternFill patternType="solid">
          <fgColor theme="1" tint="0.249977111117893"/>
          <bgColor rgb="FF00000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none"/>
      </font>
      <numFmt numFmtId="164" formatCode="0.0%"/>
      <fill>
        <patternFill patternType="solid">
          <fgColor theme="1" tint="0.249977111117893"/>
          <bgColor rgb="FF000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numFmt numFmtId="3" formatCode="#,##0"/>
      <fill>
        <patternFill patternType="solid">
          <fgColor rgb="FF000000"/>
          <bgColor rgb="FF0000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3" formatCode="#,##0"/>
      <fill>
        <patternFill patternType="solid">
          <fgColor rgb="FF000000"/>
          <bgColor rgb="FF0000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numFmt numFmtId="3" formatCode="#,##0"/>
      <fill>
        <patternFill patternType="solid">
          <fgColor indexed="64"/>
          <bgColor rgb="FF0000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theme="1" tint="0.39997558519241921"/>
        <name val="Calibri"/>
        <family val="2"/>
        <scheme val="minor"/>
      </font>
      <numFmt numFmtId="3" formatCode="#,##0"/>
      <fill>
        <patternFill patternType="solid">
          <fgColor indexed="64"/>
          <bgColor rgb="FF262626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numFmt numFmtId="4" formatCode="#,##0.00"/>
      <fill>
        <patternFill patternType="solid">
          <fgColor rgb="FF000000"/>
          <bgColor rgb="FF00000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theme="0"/>
        <name val="Calibri"/>
        <family val="2"/>
        <scheme val="minor"/>
      </font>
      <numFmt numFmtId="4" formatCode="#,##0.00"/>
      <fill>
        <patternFill patternType="solid">
          <fgColor rgb="FF000000"/>
          <bgColor rgb="FF262626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/>
        <horizontal/>
      </border>
    </dxf>
    <dxf>
      <border outline="0">
        <left style="thin">
          <color theme="1" tint="-0.249977111117893"/>
        </left>
      </border>
    </dxf>
    <dxf>
      <border>
        <bottom style="thin">
          <color theme="1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4" formatCode="#,##0.00"/>
      <fill>
        <patternFill patternType="solid">
          <fgColor rgb="FF000000"/>
          <bgColor rgb="FF000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4" formatCode="#,##0.00"/>
      <fill>
        <patternFill patternType="solid">
          <fgColor rgb="FF000000"/>
          <bgColor rgb="FF000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4" formatCode="#,##0.00"/>
      <fill>
        <patternFill patternType="solid">
          <fgColor rgb="FF000000"/>
          <bgColor rgb="FF000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4" formatCode="#,##0.00"/>
      <fill>
        <patternFill patternType="solid">
          <fgColor rgb="FF000000"/>
          <bgColor rgb="FF000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4" formatCode="#,##0.00"/>
      <fill>
        <patternFill patternType="solid">
          <fgColor rgb="FF000000"/>
          <bgColor rgb="FF000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4" formatCode="#,##0.00"/>
      <fill>
        <patternFill patternType="solid">
          <fgColor rgb="FF000000"/>
          <bgColor rgb="FF000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4" formatCode="#,##0.00"/>
      <fill>
        <patternFill patternType="solid">
          <fgColor rgb="FF000000"/>
          <bgColor rgb="FF000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4" formatCode="#,##0.00"/>
      <fill>
        <patternFill patternType="solid">
          <fgColor rgb="FF000000"/>
          <bgColor rgb="FF000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4" formatCode="#,##0.00"/>
      <fill>
        <patternFill patternType="solid">
          <fgColor rgb="FF000000"/>
          <bgColor rgb="FF000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4" formatCode="#,##0.00"/>
      <fill>
        <patternFill patternType="solid">
          <fgColor rgb="FF000000"/>
          <bgColor rgb="FF000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4" formatCode="#,##0.00"/>
      <fill>
        <patternFill patternType="solid">
          <fgColor rgb="FF000000"/>
          <bgColor rgb="FF000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4" formatCode="#,##0.00"/>
      <fill>
        <patternFill patternType="solid">
          <fgColor rgb="FF000000"/>
          <bgColor rgb="FF000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4" formatCode="#,##0.00"/>
      <fill>
        <patternFill patternType="solid">
          <fgColor rgb="FF000000"/>
          <bgColor rgb="FF000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4" formatCode="#,##0.00"/>
      <fill>
        <patternFill patternType="solid">
          <fgColor rgb="FF000000"/>
          <bgColor rgb="FF000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3" formatCode="#,##0"/>
      <fill>
        <patternFill patternType="solid">
          <fgColor rgb="FF000000"/>
          <bgColor rgb="FF000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4" formatCode="0.0%"/>
      <fill>
        <patternFill patternType="solid">
          <fgColor rgb="FF000000"/>
          <bgColor rgb="FF000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3" formatCode="#,##0"/>
      <fill>
        <patternFill patternType="solid">
          <fgColor rgb="FF000000"/>
          <bgColor rgb="FF000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3" formatCode="#,##0"/>
      <fill>
        <patternFill patternType="solid">
          <fgColor rgb="FF000000"/>
          <bgColor rgb="FF000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3" formatCode="#,##0"/>
      <fill>
        <patternFill patternType="solid">
          <fgColor rgb="FF000000"/>
          <bgColor rgb="FF000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numFmt numFmtId="164" formatCode="0.0%"/>
      <fill>
        <patternFill patternType="solid">
          <fgColor theme="1" tint="0.249977111117893"/>
          <bgColor rgb="FF00000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numFmt numFmtId="164" formatCode="0.0%"/>
      <fill>
        <patternFill patternType="solid">
          <fgColor theme="1" tint="0.249977111117893"/>
          <bgColor rgb="FF00000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numFmt numFmtId="164" formatCode="0.0%"/>
      <fill>
        <patternFill patternType="solid">
          <fgColor theme="1" tint="0.249977111117893"/>
          <bgColor rgb="FF00000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rgb="FF000000"/>
          <bgColor rgb="FF000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39997558519241921"/>
        <name val="Calibri"/>
        <family val="2"/>
        <scheme val="minor"/>
      </font>
      <numFmt numFmtId="0" formatCode="General"/>
      <fill>
        <patternFill patternType="solid">
          <fgColor indexed="64"/>
          <bgColor rgb="FF262626"/>
        </patternFill>
      </fill>
      <alignment horizontal="left" vertical="bottom" textRotation="0" wrapText="0" indent="1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39997558519241921"/>
        <name val="Calibri"/>
        <family val="2"/>
        <scheme val="minor"/>
      </font>
      <numFmt numFmtId="0" formatCode="General"/>
      <fill>
        <patternFill patternType="solid">
          <fgColor indexed="64"/>
          <bgColor rgb="FF262626"/>
        </patternFill>
      </fill>
      <alignment horizontal="left" vertical="bottom" textRotation="0" wrapText="0" indent="1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rgb="FF000000"/>
          <bgColor rgb="FF000000"/>
        </patternFill>
      </fill>
      <alignment horizontal="left" vertical="bottom" textRotation="0" wrapText="0" indent="1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4" formatCode="#,##0.00"/>
      <fill>
        <patternFill patternType="solid">
          <fgColor rgb="FF000000"/>
          <bgColor rgb="FF00000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theme="1" tint="0.39997558519241921"/>
        <name val="Calibri"/>
        <family val="2"/>
        <scheme val="minor"/>
      </font>
      <numFmt numFmtId="4" formatCode="#,##0.00"/>
      <fill>
        <patternFill patternType="solid">
          <fgColor rgb="FF000000"/>
          <bgColor rgb="FF262626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rgb="FF000000"/>
          <bgColor rgb="FF000000"/>
        </patternFill>
      </fill>
      <alignment horizontal="center" vertical="center" textRotation="0" wrapText="1" indent="0" justifyLastLine="0" shrinkToFit="0" readingOrder="0"/>
    </dxf>
    <dxf>
      <border>
        <bottom style="thin">
          <color theme="1" tint="-0.249977111117893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 tint="0.39997558519241921"/>
        <name val="Calibri"/>
        <family val="2"/>
        <scheme val="minor"/>
      </font>
      <numFmt numFmtId="3" formatCode="#,##0"/>
      <fill>
        <patternFill patternType="solid">
          <fgColor rgb="FF000000"/>
          <bgColor rgb="FF000000"/>
        </patternFill>
      </fill>
      <alignment horizontal="left" vertical="center" textRotation="0" wrapText="0" indent="1" justifyLastLine="0" shrinkToFit="0" readingOrder="0"/>
      <border diagonalUp="0" diagonalDown="0" outline="0">
        <left style="thin">
          <color theme="1" tint="-0.499984740745262"/>
        </left>
        <right/>
        <top style="thin">
          <color theme="1" tint="-0.499984740745262"/>
        </top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 tint="0.39997558519241921"/>
        <name val="Calibri"/>
        <family val="2"/>
        <scheme val="minor"/>
      </font>
      <numFmt numFmtId="3" formatCode="#,##0"/>
      <fill>
        <patternFill patternType="solid">
          <fgColor rgb="FF000000"/>
          <bgColor rgb="FF000000"/>
        </patternFill>
      </fill>
      <alignment horizontal="left" vertical="center" textRotation="0" wrapText="1" indent="1" justifyLastLine="0" shrinkToFit="0" readingOrder="0"/>
      <border diagonalUp="0" diagonalDown="0" outline="0">
        <left/>
        <right style="thin">
          <color theme="1" tint="-0.499984740745262"/>
        </right>
        <top style="thin">
          <color theme="1" tint="-0.499984740745262"/>
        </top>
        <bottom/>
      </border>
    </dxf>
    <dxf>
      <border outline="0">
        <top style="thin">
          <color theme="1" tint="-0.499984740745262"/>
        </top>
      </border>
    </dxf>
    <dxf>
      <border outline="0"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ont>
        <strike val="0"/>
        <outline val="0"/>
        <shadow val="0"/>
        <u val="none"/>
        <vertAlign val="baseline"/>
        <sz val="10"/>
        <color theme="1" tint="0.39997558519241921"/>
        <name val="Calibri"/>
        <family val="2"/>
        <scheme val="minor"/>
      </font>
    </dxf>
    <dxf>
      <border outline="0">
        <bottom style="thin">
          <color theme="1" tint="-0.499984740745262"/>
        </bottom>
      </border>
    </dxf>
    <dxf>
      <font>
        <strike val="0"/>
        <outline val="0"/>
        <shadow val="0"/>
        <u val="none"/>
        <vertAlign val="baseline"/>
        <color theme="1" tint="0.39997558519241921"/>
        <name val="Calibri"/>
        <family val="2"/>
        <scheme val="minor"/>
      </font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 tint="0.39997558519241921"/>
        <name val="Calibri"/>
        <family val="2"/>
        <scheme val="minor"/>
      </font>
      <numFmt numFmtId="3" formatCode="#,##0"/>
      <fill>
        <patternFill patternType="solid">
          <fgColor rgb="FF000000"/>
          <bgColor rgb="FF000000"/>
        </patternFill>
      </fill>
      <alignment horizontal="left" vertical="center" textRotation="0" wrapText="1" indent="1" justifyLastLine="0" shrinkToFit="0" readingOrder="0"/>
      <border diagonalUp="0" diagonalDown="0" outline="0">
        <left/>
        <right/>
        <top style="thin">
          <color theme="1" tint="-0.499984740745262"/>
        </top>
        <bottom style="thin">
          <color theme="1" tint="-0.499984740745262"/>
        </bottom>
      </border>
    </dxf>
    <dxf>
      <border outline="0">
        <top style="thin">
          <color theme="1" tint="-0.499984740745262"/>
        </top>
      </border>
    </dxf>
    <dxf>
      <border outline="0">
        <bottom style="thin">
          <color theme="1" tint="-0.499984740745262"/>
        </bottom>
      </border>
    </dxf>
    <dxf>
      <border outline="0">
        <bottom style="thin">
          <color theme="1" tint="-0.499984740745262"/>
        </bottom>
      </border>
    </dxf>
    <dxf>
      <font>
        <strike val="0"/>
        <outline val="0"/>
        <shadow val="0"/>
        <u val="none"/>
        <vertAlign val="baseline"/>
        <sz val="11"/>
        <color theme="1" tint="0.3999755851924192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color theme="1" tint="0.39997558519241921"/>
        <name val="Calibri"/>
        <family val="2"/>
        <scheme val="minor"/>
      </font>
      <numFmt numFmtId="3" formatCode="#,##0"/>
      <alignment horizontal="left" vertical="bottom" textRotation="0" wrapText="0" relativeIndent="1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 tint="0.39997558519241921"/>
        <name val="Calibri"/>
        <family val="2"/>
        <scheme val="minor"/>
      </font>
      <numFmt numFmtId="3" formatCode="#,##0"/>
      <fill>
        <patternFill patternType="solid">
          <fgColor rgb="FF000000"/>
          <bgColor rgb="FF000000"/>
        </patternFill>
      </fill>
      <alignment horizontal="left" vertical="center" textRotation="0" wrapText="1" indent="1" justifyLastLine="0" shrinkToFit="0" readingOrder="0"/>
      <border diagonalUp="0" diagonalDown="0" outline="0">
        <left/>
        <right/>
        <top style="thin">
          <color theme="1" tint="-0.499984740745262"/>
        </top>
        <bottom style="thin">
          <color theme="1" tint="-0.499984740745262"/>
        </bottom>
      </border>
    </dxf>
    <dxf>
      <border outline="0">
        <left style="thin">
          <color rgb="FF1D1D1D"/>
        </left>
        <top style="thin">
          <color rgb="FF1D1D1D"/>
        </top>
      </border>
    </dxf>
    <dxf>
      <font>
        <strike val="0"/>
        <outline val="0"/>
        <shadow val="0"/>
        <u val="none"/>
        <vertAlign val="baseline"/>
        <color theme="1" tint="0.39997558519241921"/>
        <name val="Calibri"/>
        <family val="2"/>
        <scheme val="minor"/>
      </font>
      <numFmt numFmtId="3" formatCode="#,##0"/>
    </dxf>
    <dxf>
      <border outline="0">
        <bottom style="thin">
          <color theme="1" tint="-0.499984740745262"/>
        </bottom>
      </border>
    </dxf>
    <dxf>
      <font>
        <strike val="0"/>
        <outline val="0"/>
        <shadow val="0"/>
        <u val="none"/>
        <vertAlign val="baseline"/>
        <sz val="11"/>
        <color theme="1" tint="0.39997558519241921"/>
        <name val="Calibri"/>
        <family val="2"/>
        <scheme val="minor"/>
      </font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 tint="0.79998168889431442"/>
        <name val="Calibri"/>
        <family val="2"/>
        <scheme val="minor"/>
      </font>
      <numFmt numFmtId="164" formatCode="0.0%"/>
      <fill>
        <patternFill patternType="solid">
          <fgColor indexed="64"/>
          <bgColor rgb="FF0000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1" tint="-0.499984740745262"/>
        </left>
        <right/>
        <top style="thin">
          <color theme="1" tint="-0.499984740745262"/>
        </top>
        <bottom style="thin">
          <color theme="1" tint="-0.499984740745262"/>
        </bottom>
      </border>
    </dxf>
    <dxf>
      <font>
        <i/>
        <strike val="0"/>
        <outline val="0"/>
        <shadow val="0"/>
        <u val="none"/>
        <vertAlign val="baseline"/>
        <sz val="10"/>
        <color theme="1" tint="0.79998168889431442"/>
        <name val="Calibri"/>
        <family val="2"/>
        <scheme val="minor"/>
      </font>
      <numFmt numFmtId="165" formatCode="#,##0.0"/>
      <alignment horizontal="center" vertical="bottom" textRotation="0" wrapText="0" indent="0" justifyLastLine="0" shrinkToFit="0" readingOrder="0"/>
      <border diagonalUp="0" diagonalDown="0" outline="0"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 tint="0.39997558519241921"/>
        <name val="Calibri"/>
        <family val="2"/>
        <scheme val="minor"/>
      </font>
      <numFmt numFmtId="3" formatCode="#,##0"/>
      <fill>
        <patternFill patternType="solid">
          <fgColor indexed="64"/>
          <bgColor rgb="FF000000"/>
        </patternFill>
      </fill>
      <alignment horizontal="left" vertical="center" textRotation="0" wrapText="1" indent="1" justifyLastLine="0" shrinkToFit="0" readingOrder="0"/>
      <border diagonalUp="0" diagonalDown="0" outline="0">
        <left/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border outline="0">
        <top style="thin">
          <color rgb="FF1D1D1D"/>
        </top>
      </border>
    </dxf>
    <dxf>
      <border outline="0">
        <left style="thin">
          <color rgb="FF1D1D1D"/>
        </left>
        <right style="thin">
          <color rgb="FF1D1D1D"/>
        </right>
        <top style="thin">
          <color rgb="FF1D1D1D"/>
        </top>
        <bottom style="thin">
          <color rgb="FF1D1D1D"/>
        </bottom>
      </border>
    </dxf>
    <dxf>
      <font>
        <i/>
        <strike val="0"/>
        <outline val="0"/>
        <shadow val="0"/>
        <u val="none"/>
        <vertAlign val="baseline"/>
        <sz val="10"/>
        <color rgb="FFD8D8D8"/>
        <name val="Calibri"/>
        <family val="2"/>
        <scheme val="none"/>
      </font>
      <numFmt numFmtId="3" formatCode="#,##0"/>
    </dxf>
    <dxf>
      <border outline="0">
        <bottom style="thin">
          <color rgb="FF1D1D1D"/>
        </bottom>
      </border>
    </dxf>
    <dxf>
      <font>
        <strike val="0"/>
        <outline val="0"/>
        <shadow val="0"/>
        <u val="none"/>
        <vertAlign val="baseline"/>
        <sz val="11"/>
        <color theme="1" tint="0.39997558519241921"/>
        <name val="Calibri"/>
        <family val="2"/>
        <scheme val="minor"/>
      </font>
      <numFmt numFmtId="3" formatCode="#,##0"/>
      <fill>
        <patternFill patternType="solid">
          <fgColor indexed="64"/>
          <bgColor theme="1" tint="-0.499984740745262"/>
        </patternFill>
      </fill>
    </dxf>
    <dxf>
      <font>
        <color theme="0"/>
      </font>
      <border>
        <bottom style="thin">
          <color theme="4"/>
        </bottom>
        <vertical/>
        <horizontal/>
      </border>
    </dxf>
    <dxf>
      <font>
        <color theme="1"/>
      </font>
      <fill>
        <patternFill>
          <bgColor rgb="FF000000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strike val="0"/>
        <color theme="0"/>
      </font>
      <fill>
        <patternFill patternType="solid">
          <fgColor auto="1"/>
          <bgColor rgb="FF000000"/>
        </patternFill>
      </fill>
      <border>
        <left style="medium">
          <color theme="1" tint="-0.24994659260841701"/>
        </left>
        <right style="medium">
          <color theme="1" tint="-0.24994659260841701"/>
        </right>
        <top style="medium">
          <color theme="1" tint="-0.24994659260841701"/>
        </top>
        <bottom style="medium">
          <color theme="1" tint="-0.24994659260841701"/>
        </bottom>
        <vertical style="medium">
          <color theme="1" tint="-0.24994659260841701"/>
        </vertical>
        <horizontal style="medium">
          <color theme="1" tint="-0.24994659260841701"/>
        </horizontal>
      </border>
    </dxf>
    <dxf>
      <font>
        <color theme="0"/>
      </font>
      <fill>
        <patternFill patternType="solid">
          <fgColor rgb="FF000000"/>
          <bgColor rgb="FF000000"/>
        </pattern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  <vertical style="thin">
          <color theme="1" tint="-0.499984740745262"/>
        </vertical>
        <horizontal style="thin">
          <color theme="1" tint="-0.499984740745262"/>
        </horizontal>
      </border>
    </dxf>
    <dxf>
      <font>
        <color theme="0"/>
      </font>
      <fill>
        <patternFill patternType="solid">
          <fgColor theme="1"/>
          <bgColor rgb="FF000000"/>
        </patternFill>
      </fill>
      <border diagonalUp="0" diagonalDown="0">
        <left style="thin">
          <color theme="1" tint="-0.24994659260841701"/>
        </left>
        <right style="thin">
          <color theme="1" tint="-0.24994659260841701"/>
        </right>
        <top style="thin">
          <color theme="1" tint="-0.24994659260841701"/>
        </top>
        <bottom style="thin">
          <color theme="1" tint="-0.24994659260841701"/>
        </bottom>
        <vertical style="thin">
          <color theme="1" tint="-0.24994659260841701"/>
        </vertical>
        <horizontal style="thin">
          <color theme="1" tint="-0.24994659260841701"/>
        </horizontal>
      </border>
    </dxf>
    <dxf>
      <font>
        <b/>
        <i val="0"/>
        <color theme="0"/>
      </font>
      <fill>
        <patternFill patternType="solid">
          <fgColor auto="1"/>
          <bgColor theme="1" tint="-0.499984740745262"/>
        </pattern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  <vertical style="thin">
          <color theme="1" tint="-0.499984740745262"/>
        </vertical>
        <horizontal style="thin">
          <color theme="1" tint="-0.499984740745262"/>
        </horizontal>
      </border>
    </dxf>
    <dxf>
      <font>
        <color theme="0"/>
      </font>
      <fill>
        <patternFill patternType="solid">
          <fgColor auto="1"/>
          <bgColor rgb="FF000000"/>
        </pattern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  <vertical style="thin">
          <color theme="1" tint="-0.499984740745262"/>
        </vertical>
        <horizontal style="thin">
          <color theme="1" tint="-0.499984740745262"/>
        </horizontal>
      </border>
    </dxf>
  </dxfs>
  <tableStyles count="3" defaultTableStyle="DarkTable" defaultPivotStyle="DarkPivot">
    <tableStyle name="DarkPivot" table="0" count="3" xr9:uid="{F2CB4A64-8CC4-48DA-B721-DC29E793B33C}">
      <tableStyleElement type="wholeTable" dxfId="451"/>
      <tableStyleElement type="headerRow" dxfId="450"/>
      <tableStyleElement type="totalRow" dxfId="449"/>
    </tableStyle>
    <tableStyle name="DarkTable" pivot="0" count="2" xr9:uid="{97C242D2-6F6D-4549-9428-17456D609B35}">
      <tableStyleElement type="wholeTable" dxfId="448"/>
      <tableStyleElement type="headerRow" dxfId="447"/>
    </tableStyle>
    <tableStyle name="SlicerStyleDark" pivot="0" table="0" count="10" xr9:uid="{11F1E452-086F-4069-BF08-FF8656253E5D}">
      <tableStyleElement type="wholeTable" dxfId="446"/>
      <tableStyleElement type="headerRow" dxfId="445"/>
    </tableStyle>
  </tableStyles>
  <colors>
    <mruColors>
      <color rgb="FF131313"/>
      <color rgb="FF262626"/>
      <color rgb="FF000000"/>
      <color rgb="FFCCCC00"/>
      <color rgb="FF040404"/>
      <color rgb="FFD8D8D8"/>
      <color rgb="FF5D1955"/>
      <color rgb="FF1EAC1D"/>
      <color rgb="FF060606"/>
      <color rgb="FF565656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4" tint="-0.249977111117893"/>
          </font>
          <fill>
            <patternFill patternType="solid">
              <fgColor theme="4" tint="0.59999389629810485"/>
              <bgColor theme="4" tint="0.59999389629810485"/>
            </patternFill>
          </fill>
          <border>
            <left style="thin">
              <color theme="4" tint="0.59999389629810485"/>
            </left>
            <right style="thin">
              <color theme="4" tint="0.59999389629810485"/>
            </right>
            <top style="thin">
              <color theme="4" tint="0.59999389629810485"/>
            </top>
            <bottom style="thin">
              <color theme="4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4"/>
              <bgColor theme="4"/>
            </patternFill>
          </fill>
          <border>
            <left style="thin">
              <color theme="4"/>
            </left>
            <right style="thin">
              <color theme="4"/>
            </right>
            <top style="thin">
              <color theme="4"/>
            </top>
            <bottom style="thin">
              <color theme="4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theme="0"/>
          </font>
          <fill>
            <patternFill patternType="solid">
              <fgColor rgb="FFC0C0C0"/>
              <bgColor rgb="FF262626"/>
            </patternFill>
          </fill>
          <border diagonalUp="0" diagonalDown="0">
            <left/>
            <right/>
            <top/>
            <bottom/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Dark">
        <x14:slicerStyle name="SlicerStyleDark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microsoft.com/office/2022/10/relationships/richValueRel" Target="richData/richValueRel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microsoft.com/office/2017/06/relationships/rdRichValueStructure" Target="richData/rdrichvaluestructure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microsoft.com/office/2017/06/relationships/rdRichValue" Target="richData/rdrichvalue.xml"/><Relationship Id="rId30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png"/><Relationship Id="rId3" Type="http://schemas.openxmlformats.org/officeDocument/2006/relationships/image" Target="../media/image6.png"/><Relationship Id="rId7" Type="http://schemas.openxmlformats.org/officeDocument/2006/relationships/image" Target="../media/image10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6" Type="http://schemas.openxmlformats.org/officeDocument/2006/relationships/image" Target="../media/image9.png"/><Relationship Id="rId11" Type="http://schemas.openxmlformats.org/officeDocument/2006/relationships/image" Target="../media/image14.png"/><Relationship Id="rId5" Type="http://schemas.openxmlformats.org/officeDocument/2006/relationships/image" Target="../media/image8.png"/><Relationship Id="rId10" Type="http://schemas.openxmlformats.org/officeDocument/2006/relationships/image" Target="../media/image13.png"/><Relationship Id="rId4" Type="http://schemas.openxmlformats.org/officeDocument/2006/relationships/image" Target="../media/image7.png"/><Relationship Id="rId9" Type="http://schemas.openxmlformats.org/officeDocument/2006/relationships/image" Target="../media/image12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22.png"/><Relationship Id="rId13" Type="http://schemas.openxmlformats.org/officeDocument/2006/relationships/image" Target="../media/image27.png"/><Relationship Id="rId3" Type="http://schemas.openxmlformats.org/officeDocument/2006/relationships/image" Target="../media/image17.png"/><Relationship Id="rId7" Type="http://schemas.openxmlformats.org/officeDocument/2006/relationships/image" Target="../media/image21.png"/><Relationship Id="rId12" Type="http://schemas.openxmlformats.org/officeDocument/2006/relationships/image" Target="../media/image26.png"/><Relationship Id="rId17" Type="http://schemas.openxmlformats.org/officeDocument/2006/relationships/image" Target="../media/image31.png"/><Relationship Id="rId2" Type="http://schemas.openxmlformats.org/officeDocument/2006/relationships/image" Target="../media/image16.png"/><Relationship Id="rId16" Type="http://schemas.openxmlformats.org/officeDocument/2006/relationships/image" Target="../media/image30.png"/><Relationship Id="rId1" Type="http://schemas.openxmlformats.org/officeDocument/2006/relationships/image" Target="../media/image15.png"/><Relationship Id="rId6" Type="http://schemas.openxmlformats.org/officeDocument/2006/relationships/image" Target="../media/image20.png"/><Relationship Id="rId11" Type="http://schemas.openxmlformats.org/officeDocument/2006/relationships/image" Target="../media/image25.png"/><Relationship Id="rId5" Type="http://schemas.openxmlformats.org/officeDocument/2006/relationships/image" Target="../media/image19.png"/><Relationship Id="rId15" Type="http://schemas.openxmlformats.org/officeDocument/2006/relationships/image" Target="../media/image29.png"/><Relationship Id="rId10" Type="http://schemas.openxmlformats.org/officeDocument/2006/relationships/image" Target="../media/image24.png"/><Relationship Id="rId4" Type="http://schemas.openxmlformats.org/officeDocument/2006/relationships/image" Target="../media/image18.png"/><Relationship Id="rId9" Type="http://schemas.openxmlformats.org/officeDocument/2006/relationships/image" Target="../media/image23.png"/><Relationship Id="rId14" Type="http://schemas.openxmlformats.org/officeDocument/2006/relationships/image" Target="../media/image28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4.png"/><Relationship Id="rId2" Type="http://schemas.openxmlformats.org/officeDocument/2006/relationships/image" Target="../media/image33.png"/><Relationship Id="rId1" Type="http://schemas.openxmlformats.org/officeDocument/2006/relationships/image" Target="../media/image32.png"/><Relationship Id="rId5" Type="http://schemas.openxmlformats.org/officeDocument/2006/relationships/image" Target="../media/image36.png"/><Relationship Id="rId4" Type="http://schemas.openxmlformats.org/officeDocument/2006/relationships/image" Target="../media/image35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44.png"/><Relationship Id="rId13" Type="http://schemas.openxmlformats.org/officeDocument/2006/relationships/image" Target="../media/image49.png"/><Relationship Id="rId3" Type="http://schemas.openxmlformats.org/officeDocument/2006/relationships/image" Target="../media/image39.png"/><Relationship Id="rId7" Type="http://schemas.openxmlformats.org/officeDocument/2006/relationships/image" Target="../media/image43.png"/><Relationship Id="rId12" Type="http://schemas.openxmlformats.org/officeDocument/2006/relationships/image" Target="../media/image48.png"/><Relationship Id="rId2" Type="http://schemas.openxmlformats.org/officeDocument/2006/relationships/image" Target="../media/image38.png"/><Relationship Id="rId1" Type="http://schemas.openxmlformats.org/officeDocument/2006/relationships/image" Target="../media/image37.png"/><Relationship Id="rId6" Type="http://schemas.openxmlformats.org/officeDocument/2006/relationships/image" Target="../media/image42.png"/><Relationship Id="rId11" Type="http://schemas.openxmlformats.org/officeDocument/2006/relationships/image" Target="../media/image47.png"/><Relationship Id="rId5" Type="http://schemas.openxmlformats.org/officeDocument/2006/relationships/image" Target="../media/image41.png"/><Relationship Id="rId10" Type="http://schemas.openxmlformats.org/officeDocument/2006/relationships/image" Target="../media/image46.png"/><Relationship Id="rId4" Type="http://schemas.openxmlformats.org/officeDocument/2006/relationships/image" Target="../media/image40.png"/><Relationship Id="rId9" Type="http://schemas.openxmlformats.org/officeDocument/2006/relationships/image" Target="../media/image45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57.png"/><Relationship Id="rId3" Type="http://schemas.openxmlformats.org/officeDocument/2006/relationships/image" Target="../media/image52.png"/><Relationship Id="rId7" Type="http://schemas.openxmlformats.org/officeDocument/2006/relationships/image" Target="../media/image56.png"/><Relationship Id="rId2" Type="http://schemas.openxmlformats.org/officeDocument/2006/relationships/image" Target="../media/image51.png"/><Relationship Id="rId1" Type="http://schemas.openxmlformats.org/officeDocument/2006/relationships/image" Target="../media/image50.png"/><Relationship Id="rId6" Type="http://schemas.openxmlformats.org/officeDocument/2006/relationships/image" Target="../media/image55.png"/><Relationship Id="rId11" Type="http://schemas.openxmlformats.org/officeDocument/2006/relationships/image" Target="../media/image60.png"/><Relationship Id="rId5" Type="http://schemas.openxmlformats.org/officeDocument/2006/relationships/image" Target="../media/image54.png"/><Relationship Id="rId10" Type="http://schemas.openxmlformats.org/officeDocument/2006/relationships/image" Target="../media/image59.png"/><Relationship Id="rId4" Type="http://schemas.openxmlformats.org/officeDocument/2006/relationships/image" Target="../media/image53.png"/><Relationship Id="rId9" Type="http://schemas.openxmlformats.org/officeDocument/2006/relationships/image" Target="../media/image58.pn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68.png"/><Relationship Id="rId3" Type="http://schemas.openxmlformats.org/officeDocument/2006/relationships/image" Target="../media/image63.png"/><Relationship Id="rId7" Type="http://schemas.openxmlformats.org/officeDocument/2006/relationships/image" Target="../media/image67.png"/><Relationship Id="rId2" Type="http://schemas.openxmlformats.org/officeDocument/2006/relationships/image" Target="../media/image62.png"/><Relationship Id="rId1" Type="http://schemas.openxmlformats.org/officeDocument/2006/relationships/image" Target="../media/image61.png"/><Relationship Id="rId6" Type="http://schemas.openxmlformats.org/officeDocument/2006/relationships/image" Target="../media/image66.png"/><Relationship Id="rId5" Type="http://schemas.openxmlformats.org/officeDocument/2006/relationships/image" Target="../media/image65.png"/><Relationship Id="rId4" Type="http://schemas.openxmlformats.org/officeDocument/2006/relationships/image" Target="../media/image64.png"/><Relationship Id="rId9" Type="http://schemas.openxmlformats.org/officeDocument/2006/relationships/image" Target="../media/image69.png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77.png"/><Relationship Id="rId13" Type="http://schemas.openxmlformats.org/officeDocument/2006/relationships/image" Target="../media/image82.png"/><Relationship Id="rId3" Type="http://schemas.openxmlformats.org/officeDocument/2006/relationships/image" Target="../media/image72.png"/><Relationship Id="rId7" Type="http://schemas.openxmlformats.org/officeDocument/2006/relationships/image" Target="../media/image76.png"/><Relationship Id="rId12" Type="http://schemas.openxmlformats.org/officeDocument/2006/relationships/image" Target="../media/image81.png"/><Relationship Id="rId2" Type="http://schemas.openxmlformats.org/officeDocument/2006/relationships/image" Target="../media/image71.png"/><Relationship Id="rId1" Type="http://schemas.openxmlformats.org/officeDocument/2006/relationships/image" Target="../media/image70.png"/><Relationship Id="rId6" Type="http://schemas.openxmlformats.org/officeDocument/2006/relationships/image" Target="../media/image75.png"/><Relationship Id="rId11" Type="http://schemas.openxmlformats.org/officeDocument/2006/relationships/image" Target="../media/image80.png"/><Relationship Id="rId5" Type="http://schemas.openxmlformats.org/officeDocument/2006/relationships/image" Target="../media/image74.png"/><Relationship Id="rId10" Type="http://schemas.openxmlformats.org/officeDocument/2006/relationships/image" Target="../media/image79.png"/><Relationship Id="rId4" Type="http://schemas.openxmlformats.org/officeDocument/2006/relationships/image" Target="../media/image73.png"/><Relationship Id="rId9" Type="http://schemas.openxmlformats.org/officeDocument/2006/relationships/image" Target="../media/image78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85.png"/><Relationship Id="rId7" Type="http://schemas.openxmlformats.org/officeDocument/2006/relationships/image" Target="../media/image89.png"/><Relationship Id="rId2" Type="http://schemas.openxmlformats.org/officeDocument/2006/relationships/image" Target="../media/image84.png"/><Relationship Id="rId1" Type="http://schemas.openxmlformats.org/officeDocument/2006/relationships/image" Target="../media/image83.png"/><Relationship Id="rId6" Type="http://schemas.openxmlformats.org/officeDocument/2006/relationships/image" Target="../media/image88.png"/><Relationship Id="rId5" Type="http://schemas.openxmlformats.org/officeDocument/2006/relationships/image" Target="../media/image87.png"/><Relationship Id="rId4" Type="http://schemas.openxmlformats.org/officeDocument/2006/relationships/image" Target="../media/image86.png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image" Target="../media/image97.png"/><Relationship Id="rId3" Type="http://schemas.openxmlformats.org/officeDocument/2006/relationships/image" Target="../media/image92.png"/><Relationship Id="rId7" Type="http://schemas.openxmlformats.org/officeDocument/2006/relationships/image" Target="../media/image96.png"/><Relationship Id="rId12" Type="http://schemas.openxmlformats.org/officeDocument/2006/relationships/image" Target="../media/image101.png"/><Relationship Id="rId2" Type="http://schemas.openxmlformats.org/officeDocument/2006/relationships/image" Target="../media/image91.png"/><Relationship Id="rId1" Type="http://schemas.openxmlformats.org/officeDocument/2006/relationships/image" Target="../media/image90.png"/><Relationship Id="rId6" Type="http://schemas.openxmlformats.org/officeDocument/2006/relationships/image" Target="../media/image95.png"/><Relationship Id="rId11" Type="http://schemas.openxmlformats.org/officeDocument/2006/relationships/image" Target="../media/image100.png"/><Relationship Id="rId5" Type="http://schemas.openxmlformats.org/officeDocument/2006/relationships/image" Target="../media/image94.png"/><Relationship Id="rId10" Type="http://schemas.openxmlformats.org/officeDocument/2006/relationships/image" Target="../media/image99.png"/><Relationship Id="rId4" Type="http://schemas.openxmlformats.org/officeDocument/2006/relationships/image" Target="../media/image93.png"/><Relationship Id="rId9" Type="http://schemas.openxmlformats.org/officeDocument/2006/relationships/image" Target="../media/image98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4.png"/><Relationship Id="rId2" Type="http://schemas.openxmlformats.org/officeDocument/2006/relationships/image" Target="../media/image103.png"/><Relationship Id="rId1" Type="http://schemas.openxmlformats.org/officeDocument/2006/relationships/image" Target="../media/image102.png"/><Relationship Id="rId6" Type="http://schemas.openxmlformats.org/officeDocument/2006/relationships/image" Target="../media/image107.png"/><Relationship Id="rId5" Type="http://schemas.openxmlformats.org/officeDocument/2006/relationships/image" Target="../media/image106.png"/><Relationship Id="rId4" Type="http://schemas.openxmlformats.org/officeDocument/2006/relationships/image" Target="../media/image105.png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0.png"/><Relationship Id="rId13" Type="http://schemas.openxmlformats.org/officeDocument/2006/relationships/image" Target="../media/image115.png"/><Relationship Id="rId3" Type="http://schemas.openxmlformats.org/officeDocument/2006/relationships/image" Target="../media/image17.png"/><Relationship Id="rId7" Type="http://schemas.openxmlformats.org/officeDocument/2006/relationships/image" Target="../media/image21.png"/><Relationship Id="rId12" Type="http://schemas.openxmlformats.org/officeDocument/2006/relationships/image" Target="../media/image114.png"/><Relationship Id="rId17" Type="http://schemas.openxmlformats.org/officeDocument/2006/relationships/image" Target="../media/image119.png"/><Relationship Id="rId2" Type="http://schemas.openxmlformats.org/officeDocument/2006/relationships/image" Target="../media/image109.png"/><Relationship Id="rId16" Type="http://schemas.openxmlformats.org/officeDocument/2006/relationships/image" Target="../media/image118.png"/><Relationship Id="rId1" Type="http://schemas.openxmlformats.org/officeDocument/2006/relationships/image" Target="../media/image108.png"/><Relationship Id="rId6" Type="http://schemas.openxmlformats.org/officeDocument/2006/relationships/image" Target="../media/image20.png"/><Relationship Id="rId11" Type="http://schemas.openxmlformats.org/officeDocument/2006/relationships/image" Target="../media/image113.png"/><Relationship Id="rId5" Type="http://schemas.openxmlformats.org/officeDocument/2006/relationships/image" Target="../media/image19.png"/><Relationship Id="rId15" Type="http://schemas.openxmlformats.org/officeDocument/2006/relationships/image" Target="../media/image117.png"/><Relationship Id="rId10" Type="http://schemas.openxmlformats.org/officeDocument/2006/relationships/image" Target="../media/image112.png"/><Relationship Id="rId4" Type="http://schemas.openxmlformats.org/officeDocument/2006/relationships/image" Target="../media/image18.png"/><Relationship Id="rId9" Type="http://schemas.openxmlformats.org/officeDocument/2006/relationships/image" Target="../media/image111.png"/><Relationship Id="rId14" Type="http://schemas.openxmlformats.org/officeDocument/2006/relationships/image" Target="../media/image116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1.png"/><Relationship Id="rId2" Type="http://schemas.openxmlformats.org/officeDocument/2006/relationships/image" Target="../media/image120.png"/><Relationship Id="rId1" Type="http://schemas.openxmlformats.org/officeDocument/2006/relationships/image" Target="../media/image102.png"/><Relationship Id="rId6" Type="http://schemas.openxmlformats.org/officeDocument/2006/relationships/image" Target="../media/image107.png"/><Relationship Id="rId5" Type="http://schemas.openxmlformats.org/officeDocument/2006/relationships/image" Target="../media/image123.png"/><Relationship Id="rId4" Type="http://schemas.openxmlformats.org/officeDocument/2006/relationships/image" Target="../media/image122.png"/></Relationships>
</file>

<file path=xl/drawings/_rels/drawing15.xml.rels><?xml version="1.0" encoding="UTF-8" standalone="yes"?>
<Relationships xmlns="http://schemas.openxmlformats.org/package/2006/relationships"><Relationship Id="rId8" Type="http://schemas.openxmlformats.org/officeDocument/2006/relationships/image" Target="../media/image131.png"/><Relationship Id="rId13" Type="http://schemas.openxmlformats.org/officeDocument/2006/relationships/image" Target="../media/image136.png"/><Relationship Id="rId3" Type="http://schemas.openxmlformats.org/officeDocument/2006/relationships/image" Target="../media/image126.png"/><Relationship Id="rId7" Type="http://schemas.openxmlformats.org/officeDocument/2006/relationships/image" Target="../media/image130.png"/><Relationship Id="rId12" Type="http://schemas.openxmlformats.org/officeDocument/2006/relationships/image" Target="../media/image135.png"/><Relationship Id="rId2" Type="http://schemas.openxmlformats.org/officeDocument/2006/relationships/image" Target="../media/image125.png"/><Relationship Id="rId1" Type="http://schemas.openxmlformats.org/officeDocument/2006/relationships/image" Target="../media/image124.png"/><Relationship Id="rId6" Type="http://schemas.openxmlformats.org/officeDocument/2006/relationships/image" Target="../media/image129.png"/><Relationship Id="rId11" Type="http://schemas.openxmlformats.org/officeDocument/2006/relationships/image" Target="../media/image134.png"/><Relationship Id="rId5" Type="http://schemas.openxmlformats.org/officeDocument/2006/relationships/image" Target="../media/image128.png"/><Relationship Id="rId15" Type="http://schemas.openxmlformats.org/officeDocument/2006/relationships/image" Target="../media/image138.png"/><Relationship Id="rId10" Type="http://schemas.openxmlformats.org/officeDocument/2006/relationships/image" Target="../media/image133.png"/><Relationship Id="rId4" Type="http://schemas.openxmlformats.org/officeDocument/2006/relationships/image" Target="../media/image127.png"/><Relationship Id="rId9" Type="http://schemas.openxmlformats.org/officeDocument/2006/relationships/image" Target="../media/image132.png"/><Relationship Id="rId14" Type="http://schemas.openxmlformats.org/officeDocument/2006/relationships/image" Target="../media/image137.png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image" Target="../media/image146.png"/><Relationship Id="rId3" Type="http://schemas.openxmlformats.org/officeDocument/2006/relationships/image" Target="../media/image141.png"/><Relationship Id="rId7" Type="http://schemas.openxmlformats.org/officeDocument/2006/relationships/image" Target="../media/image145.png"/><Relationship Id="rId2" Type="http://schemas.openxmlformats.org/officeDocument/2006/relationships/image" Target="../media/image140.png"/><Relationship Id="rId1" Type="http://schemas.openxmlformats.org/officeDocument/2006/relationships/image" Target="../media/image139.png"/><Relationship Id="rId6" Type="http://schemas.openxmlformats.org/officeDocument/2006/relationships/image" Target="../media/image144.png"/><Relationship Id="rId11" Type="http://schemas.openxmlformats.org/officeDocument/2006/relationships/image" Target="../media/image149.png"/><Relationship Id="rId5" Type="http://schemas.openxmlformats.org/officeDocument/2006/relationships/image" Target="../media/image143.png"/><Relationship Id="rId10" Type="http://schemas.openxmlformats.org/officeDocument/2006/relationships/image" Target="../media/image148.png"/><Relationship Id="rId4" Type="http://schemas.openxmlformats.org/officeDocument/2006/relationships/image" Target="../media/image142.png"/><Relationship Id="rId9" Type="http://schemas.openxmlformats.org/officeDocument/2006/relationships/image" Target="../media/image147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2.png"/><Relationship Id="rId7" Type="http://schemas.openxmlformats.org/officeDocument/2006/relationships/image" Target="../media/image156.png"/><Relationship Id="rId2" Type="http://schemas.openxmlformats.org/officeDocument/2006/relationships/image" Target="../media/image151.png"/><Relationship Id="rId1" Type="http://schemas.openxmlformats.org/officeDocument/2006/relationships/image" Target="../media/image150.png"/><Relationship Id="rId6" Type="http://schemas.openxmlformats.org/officeDocument/2006/relationships/image" Target="../media/image155.png"/><Relationship Id="rId5" Type="http://schemas.openxmlformats.org/officeDocument/2006/relationships/image" Target="../media/image154.png"/><Relationship Id="rId4" Type="http://schemas.openxmlformats.org/officeDocument/2006/relationships/image" Target="../media/image153.png"/></Relationships>
</file>

<file path=xl/drawings/_rels/drawing18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69.png"/><Relationship Id="rId18" Type="http://schemas.openxmlformats.org/officeDocument/2006/relationships/image" Target="../media/image174.png"/><Relationship Id="rId26" Type="http://schemas.openxmlformats.org/officeDocument/2006/relationships/image" Target="../media/image182.png"/><Relationship Id="rId39" Type="http://schemas.openxmlformats.org/officeDocument/2006/relationships/image" Target="../media/image195.png"/><Relationship Id="rId21" Type="http://schemas.openxmlformats.org/officeDocument/2006/relationships/image" Target="../media/image177.png"/><Relationship Id="rId34" Type="http://schemas.openxmlformats.org/officeDocument/2006/relationships/image" Target="../media/image190.png"/><Relationship Id="rId42" Type="http://schemas.openxmlformats.org/officeDocument/2006/relationships/image" Target="../media/image198.png"/><Relationship Id="rId7" Type="http://schemas.openxmlformats.org/officeDocument/2006/relationships/image" Target="../media/image163.png"/><Relationship Id="rId2" Type="http://schemas.openxmlformats.org/officeDocument/2006/relationships/image" Target="../media/image158.png"/><Relationship Id="rId16" Type="http://schemas.openxmlformats.org/officeDocument/2006/relationships/image" Target="../media/image172.png"/><Relationship Id="rId20" Type="http://schemas.openxmlformats.org/officeDocument/2006/relationships/image" Target="../media/image176.png"/><Relationship Id="rId29" Type="http://schemas.openxmlformats.org/officeDocument/2006/relationships/image" Target="../media/image185.png"/><Relationship Id="rId41" Type="http://schemas.openxmlformats.org/officeDocument/2006/relationships/image" Target="../media/image197.png"/><Relationship Id="rId1" Type="http://schemas.openxmlformats.org/officeDocument/2006/relationships/image" Target="../media/image157.png"/><Relationship Id="rId6" Type="http://schemas.openxmlformats.org/officeDocument/2006/relationships/image" Target="../media/image162.png"/><Relationship Id="rId11" Type="http://schemas.openxmlformats.org/officeDocument/2006/relationships/image" Target="../media/image167.png"/><Relationship Id="rId24" Type="http://schemas.openxmlformats.org/officeDocument/2006/relationships/image" Target="../media/image180.png"/><Relationship Id="rId32" Type="http://schemas.openxmlformats.org/officeDocument/2006/relationships/image" Target="../media/image188.png"/><Relationship Id="rId37" Type="http://schemas.openxmlformats.org/officeDocument/2006/relationships/image" Target="../media/image193.png"/><Relationship Id="rId40" Type="http://schemas.openxmlformats.org/officeDocument/2006/relationships/image" Target="../media/image196.png"/><Relationship Id="rId5" Type="http://schemas.openxmlformats.org/officeDocument/2006/relationships/image" Target="../media/image161.png"/><Relationship Id="rId15" Type="http://schemas.openxmlformats.org/officeDocument/2006/relationships/image" Target="../media/image171.png"/><Relationship Id="rId23" Type="http://schemas.openxmlformats.org/officeDocument/2006/relationships/image" Target="../media/image179.png"/><Relationship Id="rId28" Type="http://schemas.openxmlformats.org/officeDocument/2006/relationships/image" Target="../media/image184.png"/><Relationship Id="rId36" Type="http://schemas.openxmlformats.org/officeDocument/2006/relationships/image" Target="../media/image192.png"/><Relationship Id="rId10" Type="http://schemas.openxmlformats.org/officeDocument/2006/relationships/image" Target="../media/image166.png"/><Relationship Id="rId19" Type="http://schemas.openxmlformats.org/officeDocument/2006/relationships/image" Target="../media/image175.png"/><Relationship Id="rId31" Type="http://schemas.openxmlformats.org/officeDocument/2006/relationships/image" Target="../media/image187.png"/><Relationship Id="rId44" Type="http://schemas.openxmlformats.org/officeDocument/2006/relationships/image" Target="../media/image200.png"/><Relationship Id="rId4" Type="http://schemas.openxmlformats.org/officeDocument/2006/relationships/image" Target="../media/image160.png"/><Relationship Id="rId9" Type="http://schemas.openxmlformats.org/officeDocument/2006/relationships/image" Target="../media/image165.png"/><Relationship Id="rId14" Type="http://schemas.openxmlformats.org/officeDocument/2006/relationships/image" Target="../media/image170.png"/><Relationship Id="rId22" Type="http://schemas.openxmlformats.org/officeDocument/2006/relationships/image" Target="../media/image178.png"/><Relationship Id="rId27" Type="http://schemas.openxmlformats.org/officeDocument/2006/relationships/image" Target="../media/image183.png"/><Relationship Id="rId30" Type="http://schemas.openxmlformats.org/officeDocument/2006/relationships/image" Target="../media/image186.png"/><Relationship Id="rId35" Type="http://schemas.openxmlformats.org/officeDocument/2006/relationships/image" Target="../media/image191.png"/><Relationship Id="rId43" Type="http://schemas.openxmlformats.org/officeDocument/2006/relationships/image" Target="../media/image199.png"/><Relationship Id="rId8" Type="http://schemas.openxmlformats.org/officeDocument/2006/relationships/image" Target="../media/image164.png"/><Relationship Id="rId3" Type="http://schemas.openxmlformats.org/officeDocument/2006/relationships/image" Target="../media/image159.png"/><Relationship Id="rId12" Type="http://schemas.openxmlformats.org/officeDocument/2006/relationships/image" Target="../media/image168.png"/><Relationship Id="rId17" Type="http://schemas.openxmlformats.org/officeDocument/2006/relationships/image" Target="../media/image173.png"/><Relationship Id="rId25" Type="http://schemas.openxmlformats.org/officeDocument/2006/relationships/image" Target="../media/image181.png"/><Relationship Id="rId33" Type="http://schemas.openxmlformats.org/officeDocument/2006/relationships/image" Target="../media/image189.png"/><Relationship Id="rId38" Type="http://schemas.openxmlformats.org/officeDocument/2006/relationships/image" Target="../media/image194.pn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3.png"/><Relationship Id="rId7" Type="http://schemas.openxmlformats.org/officeDocument/2006/relationships/image" Target="../media/image207.png"/><Relationship Id="rId2" Type="http://schemas.openxmlformats.org/officeDocument/2006/relationships/image" Target="../media/image202.png"/><Relationship Id="rId1" Type="http://schemas.openxmlformats.org/officeDocument/2006/relationships/image" Target="../media/image201.png"/><Relationship Id="rId6" Type="http://schemas.openxmlformats.org/officeDocument/2006/relationships/image" Target="../media/image206.png"/><Relationship Id="rId5" Type="http://schemas.openxmlformats.org/officeDocument/2006/relationships/image" Target="../media/image205.png"/><Relationship Id="rId4" Type="http://schemas.openxmlformats.org/officeDocument/2006/relationships/image" Target="../media/image20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9</xdr:row>
      <xdr:rowOff>0</xdr:rowOff>
    </xdr:from>
    <xdr:to>
      <xdr:col>11</xdr:col>
      <xdr:colOff>438927</xdr:colOff>
      <xdr:row>36</xdr:row>
      <xdr:rowOff>54874</xdr:rowOff>
    </xdr:to>
    <xdr:pic>
      <xdr:nvPicPr>
        <xdr:cNvPr id="3" name="Null Matrix">
          <a:extLst>
            <a:ext uri="{FF2B5EF4-FFF2-40B4-BE49-F238E27FC236}">
              <a16:creationId xmlns:a16="http://schemas.microsoft.com/office/drawing/2014/main" id="{C14BF85D-CF3D-27F9-69AE-F46FF0707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3420" y="1691640"/>
          <a:ext cx="7502667" cy="506121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9</xdr:row>
      <xdr:rowOff>0</xdr:rowOff>
    </xdr:from>
    <xdr:to>
      <xdr:col>16</xdr:col>
      <xdr:colOff>99080</xdr:colOff>
      <xdr:row>57</xdr:row>
      <xdr:rowOff>164610</xdr:rowOff>
    </xdr:to>
    <xdr:pic>
      <xdr:nvPicPr>
        <xdr:cNvPr id="3" name="Pair Plots">
          <a:extLst>
            <a:ext uri="{FF2B5EF4-FFF2-40B4-BE49-F238E27FC236}">
              <a16:creationId xmlns:a16="http://schemas.microsoft.com/office/drawing/2014/main" id="{D7CC7B68-4708-F0DE-D2E1-4ED7B82A02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3420" y="1691640"/>
          <a:ext cx="10172720" cy="901143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88011</xdr:colOff>
      <xdr:row>33</xdr:row>
      <xdr:rowOff>79248</xdr:rowOff>
    </xdr:from>
    <xdr:to>
      <xdr:col>3</xdr:col>
      <xdr:colOff>1672209</xdr:colOff>
      <xdr:row>33</xdr:row>
      <xdr:rowOff>1505712</xdr:rowOff>
    </xdr:to>
    <xdr:pic>
      <xdr:nvPicPr>
        <xdr:cNvPr id="3" name="composition_c1">
          <a:extLst>
            <a:ext uri="{FF2B5EF4-FFF2-40B4-BE49-F238E27FC236}">
              <a16:creationId xmlns:a16="http://schemas.microsoft.com/office/drawing/2014/main" id="{D6958F72-58D1-B584-109D-4A110829D0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4991" y="2029968"/>
          <a:ext cx="1584198" cy="1426464"/>
        </a:xfrm>
        <a:prstGeom prst="rect">
          <a:avLst/>
        </a:prstGeom>
      </xdr:spPr>
    </xdr:pic>
    <xdr:clientData/>
  </xdr:twoCellAnchor>
  <xdr:twoCellAnchor>
    <xdr:from>
      <xdr:col>3</xdr:col>
      <xdr:colOff>88011</xdr:colOff>
      <xdr:row>43</xdr:row>
      <xdr:rowOff>95250</xdr:rowOff>
    </xdr:from>
    <xdr:to>
      <xdr:col>3</xdr:col>
      <xdr:colOff>1672209</xdr:colOff>
      <xdr:row>43</xdr:row>
      <xdr:rowOff>1809750</xdr:rowOff>
    </xdr:to>
    <xdr:pic>
      <xdr:nvPicPr>
        <xdr:cNvPr id="5" name="histogram_c1">
          <a:extLst>
            <a:ext uri="{FF2B5EF4-FFF2-40B4-BE49-F238E27FC236}">
              <a16:creationId xmlns:a16="http://schemas.microsoft.com/office/drawing/2014/main" id="{8D67AE4E-F432-7D50-F471-8F41C2555C2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4991" y="3943350"/>
          <a:ext cx="1584198" cy="1714500"/>
        </a:xfrm>
        <a:prstGeom prst="rect">
          <a:avLst/>
        </a:prstGeom>
      </xdr:spPr>
    </xdr:pic>
    <xdr:clientData/>
  </xdr:twoCellAnchor>
  <xdr:twoCellAnchor>
    <xdr:from>
      <xdr:col>4</xdr:col>
      <xdr:colOff>94869</xdr:colOff>
      <xdr:row>33</xdr:row>
      <xdr:rowOff>79248</xdr:rowOff>
    </xdr:from>
    <xdr:to>
      <xdr:col>4</xdr:col>
      <xdr:colOff>1802511</xdr:colOff>
      <xdr:row>33</xdr:row>
      <xdr:rowOff>1505712</xdr:rowOff>
    </xdr:to>
    <xdr:pic>
      <xdr:nvPicPr>
        <xdr:cNvPr id="7" name="composition_Bank">
          <a:extLst>
            <a:ext uri="{FF2B5EF4-FFF2-40B4-BE49-F238E27FC236}">
              <a16:creationId xmlns:a16="http://schemas.microsoft.com/office/drawing/2014/main" id="{1025B5B7-4DAA-5714-0FEB-F7CB257A0FC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62069" y="2029968"/>
          <a:ext cx="1707642" cy="1426464"/>
        </a:xfrm>
        <a:prstGeom prst="rect">
          <a:avLst/>
        </a:prstGeom>
      </xdr:spPr>
    </xdr:pic>
    <xdr:clientData/>
  </xdr:twoCellAnchor>
  <xdr:twoCellAnchor>
    <xdr:from>
      <xdr:col>5</xdr:col>
      <xdr:colOff>94869</xdr:colOff>
      <xdr:row>33</xdr:row>
      <xdr:rowOff>79248</xdr:rowOff>
    </xdr:from>
    <xdr:to>
      <xdr:col>5</xdr:col>
      <xdr:colOff>1802511</xdr:colOff>
      <xdr:row>33</xdr:row>
      <xdr:rowOff>1505712</xdr:rowOff>
    </xdr:to>
    <xdr:pic>
      <xdr:nvPicPr>
        <xdr:cNvPr id="9" name="composition_City">
          <a:extLst>
            <a:ext uri="{FF2B5EF4-FFF2-40B4-BE49-F238E27FC236}">
              <a16:creationId xmlns:a16="http://schemas.microsoft.com/office/drawing/2014/main" id="{65D9FAA6-9867-52F2-DAD9-AF665E98697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59449" y="2029968"/>
          <a:ext cx="1707642" cy="1426464"/>
        </a:xfrm>
        <a:prstGeom prst="rect">
          <a:avLst/>
        </a:prstGeom>
      </xdr:spPr>
    </xdr:pic>
    <xdr:clientData/>
  </xdr:twoCellAnchor>
  <xdr:twoCellAnchor>
    <xdr:from>
      <xdr:col>6</xdr:col>
      <xdr:colOff>94869</xdr:colOff>
      <xdr:row>33</xdr:row>
      <xdr:rowOff>79248</xdr:rowOff>
    </xdr:from>
    <xdr:to>
      <xdr:col>6</xdr:col>
      <xdr:colOff>1802511</xdr:colOff>
      <xdr:row>33</xdr:row>
      <xdr:rowOff>1505712</xdr:rowOff>
    </xdr:to>
    <xdr:pic>
      <xdr:nvPicPr>
        <xdr:cNvPr id="11" name="composition_State">
          <a:extLst>
            <a:ext uri="{FF2B5EF4-FFF2-40B4-BE49-F238E27FC236}">
              <a16:creationId xmlns:a16="http://schemas.microsoft.com/office/drawing/2014/main" id="{1CF805C4-F022-9B60-DCCE-500E9337413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6829" y="2029968"/>
          <a:ext cx="1707642" cy="1426464"/>
        </a:xfrm>
        <a:prstGeom prst="rect">
          <a:avLst/>
        </a:prstGeom>
      </xdr:spPr>
    </xdr:pic>
    <xdr:clientData/>
  </xdr:twoCellAnchor>
  <xdr:twoCellAnchor>
    <xdr:from>
      <xdr:col>7</xdr:col>
      <xdr:colOff>94869</xdr:colOff>
      <xdr:row>33</xdr:row>
      <xdr:rowOff>79248</xdr:rowOff>
    </xdr:from>
    <xdr:to>
      <xdr:col>7</xdr:col>
      <xdr:colOff>1802511</xdr:colOff>
      <xdr:row>33</xdr:row>
      <xdr:rowOff>1505712</xdr:rowOff>
    </xdr:to>
    <xdr:pic>
      <xdr:nvPicPr>
        <xdr:cNvPr id="13" name="composition_Date">
          <a:extLst>
            <a:ext uri="{FF2B5EF4-FFF2-40B4-BE49-F238E27FC236}">
              <a16:creationId xmlns:a16="http://schemas.microsoft.com/office/drawing/2014/main" id="{1C1299DF-6656-A4F4-D433-8A32F0C71F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54209" y="2029968"/>
          <a:ext cx="1707642" cy="1426464"/>
        </a:xfrm>
        <a:prstGeom prst="rect">
          <a:avLst/>
        </a:prstGeom>
      </xdr:spPr>
    </xdr:pic>
    <xdr:clientData/>
  </xdr:twoCellAnchor>
  <xdr:twoCellAnchor>
    <xdr:from>
      <xdr:col>8</xdr:col>
      <xdr:colOff>94869</xdr:colOff>
      <xdr:row>33</xdr:row>
      <xdr:rowOff>79248</xdr:rowOff>
    </xdr:from>
    <xdr:to>
      <xdr:col>8</xdr:col>
      <xdr:colOff>1802511</xdr:colOff>
      <xdr:row>33</xdr:row>
      <xdr:rowOff>1505712</xdr:rowOff>
    </xdr:to>
    <xdr:pic>
      <xdr:nvPicPr>
        <xdr:cNvPr id="15" name="composition_Acquired by">
          <a:extLst>
            <a:ext uri="{FF2B5EF4-FFF2-40B4-BE49-F238E27FC236}">
              <a16:creationId xmlns:a16="http://schemas.microsoft.com/office/drawing/2014/main" id="{CF49A4D5-DD72-16A3-23C3-D8CC3CAF45A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51589" y="2029968"/>
          <a:ext cx="1707642" cy="1426464"/>
        </a:xfrm>
        <a:prstGeom prst="rect">
          <a:avLst/>
        </a:prstGeom>
      </xdr:spPr>
    </xdr:pic>
    <xdr:clientData/>
  </xdr:twoCellAnchor>
  <xdr:twoCellAnchor>
    <xdr:from>
      <xdr:col>9</xdr:col>
      <xdr:colOff>94869</xdr:colOff>
      <xdr:row>33</xdr:row>
      <xdr:rowOff>79248</xdr:rowOff>
    </xdr:from>
    <xdr:to>
      <xdr:col>9</xdr:col>
      <xdr:colOff>1802511</xdr:colOff>
      <xdr:row>33</xdr:row>
      <xdr:rowOff>1505712</xdr:rowOff>
    </xdr:to>
    <xdr:pic>
      <xdr:nvPicPr>
        <xdr:cNvPr id="17" name="composition_Assets ($mil.)">
          <a:extLst>
            <a:ext uri="{FF2B5EF4-FFF2-40B4-BE49-F238E27FC236}">
              <a16:creationId xmlns:a16="http://schemas.microsoft.com/office/drawing/2014/main" id="{917A1D18-8945-2660-0D1E-20D455EE1F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48969" y="2029968"/>
          <a:ext cx="1707642" cy="1426464"/>
        </a:xfrm>
        <a:prstGeom prst="rect">
          <a:avLst/>
        </a:prstGeom>
      </xdr:spPr>
    </xdr:pic>
    <xdr:clientData/>
  </xdr:twoCellAnchor>
  <xdr:twoCellAnchor>
    <xdr:from>
      <xdr:col>9</xdr:col>
      <xdr:colOff>94869</xdr:colOff>
      <xdr:row>43</xdr:row>
      <xdr:rowOff>95250</xdr:rowOff>
    </xdr:from>
    <xdr:to>
      <xdr:col>9</xdr:col>
      <xdr:colOff>1802511</xdr:colOff>
      <xdr:row>43</xdr:row>
      <xdr:rowOff>1809750</xdr:rowOff>
    </xdr:to>
    <xdr:pic>
      <xdr:nvPicPr>
        <xdr:cNvPr id="19" name="histogram_Assets ($mil.)">
          <a:extLst>
            <a:ext uri="{FF2B5EF4-FFF2-40B4-BE49-F238E27FC236}">
              <a16:creationId xmlns:a16="http://schemas.microsoft.com/office/drawing/2014/main" id="{38C86314-500E-BC8A-F266-1A0775BC7AE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48969" y="3943350"/>
          <a:ext cx="1707642" cy="1714500"/>
        </a:xfrm>
        <a:prstGeom prst="rect">
          <a:avLst/>
        </a:prstGeom>
      </xdr:spPr>
    </xdr:pic>
    <xdr:clientData/>
  </xdr:twoCellAnchor>
  <xdr:twoCellAnchor>
    <xdr:from>
      <xdr:col>10</xdr:col>
      <xdr:colOff>94869</xdr:colOff>
      <xdr:row>33</xdr:row>
      <xdr:rowOff>79248</xdr:rowOff>
    </xdr:from>
    <xdr:to>
      <xdr:col>10</xdr:col>
      <xdr:colOff>1802511</xdr:colOff>
      <xdr:row>33</xdr:row>
      <xdr:rowOff>1505712</xdr:rowOff>
    </xdr:to>
    <xdr:pic>
      <xdr:nvPicPr>
        <xdr:cNvPr id="21" name="composition_index">
          <a:extLst>
            <a:ext uri="{FF2B5EF4-FFF2-40B4-BE49-F238E27FC236}">
              <a16:creationId xmlns:a16="http://schemas.microsoft.com/office/drawing/2014/main" id="{0A17D904-B85D-934F-DA7C-2F68F21FCD6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46349" y="2029968"/>
          <a:ext cx="1707642" cy="1426464"/>
        </a:xfrm>
        <a:prstGeom prst="rect">
          <a:avLst/>
        </a:prstGeom>
      </xdr:spPr>
    </xdr:pic>
    <xdr:clientData/>
  </xdr:twoCellAnchor>
  <xdr:twoCellAnchor>
    <xdr:from>
      <xdr:col>10</xdr:col>
      <xdr:colOff>94869</xdr:colOff>
      <xdr:row>43</xdr:row>
      <xdr:rowOff>95250</xdr:rowOff>
    </xdr:from>
    <xdr:to>
      <xdr:col>10</xdr:col>
      <xdr:colOff>1802511</xdr:colOff>
      <xdr:row>43</xdr:row>
      <xdr:rowOff>1809750</xdr:rowOff>
    </xdr:to>
    <xdr:pic>
      <xdr:nvPicPr>
        <xdr:cNvPr id="23" name="histogram_index">
          <a:extLst>
            <a:ext uri="{FF2B5EF4-FFF2-40B4-BE49-F238E27FC236}">
              <a16:creationId xmlns:a16="http://schemas.microsoft.com/office/drawing/2014/main" id="{EFC2386D-3805-3E54-0FB7-9F50FB409C4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46349" y="3943350"/>
          <a:ext cx="1707642" cy="17145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88011</xdr:colOff>
      <xdr:row>33</xdr:row>
      <xdr:rowOff>79248</xdr:rowOff>
    </xdr:from>
    <xdr:to>
      <xdr:col>3</xdr:col>
      <xdr:colOff>1672209</xdr:colOff>
      <xdr:row>33</xdr:row>
      <xdr:rowOff>1505712</xdr:rowOff>
    </xdr:to>
    <xdr:pic>
      <xdr:nvPicPr>
        <xdr:cNvPr id="3" name="composition_gold">
          <a:extLst>
            <a:ext uri="{FF2B5EF4-FFF2-40B4-BE49-F238E27FC236}">
              <a16:creationId xmlns:a16="http://schemas.microsoft.com/office/drawing/2014/main" id="{1FDCEDB6-59CE-13FB-AE92-623495782D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4991" y="2029968"/>
          <a:ext cx="1584198" cy="1426464"/>
        </a:xfrm>
        <a:prstGeom prst="rect">
          <a:avLst/>
        </a:prstGeom>
      </xdr:spPr>
    </xdr:pic>
    <xdr:clientData/>
  </xdr:twoCellAnchor>
  <xdr:twoCellAnchor>
    <xdr:from>
      <xdr:col>3</xdr:col>
      <xdr:colOff>88011</xdr:colOff>
      <xdr:row>43</xdr:row>
      <xdr:rowOff>95250</xdr:rowOff>
    </xdr:from>
    <xdr:to>
      <xdr:col>3</xdr:col>
      <xdr:colOff>1672209</xdr:colOff>
      <xdr:row>43</xdr:row>
      <xdr:rowOff>1809750</xdr:rowOff>
    </xdr:to>
    <xdr:pic>
      <xdr:nvPicPr>
        <xdr:cNvPr id="5" name="histogram_gold">
          <a:extLst>
            <a:ext uri="{FF2B5EF4-FFF2-40B4-BE49-F238E27FC236}">
              <a16:creationId xmlns:a16="http://schemas.microsoft.com/office/drawing/2014/main" id="{D7BAE522-67E2-B0A7-4559-4E720B86BD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4991" y="3943350"/>
          <a:ext cx="1584198" cy="1714500"/>
        </a:xfrm>
        <a:prstGeom prst="rect">
          <a:avLst/>
        </a:prstGeom>
      </xdr:spPr>
    </xdr:pic>
    <xdr:clientData/>
  </xdr:twoCellAnchor>
  <xdr:twoCellAnchor>
    <xdr:from>
      <xdr:col>4</xdr:col>
      <xdr:colOff>94869</xdr:colOff>
      <xdr:row>33</xdr:row>
      <xdr:rowOff>79248</xdr:rowOff>
    </xdr:from>
    <xdr:to>
      <xdr:col>4</xdr:col>
      <xdr:colOff>1802511</xdr:colOff>
      <xdr:row>33</xdr:row>
      <xdr:rowOff>1505712</xdr:rowOff>
    </xdr:to>
    <xdr:pic>
      <xdr:nvPicPr>
        <xdr:cNvPr id="7" name="composition_silver">
          <a:extLst>
            <a:ext uri="{FF2B5EF4-FFF2-40B4-BE49-F238E27FC236}">
              <a16:creationId xmlns:a16="http://schemas.microsoft.com/office/drawing/2014/main" id="{20081304-C188-F3A4-51E9-22EB40EC9F0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62069" y="2029968"/>
          <a:ext cx="1707642" cy="1426464"/>
        </a:xfrm>
        <a:prstGeom prst="rect">
          <a:avLst/>
        </a:prstGeom>
      </xdr:spPr>
    </xdr:pic>
    <xdr:clientData/>
  </xdr:twoCellAnchor>
  <xdr:twoCellAnchor>
    <xdr:from>
      <xdr:col>4</xdr:col>
      <xdr:colOff>94869</xdr:colOff>
      <xdr:row>43</xdr:row>
      <xdr:rowOff>95250</xdr:rowOff>
    </xdr:from>
    <xdr:to>
      <xdr:col>4</xdr:col>
      <xdr:colOff>1802511</xdr:colOff>
      <xdr:row>43</xdr:row>
      <xdr:rowOff>1809750</xdr:rowOff>
    </xdr:to>
    <xdr:pic>
      <xdr:nvPicPr>
        <xdr:cNvPr id="9" name="histogram_silver">
          <a:extLst>
            <a:ext uri="{FF2B5EF4-FFF2-40B4-BE49-F238E27FC236}">
              <a16:creationId xmlns:a16="http://schemas.microsoft.com/office/drawing/2014/main" id="{2B9B6151-9FDF-653C-13BC-08E2C9BEA55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62069" y="3943350"/>
          <a:ext cx="1707642" cy="1714500"/>
        </a:xfrm>
        <a:prstGeom prst="rect">
          <a:avLst/>
        </a:prstGeom>
      </xdr:spPr>
    </xdr:pic>
    <xdr:clientData/>
  </xdr:twoCellAnchor>
  <xdr:twoCellAnchor>
    <xdr:from>
      <xdr:col>5</xdr:col>
      <xdr:colOff>94869</xdr:colOff>
      <xdr:row>33</xdr:row>
      <xdr:rowOff>79248</xdr:rowOff>
    </xdr:from>
    <xdr:to>
      <xdr:col>5</xdr:col>
      <xdr:colOff>1802511</xdr:colOff>
      <xdr:row>33</xdr:row>
      <xdr:rowOff>1505712</xdr:rowOff>
    </xdr:to>
    <xdr:pic>
      <xdr:nvPicPr>
        <xdr:cNvPr id="11" name="composition_crude">
          <a:extLst>
            <a:ext uri="{FF2B5EF4-FFF2-40B4-BE49-F238E27FC236}">
              <a16:creationId xmlns:a16="http://schemas.microsoft.com/office/drawing/2014/main" id="{BC305E35-C2F8-E52C-D403-509FD41A25A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59449" y="2029968"/>
          <a:ext cx="1707642" cy="1426464"/>
        </a:xfrm>
        <a:prstGeom prst="rect">
          <a:avLst/>
        </a:prstGeom>
      </xdr:spPr>
    </xdr:pic>
    <xdr:clientData/>
  </xdr:twoCellAnchor>
  <xdr:twoCellAnchor>
    <xdr:from>
      <xdr:col>5</xdr:col>
      <xdr:colOff>94869</xdr:colOff>
      <xdr:row>43</xdr:row>
      <xdr:rowOff>95250</xdr:rowOff>
    </xdr:from>
    <xdr:to>
      <xdr:col>5</xdr:col>
      <xdr:colOff>1802511</xdr:colOff>
      <xdr:row>43</xdr:row>
      <xdr:rowOff>1809750</xdr:rowOff>
    </xdr:to>
    <xdr:pic>
      <xdr:nvPicPr>
        <xdr:cNvPr id="13" name="histogram_crude">
          <a:extLst>
            <a:ext uri="{FF2B5EF4-FFF2-40B4-BE49-F238E27FC236}">
              <a16:creationId xmlns:a16="http://schemas.microsoft.com/office/drawing/2014/main" id="{906593FC-7EB6-2823-259F-1D9819E106B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59449" y="3943350"/>
          <a:ext cx="1707642" cy="1714500"/>
        </a:xfrm>
        <a:prstGeom prst="rect">
          <a:avLst/>
        </a:prstGeom>
      </xdr:spPr>
    </xdr:pic>
    <xdr:clientData/>
  </xdr:twoCellAnchor>
  <xdr:twoCellAnchor>
    <xdr:from>
      <xdr:col>6</xdr:col>
      <xdr:colOff>94869</xdr:colOff>
      <xdr:row>33</xdr:row>
      <xdr:rowOff>79248</xdr:rowOff>
    </xdr:from>
    <xdr:to>
      <xdr:col>6</xdr:col>
      <xdr:colOff>1802511</xdr:colOff>
      <xdr:row>33</xdr:row>
      <xdr:rowOff>1505712</xdr:rowOff>
    </xdr:to>
    <xdr:pic>
      <xdr:nvPicPr>
        <xdr:cNvPr id="15" name="composition_slick">
          <a:extLst>
            <a:ext uri="{FF2B5EF4-FFF2-40B4-BE49-F238E27FC236}">
              <a16:creationId xmlns:a16="http://schemas.microsoft.com/office/drawing/2014/main" id="{132A6654-EED2-8B0B-775F-D8348BC19E9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6829" y="2029968"/>
          <a:ext cx="1707642" cy="1426464"/>
        </a:xfrm>
        <a:prstGeom prst="rect">
          <a:avLst/>
        </a:prstGeom>
      </xdr:spPr>
    </xdr:pic>
    <xdr:clientData/>
  </xdr:twoCellAnchor>
  <xdr:twoCellAnchor>
    <xdr:from>
      <xdr:col>6</xdr:col>
      <xdr:colOff>94869</xdr:colOff>
      <xdr:row>43</xdr:row>
      <xdr:rowOff>95250</xdr:rowOff>
    </xdr:from>
    <xdr:to>
      <xdr:col>6</xdr:col>
      <xdr:colOff>1802511</xdr:colOff>
      <xdr:row>43</xdr:row>
      <xdr:rowOff>1809750</xdr:rowOff>
    </xdr:to>
    <xdr:pic>
      <xdr:nvPicPr>
        <xdr:cNvPr id="17" name="histogram_slick">
          <a:extLst>
            <a:ext uri="{FF2B5EF4-FFF2-40B4-BE49-F238E27FC236}">
              <a16:creationId xmlns:a16="http://schemas.microsoft.com/office/drawing/2014/main" id="{D0AFA5F9-4A1A-33F6-422E-A24228993AB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6829" y="3943350"/>
          <a:ext cx="1707642" cy="1714500"/>
        </a:xfrm>
        <a:prstGeom prst="rect">
          <a:avLst/>
        </a:prstGeom>
      </xdr:spPr>
    </xdr:pic>
    <xdr:clientData/>
  </xdr:twoCellAnchor>
  <xdr:twoCellAnchor>
    <xdr:from>
      <xdr:col>7</xdr:col>
      <xdr:colOff>94869</xdr:colOff>
      <xdr:row>33</xdr:row>
      <xdr:rowOff>79248</xdr:rowOff>
    </xdr:from>
    <xdr:to>
      <xdr:col>7</xdr:col>
      <xdr:colOff>1802511</xdr:colOff>
      <xdr:row>33</xdr:row>
      <xdr:rowOff>1505712</xdr:rowOff>
    </xdr:to>
    <xdr:pic>
      <xdr:nvPicPr>
        <xdr:cNvPr id="19" name="composition_copper">
          <a:extLst>
            <a:ext uri="{FF2B5EF4-FFF2-40B4-BE49-F238E27FC236}">
              <a16:creationId xmlns:a16="http://schemas.microsoft.com/office/drawing/2014/main" id="{6C159459-8659-0B74-D815-8506FC87000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54209" y="2029968"/>
          <a:ext cx="1707642" cy="1426464"/>
        </a:xfrm>
        <a:prstGeom prst="rect">
          <a:avLst/>
        </a:prstGeom>
      </xdr:spPr>
    </xdr:pic>
    <xdr:clientData/>
  </xdr:twoCellAnchor>
  <xdr:twoCellAnchor>
    <xdr:from>
      <xdr:col>7</xdr:col>
      <xdr:colOff>94869</xdr:colOff>
      <xdr:row>43</xdr:row>
      <xdr:rowOff>95250</xdr:rowOff>
    </xdr:from>
    <xdr:to>
      <xdr:col>7</xdr:col>
      <xdr:colOff>1802511</xdr:colOff>
      <xdr:row>43</xdr:row>
      <xdr:rowOff>1809750</xdr:rowOff>
    </xdr:to>
    <xdr:pic>
      <xdr:nvPicPr>
        <xdr:cNvPr id="21" name="histogram_copper">
          <a:extLst>
            <a:ext uri="{FF2B5EF4-FFF2-40B4-BE49-F238E27FC236}">
              <a16:creationId xmlns:a16="http://schemas.microsoft.com/office/drawing/2014/main" id="{0124DBE1-03DE-3429-358F-A9A77C376D4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54209" y="3943350"/>
          <a:ext cx="1707642" cy="1714500"/>
        </a:xfrm>
        <a:prstGeom prst="rect">
          <a:avLst/>
        </a:prstGeom>
      </xdr:spPr>
    </xdr:pic>
    <xdr:clientData/>
  </xdr:twoCellAnchor>
  <xdr:twoCellAnchor>
    <xdr:from>
      <xdr:col>8</xdr:col>
      <xdr:colOff>94869</xdr:colOff>
      <xdr:row>33</xdr:row>
      <xdr:rowOff>79248</xdr:rowOff>
    </xdr:from>
    <xdr:to>
      <xdr:col>8</xdr:col>
      <xdr:colOff>1802511</xdr:colOff>
      <xdr:row>33</xdr:row>
      <xdr:rowOff>1505712</xdr:rowOff>
    </xdr:to>
    <xdr:pic>
      <xdr:nvPicPr>
        <xdr:cNvPr id="23" name="composition_iron">
          <a:extLst>
            <a:ext uri="{FF2B5EF4-FFF2-40B4-BE49-F238E27FC236}">
              <a16:creationId xmlns:a16="http://schemas.microsoft.com/office/drawing/2014/main" id="{CF70671F-9789-1FD6-7431-DE8EF972F7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51589" y="2029968"/>
          <a:ext cx="1707642" cy="1426464"/>
        </a:xfrm>
        <a:prstGeom prst="rect">
          <a:avLst/>
        </a:prstGeom>
      </xdr:spPr>
    </xdr:pic>
    <xdr:clientData/>
  </xdr:twoCellAnchor>
  <xdr:twoCellAnchor>
    <xdr:from>
      <xdr:col>8</xdr:col>
      <xdr:colOff>94869</xdr:colOff>
      <xdr:row>43</xdr:row>
      <xdr:rowOff>95250</xdr:rowOff>
    </xdr:from>
    <xdr:to>
      <xdr:col>8</xdr:col>
      <xdr:colOff>1802511</xdr:colOff>
      <xdr:row>43</xdr:row>
      <xdr:rowOff>1809750</xdr:rowOff>
    </xdr:to>
    <xdr:pic>
      <xdr:nvPicPr>
        <xdr:cNvPr id="25" name="histogram_iron">
          <a:extLst>
            <a:ext uri="{FF2B5EF4-FFF2-40B4-BE49-F238E27FC236}">
              <a16:creationId xmlns:a16="http://schemas.microsoft.com/office/drawing/2014/main" id="{FEE26AB9-E0DD-CABD-768C-5F5BDB50D5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51589" y="3943350"/>
          <a:ext cx="1707642" cy="1714500"/>
        </a:xfrm>
        <a:prstGeom prst="rect">
          <a:avLst/>
        </a:prstGeom>
      </xdr:spPr>
    </xdr:pic>
    <xdr:clientData/>
  </xdr:twoCellAnchor>
  <xdr:twoCellAnchor>
    <xdr:from>
      <xdr:col>9</xdr:col>
      <xdr:colOff>94869</xdr:colOff>
      <xdr:row>33</xdr:row>
      <xdr:rowOff>79248</xdr:rowOff>
    </xdr:from>
    <xdr:to>
      <xdr:col>9</xdr:col>
      <xdr:colOff>1802511</xdr:colOff>
      <xdr:row>33</xdr:row>
      <xdr:rowOff>1505712</xdr:rowOff>
    </xdr:to>
    <xdr:pic>
      <xdr:nvPicPr>
        <xdr:cNvPr id="27" name="composition_diamond">
          <a:extLst>
            <a:ext uri="{FF2B5EF4-FFF2-40B4-BE49-F238E27FC236}">
              <a16:creationId xmlns:a16="http://schemas.microsoft.com/office/drawing/2014/main" id="{0E58D7AA-2A86-68A9-C3CA-B7D02A30547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48969" y="2029968"/>
          <a:ext cx="1707642" cy="1426464"/>
        </a:xfrm>
        <a:prstGeom prst="rect">
          <a:avLst/>
        </a:prstGeom>
      </xdr:spPr>
    </xdr:pic>
    <xdr:clientData/>
  </xdr:twoCellAnchor>
  <xdr:twoCellAnchor>
    <xdr:from>
      <xdr:col>9</xdr:col>
      <xdr:colOff>94869</xdr:colOff>
      <xdr:row>43</xdr:row>
      <xdr:rowOff>95250</xdr:rowOff>
    </xdr:from>
    <xdr:to>
      <xdr:col>9</xdr:col>
      <xdr:colOff>1802511</xdr:colOff>
      <xdr:row>43</xdr:row>
      <xdr:rowOff>1809750</xdr:rowOff>
    </xdr:to>
    <xdr:pic>
      <xdr:nvPicPr>
        <xdr:cNvPr id="29" name="histogram_diamond">
          <a:extLst>
            <a:ext uri="{FF2B5EF4-FFF2-40B4-BE49-F238E27FC236}">
              <a16:creationId xmlns:a16="http://schemas.microsoft.com/office/drawing/2014/main" id="{F7CAA45F-F3C3-7E7A-BD43-722D2F621C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48969" y="3943350"/>
          <a:ext cx="1707642" cy="1714500"/>
        </a:xfrm>
        <a:prstGeom prst="rect">
          <a:avLst/>
        </a:prstGeom>
      </xdr:spPr>
    </xdr:pic>
    <xdr:clientData/>
  </xdr:twoCellAnchor>
  <xdr:twoCellAnchor>
    <xdr:from>
      <xdr:col>10</xdr:col>
      <xdr:colOff>94869</xdr:colOff>
      <xdr:row>33</xdr:row>
      <xdr:rowOff>79248</xdr:rowOff>
    </xdr:from>
    <xdr:to>
      <xdr:col>10</xdr:col>
      <xdr:colOff>1802511</xdr:colOff>
      <xdr:row>33</xdr:row>
      <xdr:rowOff>1505712</xdr:rowOff>
    </xdr:to>
    <xdr:pic>
      <xdr:nvPicPr>
        <xdr:cNvPr id="31" name="composition_rubber">
          <a:extLst>
            <a:ext uri="{FF2B5EF4-FFF2-40B4-BE49-F238E27FC236}">
              <a16:creationId xmlns:a16="http://schemas.microsoft.com/office/drawing/2014/main" id="{067BC885-4802-1835-9231-C884CF2D63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46349" y="2029968"/>
          <a:ext cx="1707642" cy="1426464"/>
        </a:xfrm>
        <a:prstGeom prst="rect">
          <a:avLst/>
        </a:prstGeom>
      </xdr:spPr>
    </xdr:pic>
    <xdr:clientData/>
  </xdr:twoCellAnchor>
  <xdr:twoCellAnchor>
    <xdr:from>
      <xdr:col>10</xdr:col>
      <xdr:colOff>94869</xdr:colOff>
      <xdr:row>43</xdr:row>
      <xdr:rowOff>95250</xdr:rowOff>
    </xdr:from>
    <xdr:to>
      <xdr:col>10</xdr:col>
      <xdr:colOff>1802511</xdr:colOff>
      <xdr:row>43</xdr:row>
      <xdr:rowOff>1809750</xdr:rowOff>
    </xdr:to>
    <xdr:pic>
      <xdr:nvPicPr>
        <xdr:cNvPr id="33" name="histogram_rubber">
          <a:extLst>
            <a:ext uri="{FF2B5EF4-FFF2-40B4-BE49-F238E27FC236}">
              <a16:creationId xmlns:a16="http://schemas.microsoft.com/office/drawing/2014/main" id="{277372AD-B83E-A292-0EAF-F528F525975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46349" y="3943350"/>
          <a:ext cx="1707642" cy="1714500"/>
        </a:xfrm>
        <a:prstGeom prst="rect">
          <a:avLst/>
        </a:prstGeom>
      </xdr:spPr>
    </xdr:pic>
    <xdr:clientData/>
  </xdr:twoCellAnchor>
  <xdr:twoCellAnchor>
    <xdr:from>
      <xdr:col>11</xdr:col>
      <xdr:colOff>94869</xdr:colOff>
      <xdr:row>33</xdr:row>
      <xdr:rowOff>79248</xdr:rowOff>
    </xdr:from>
    <xdr:to>
      <xdr:col>11</xdr:col>
      <xdr:colOff>1802511</xdr:colOff>
      <xdr:row>33</xdr:row>
      <xdr:rowOff>1505712</xdr:rowOff>
    </xdr:to>
    <xdr:pic>
      <xdr:nvPicPr>
        <xdr:cNvPr id="35" name="composition_lead">
          <a:extLst>
            <a:ext uri="{FF2B5EF4-FFF2-40B4-BE49-F238E27FC236}">
              <a16:creationId xmlns:a16="http://schemas.microsoft.com/office/drawing/2014/main" id="{824A982C-8D04-98A2-7044-AC29AC44F65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43729" y="2029968"/>
          <a:ext cx="1707642" cy="1426464"/>
        </a:xfrm>
        <a:prstGeom prst="rect">
          <a:avLst/>
        </a:prstGeom>
      </xdr:spPr>
    </xdr:pic>
    <xdr:clientData/>
  </xdr:twoCellAnchor>
  <xdr:twoCellAnchor>
    <xdr:from>
      <xdr:col>11</xdr:col>
      <xdr:colOff>94869</xdr:colOff>
      <xdr:row>43</xdr:row>
      <xdr:rowOff>95250</xdr:rowOff>
    </xdr:from>
    <xdr:to>
      <xdr:col>11</xdr:col>
      <xdr:colOff>1802511</xdr:colOff>
      <xdr:row>43</xdr:row>
      <xdr:rowOff>1809750</xdr:rowOff>
    </xdr:to>
    <xdr:pic>
      <xdr:nvPicPr>
        <xdr:cNvPr id="37" name="histogram_lead">
          <a:extLst>
            <a:ext uri="{FF2B5EF4-FFF2-40B4-BE49-F238E27FC236}">
              <a16:creationId xmlns:a16="http://schemas.microsoft.com/office/drawing/2014/main" id="{3BAFAE4D-F88F-CF95-A778-F5D3BC7730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43729" y="3943350"/>
          <a:ext cx="1707642" cy="1714500"/>
        </a:xfrm>
        <a:prstGeom prst="rect">
          <a:avLst/>
        </a:prstGeom>
      </xdr:spPr>
    </xdr:pic>
    <xdr:clientData/>
  </xdr:twoCellAnchor>
  <xdr:twoCellAnchor>
    <xdr:from>
      <xdr:col>12</xdr:col>
      <xdr:colOff>94870</xdr:colOff>
      <xdr:row>33</xdr:row>
      <xdr:rowOff>79248</xdr:rowOff>
    </xdr:from>
    <xdr:to>
      <xdr:col>12</xdr:col>
      <xdr:colOff>1802512</xdr:colOff>
      <xdr:row>33</xdr:row>
      <xdr:rowOff>1505712</xdr:rowOff>
    </xdr:to>
    <xdr:pic>
      <xdr:nvPicPr>
        <xdr:cNvPr id="39" name="composition_index">
          <a:extLst>
            <a:ext uri="{FF2B5EF4-FFF2-40B4-BE49-F238E27FC236}">
              <a16:creationId xmlns:a16="http://schemas.microsoft.com/office/drawing/2014/main" id="{D081A0EB-8542-F790-7E16-A81CFE194F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41110" y="2029968"/>
          <a:ext cx="1707642" cy="1426464"/>
        </a:xfrm>
        <a:prstGeom prst="rect">
          <a:avLst/>
        </a:prstGeom>
      </xdr:spPr>
    </xdr:pic>
    <xdr:clientData/>
  </xdr:twoCellAnchor>
  <xdr:twoCellAnchor>
    <xdr:from>
      <xdr:col>12</xdr:col>
      <xdr:colOff>94870</xdr:colOff>
      <xdr:row>43</xdr:row>
      <xdr:rowOff>95250</xdr:rowOff>
    </xdr:from>
    <xdr:to>
      <xdr:col>12</xdr:col>
      <xdr:colOff>1802512</xdr:colOff>
      <xdr:row>43</xdr:row>
      <xdr:rowOff>1809750</xdr:rowOff>
    </xdr:to>
    <xdr:pic>
      <xdr:nvPicPr>
        <xdr:cNvPr id="41" name="histogram_index">
          <a:extLst>
            <a:ext uri="{FF2B5EF4-FFF2-40B4-BE49-F238E27FC236}">
              <a16:creationId xmlns:a16="http://schemas.microsoft.com/office/drawing/2014/main" id="{8AF97244-7B90-D062-FDE7-903B44D40FB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41110" y="3943350"/>
          <a:ext cx="1707642" cy="17145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88011</xdr:colOff>
      <xdr:row>33</xdr:row>
      <xdr:rowOff>79248</xdr:rowOff>
    </xdr:from>
    <xdr:to>
      <xdr:col>3</xdr:col>
      <xdr:colOff>1672209</xdr:colOff>
      <xdr:row>33</xdr:row>
      <xdr:rowOff>1505712</xdr:rowOff>
    </xdr:to>
    <xdr:pic>
      <xdr:nvPicPr>
        <xdr:cNvPr id="3" name="composition_dt">
          <a:extLst>
            <a:ext uri="{FF2B5EF4-FFF2-40B4-BE49-F238E27FC236}">
              <a16:creationId xmlns:a16="http://schemas.microsoft.com/office/drawing/2014/main" id="{363F847F-A307-C451-79DC-2AA55878B9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4991" y="2029968"/>
          <a:ext cx="1584198" cy="1426464"/>
        </a:xfrm>
        <a:prstGeom prst="rect">
          <a:avLst/>
        </a:prstGeom>
      </xdr:spPr>
    </xdr:pic>
    <xdr:clientData/>
  </xdr:twoCellAnchor>
  <xdr:twoCellAnchor>
    <xdr:from>
      <xdr:col>4</xdr:col>
      <xdr:colOff>94869</xdr:colOff>
      <xdr:row>33</xdr:row>
      <xdr:rowOff>79248</xdr:rowOff>
    </xdr:from>
    <xdr:to>
      <xdr:col>4</xdr:col>
      <xdr:colOff>1802511</xdr:colOff>
      <xdr:row>33</xdr:row>
      <xdr:rowOff>1505712</xdr:rowOff>
    </xdr:to>
    <xdr:pic>
      <xdr:nvPicPr>
        <xdr:cNvPr id="5" name="composition_v">
          <a:extLst>
            <a:ext uri="{FF2B5EF4-FFF2-40B4-BE49-F238E27FC236}">
              <a16:creationId xmlns:a16="http://schemas.microsoft.com/office/drawing/2014/main" id="{E7BD841A-A4B4-7D84-8171-8D06FD551E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62069" y="2029968"/>
          <a:ext cx="1707642" cy="1426464"/>
        </a:xfrm>
        <a:prstGeom prst="rect">
          <a:avLst/>
        </a:prstGeom>
      </xdr:spPr>
    </xdr:pic>
    <xdr:clientData/>
  </xdr:twoCellAnchor>
  <xdr:twoCellAnchor>
    <xdr:from>
      <xdr:col>4</xdr:col>
      <xdr:colOff>94869</xdr:colOff>
      <xdr:row>43</xdr:row>
      <xdr:rowOff>95250</xdr:rowOff>
    </xdr:from>
    <xdr:to>
      <xdr:col>4</xdr:col>
      <xdr:colOff>1802511</xdr:colOff>
      <xdr:row>43</xdr:row>
      <xdr:rowOff>1809750</xdr:rowOff>
    </xdr:to>
    <xdr:pic>
      <xdr:nvPicPr>
        <xdr:cNvPr id="7" name="histogram_v">
          <a:extLst>
            <a:ext uri="{FF2B5EF4-FFF2-40B4-BE49-F238E27FC236}">
              <a16:creationId xmlns:a16="http://schemas.microsoft.com/office/drawing/2014/main" id="{5025D967-6741-BA62-E679-224680C8632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62069" y="3943350"/>
          <a:ext cx="1707642" cy="1714500"/>
        </a:xfrm>
        <a:prstGeom prst="rect">
          <a:avLst/>
        </a:prstGeom>
      </xdr:spPr>
    </xdr:pic>
    <xdr:clientData/>
  </xdr:twoCellAnchor>
  <xdr:twoCellAnchor>
    <xdr:from>
      <xdr:col>5</xdr:col>
      <xdr:colOff>94869</xdr:colOff>
      <xdr:row>33</xdr:row>
      <xdr:rowOff>79248</xdr:rowOff>
    </xdr:from>
    <xdr:to>
      <xdr:col>5</xdr:col>
      <xdr:colOff>1802511</xdr:colOff>
      <xdr:row>33</xdr:row>
      <xdr:rowOff>1505712</xdr:rowOff>
    </xdr:to>
    <xdr:pic>
      <xdr:nvPicPr>
        <xdr:cNvPr id="9" name="composition_index">
          <a:extLst>
            <a:ext uri="{FF2B5EF4-FFF2-40B4-BE49-F238E27FC236}">
              <a16:creationId xmlns:a16="http://schemas.microsoft.com/office/drawing/2014/main" id="{1EC18252-5643-E57C-1E1A-400F208701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59449" y="2029968"/>
          <a:ext cx="1707642" cy="1426464"/>
        </a:xfrm>
        <a:prstGeom prst="rect">
          <a:avLst/>
        </a:prstGeom>
      </xdr:spPr>
    </xdr:pic>
    <xdr:clientData/>
  </xdr:twoCellAnchor>
  <xdr:twoCellAnchor>
    <xdr:from>
      <xdr:col>5</xdr:col>
      <xdr:colOff>94869</xdr:colOff>
      <xdr:row>43</xdr:row>
      <xdr:rowOff>95250</xdr:rowOff>
    </xdr:from>
    <xdr:to>
      <xdr:col>5</xdr:col>
      <xdr:colOff>1802511</xdr:colOff>
      <xdr:row>43</xdr:row>
      <xdr:rowOff>1809750</xdr:rowOff>
    </xdr:to>
    <xdr:pic>
      <xdr:nvPicPr>
        <xdr:cNvPr id="11" name="histogram_index">
          <a:extLst>
            <a:ext uri="{FF2B5EF4-FFF2-40B4-BE49-F238E27FC236}">
              <a16:creationId xmlns:a16="http://schemas.microsoft.com/office/drawing/2014/main" id="{957A03AC-E8A6-9CC0-B54E-CD90C58A95A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59449" y="3943350"/>
          <a:ext cx="1707642" cy="17145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88011</xdr:colOff>
      <xdr:row>33</xdr:row>
      <xdr:rowOff>79248</xdr:rowOff>
    </xdr:from>
    <xdr:to>
      <xdr:col>3</xdr:col>
      <xdr:colOff>1672209</xdr:colOff>
      <xdr:row>33</xdr:row>
      <xdr:rowOff>1505712</xdr:rowOff>
    </xdr:to>
    <xdr:pic>
      <xdr:nvPicPr>
        <xdr:cNvPr id="3" name="composition_time">
          <a:extLst>
            <a:ext uri="{FF2B5EF4-FFF2-40B4-BE49-F238E27FC236}">
              <a16:creationId xmlns:a16="http://schemas.microsoft.com/office/drawing/2014/main" id="{233979EC-265F-25E7-8C34-022D87A67BA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4991" y="2029968"/>
          <a:ext cx="1584198" cy="1426464"/>
        </a:xfrm>
        <a:prstGeom prst="rect">
          <a:avLst/>
        </a:prstGeom>
      </xdr:spPr>
    </xdr:pic>
    <xdr:clientData/>
  </xdr:twoCellAnchor>
  <xdr:twoCellAnchor>
    <xdr:from>
      <xdr:col>4</xdr:col>
      <xdr:colOff>94869</xdr:colOff>
      <xdr:row>33</xdr:row>
      <xdr:rowOff>79248</xdr:rowOff>
    </xdr:from>
    <xdr:to>
      <xdr:col>4</xdr:col>
      <xdr:colOff>1802511</xdr:colOff>
      <xdr:row>33</xdr:row>
      <xdr:rowOff>1505712</xdr:rowOff>
    </xdr:to>
    <xdr:pic>
      <xdr:nvPicPr>
        <xdr:cNvPr id="5" name="composition_open">
          <a:extLst>
            <a:ext uri="{FF2B5EF4-FFF2-40B4-BE49-F238E27FC236}">
              <a16:creationId xmlns:a16="http://schemas.microsoft.com/office/drawing/2014/main" id="{E061C85C-BDEA-9A82-D548-553C7969E6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62069" y="2029968"/>
          <a:ext cx="1707642" cy="1426464"/>
        </a:xfrm>
        <a:prstGeom prst="rect">
          <a:avLst/>
        </a:prstGeom>
      </xdr:spPr>
    </xdr:pic>
    <xdr:clientData/>
  </xdr:twoCellAnchor>
  <xdr:twoCellAnchor>
    <xdr:from>
      <xdr:col>4</xdr:col>
      <xdr:colOff>94869</xdr:colOff>
      <xdr:row>43</xdr:row>
      <xdr:rowOff>95250</xdr:rowOff>
    </xdr:from>
    <xdr:to>
      <xdr:col>4</xdr:col>
      <xdr:colOff>1802511</xdr:colOff>
      <xdr:row>43</xdr:row>
      <xdr:rowOff>1809750</xdr:rowOff>
    </xdr:to>
    <xdr:pic>
      <xdr:nvPicPr>
        <xdr:cNvPr id="7" name="histogram_open">
          <a:extLst>
            <a:ext uri="{FF2B5EF4-FFF2-40B4-BE49-F238E27FC236}">
              <a16:creationId xmlns:a16="http://schemas.microsoft.com/office/drawing/2014/main" id="{E69C2AF3-AFFD-3EE3-CA73-50E7E1772B8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62069" y="3943350"/>
          <a:ext cx="1707642" cy="1714500"/>
        </a:xfrm>
        <a:prstGeom prst="rect">
          <a:avLst/>
        </a:prstGeom>
      </xdr:spPr>
    </xdr:pic>
    <xdr:clientData/>
  </xdr:twoCellAnchor>
  <xdr:twoCellAnchor>
    <xdr:from>
      <xdr:col>5</xdr:col>
      <xdr:colOff>94869</xdr:colOff>
      <xdr:row>33</xdr:row>
      <xdr:rowOff>79248</xdr:rowOff>
    </xdr:from>
    <xdr:to>
      <xdr:col>5</xdr:col>
      <xdr:colOff>1802511</xdr:colOff>
      <xdr:row>33</xdr:row>
      <xdr:rowOff>1505712</xdr:rowOff>
    </xdr:to>
    <xdr:pic>
      <xdr:nvPicPr>
        <xdr:cNvPr id="9" name="composition_close">
          <a:extLst>
            <a:ext uri="{FF2B5EF4-FFF2-40B4-BE49-F238E27FC236}">
              <a16:creationId xmlns:a16="http://schemas.microsoft.com/office/drawing/2014/main" id="{575555AA-1FF9-5C16-59F7-7BDBD327E46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59449" y="2029968"/>
          <a:ext cx="1707642" cy="1426464"/>
        </a:xfrm>
        <a:prstGeom prst="rect">
          <a:avLst/>
        </a:prstGeom>
      </xdr:spPr>
    </xdr:pic>
    <xdr:clientData/>
  </xdr:twoCellAnchor>
  <xdr:twoCellAnchor>
    <xdr:from>
      <xdr:col>5</xdr:col>
      <xdr:colOff>94869</xdr:colOff>
      <xdr:row>43</xdr:row>
      <xdr:rowOff>95250</xdr:rowOff>
    </xdr:from>
    <xdr:to>
      <xdr:col>5</xdr:col>
      <xdr:colOff>1802511</xdr:colOff>
      <xdr:row>43</xdr:row>
      <xdr:rowOff>1809750</xdr:rowOff>
    </xdr:to>
    <xdr:pic>
      <xdr:nvPicPr>
        <xdr:cNvPr id="11" name="histogram_close">
          <a:extLst>
            <a:ext uri="{FF2B5EF4-FFF2-40B4-BE49-F238E27FC236}">
              <a16:creationId xmlns:a16="http://schemas.microsoft.com/office/drawing/2014/main" id="{4B6FA9A9-610A-657C-3AF9-FDEE7EC5E39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59449" y="3943350"/>
          <a:ext cx="1707642" cy="1714500"/>
        </a:xfrm>
        <a:prstGeom prst="rect">
          <a:avLst/>
        </a:prstGeom>
      </xdr:spPr>
    </xdr:pic>
    <xdr:clientData/>
  </xdr:twoCellAnchor>
  <xdr:twoCellAnchor>
    <xdr:from>
      <xdr:col>6</xdr:col>
      <xdr:colOff>94869</xdr:colOff>
      <xdr:row>33</xdr:row>
      <xdr:rowOff>79248</xdr:rowOff>
    </xdr:from>
    <xdr:to>
      <xdr:col>6</xdr:col>
      <xdr:colOff>1802511</xdr:colOff>
      <xdr:row>33</xdr:row>
      <xdr:rowOff>1505712</xdr:rowOff>
    </xdr:to>
    <xdr:pic>
      <xdr:nvPicPr>
        <xdr:cNvPr id="13" name="composition_low">
          <a:extLst>
            <a:ext uri="{FF2B5EF4-FFF2-40B4-BE49-F238E27FC236}">
              <a16:creationId xmlns:a16="http://schemas.microsoft.com/office/drawing/2014/main" id="{DDFEE443-50D4-CB45-690D-80934EC4FF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6829" y="2029968"/>
          <a:ext cx="1707642" cy="1426464"/>
        </a:xfrm>
        <a:prstGeom prst="rect">
          <a:avLst/>
        </a:prstGeom>
      </xdr:spPr>
    </xdr:pic>
    <xdr:clientData/>
  </xdr:twoCellAnchor>
  <xdr:twoCellAnchor>
    <xdr:from>
      <xdr:col>6</xdr:col>
      <xdr:colOff>94869</xdr:colOff>
      <xdr:row>43</xdr:row>
      <xdr:rowOff>95250</xdr:rowOff>
    </xdr:from>
    <xdr:to>
      <xdr:col>6</xdr:col>
      <xdr:colOff>1802511</xdr:colOff>
      <xdr:row>43</xdr:row>
      <xdr:rowOff>1809750</xdr:rowOff>
    </xdr:to>
    <xdr:pic>
      <xdr:nvPicPr>
        <xdr:cNvPr id="15" name="histogram_low">
          <a:extLst>
            <a:ext uri="{FF2B5EF4-FFF2-40B4-BE49-F238E27FC236}">
              <a16:creationId xmlns:a16="http://schemas.microsoft.com/office/drawing/2014/main" id="{A5092B03-5C70-EF46-259B-5B78C40C7A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6829" y="3943350"/>
          <a:ext cx="1707642" cy="1714500"/>
        </a:xfrm>
        <a:prstGeom prst="rect">
          <a:avLst/>
        </a:prstGeom>
      </xdr:spPr>
    </xdr:pic>
    <xdr:clientData/>
  </xdr:twoCellAnchor>
  <xdr:twoCellAnchor>
    <xdr:from>
      <xdr:col>7</xdr:col>
      <xdr:colOff>94869</xdr:colOff>
      <xdr:row>33</xdr:row>
      <xdr:rowOff>79248</xdr:rowOff>
    </xdr:from>
    <xdr:to>
      <xdr:col>7</xdr:col>
      <xdr:colOff>1802511</xdr:colOff>
      <xdr:row>33</xdr:row>
      <xdr:rowOff>1505712</xdr:rowOff>
    </xdr:to>
    <xdr:pic>
      <xdr:nvPicPr>
        <xdr:cNvPr id="17" name="composition_high">
          <a:extLst>
            <a:ext uri="{FF2B5EF4-FFF2-40B4-BE49-F238E27FC236}">
              <a16:creationId xmlns:a16="http://schemas.microsoft.com/office/drawing/2014/main" id="{1C7461F9-EF03-8DD4-A54C-353CE04BE66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54209" y="2029968"/>
          <a:ext cx="1707642" cy="1426464"/>
        </a:xfrm>
        <a:prstGeom prst="rect">
          <a:avLst/>
        </a:prstGeom>
      </xdr:spPr>
    </xdr:pic>
    <xdr:clientData/>
  </xdr:twoCellAnchor>
  <xdr:twoCellAnchor>
    <xdr:from>
      <xdr:col>7</xdr:col>
      <xdr:colOff>94869</xdr:colOff>
      <xdr:row>43</xdr:row>
      <xdr:rowOff>95250</xdr:rowOff>
    </xdr:from>
    <xdr:to>
      <xdr:col>7</xdr:col>
      <xdr:colOff>1802511</xdr:colOff>
      <xdr:row>43</xdr:row>
      <xdr:rowOff>1809750</xdr:rowOff>
    </xdr:to>
    <xdr:pic>
      <xdr:nvPicPr>
        <xdr:cNvPr id="19" name="histogram_high">
          <a:extLst>
            <a:ext uri="{FF2B5EF4-FFF2-40B4-BE49-F238E27FC236}">
              <a16:creationId xmlns:a16="http://schemas.microsoft.com/office/drawing/2014/main" id="{ED329587-B43E-7058-8451-281C1F92C03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54209" y="3943350"/>
          <a:ext cx="1707642" cy="1714500"/>
        </a:xfrm>
        <a:prstGeom prst="rect">
          <a:avLst/>
        </a:prstGeom>
      </xdr:spPr>
    </xdr:pic>
    <xdr:clientData/>
  </xdr:twoCellAnchor>
  <xdr:twoCellAnchor>
    <xdr:from>
      <xdr:col>8</xdr:col>
      <xdr:colOff>94869</xdr:colOff>
      <xdr:row>33</xdr:row>
      <xdr:rowOff>79248</xdr:rowOff>
    </xdr:from>
    <xdr:to>
      <xdr:col>8</xdr:col>
      <xdr:colOff>1802511</xdr:colOff>
      <xdr:row>33</xdr:row>
      <xdr:rowOff>1505712</xdr:rowOff>
    </xdr:to>
    <xdr:pic>
      <xdr:nvPicPr>
        <xdr:cNvPr id="21" name="composition_volume">
          <a:extLst>
            <a:ext uri="{FF2B5EF4-FFF2-40B4-BE49-F238E27FC236}">
              <a16:creationId xmlns:a16="http://schemas.microsoft.com/office/drawing/2014/main" id="{5DE3FF0B-4DF6-DEEC-0233-DEC15B4B4E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51589" y="2029968"/>
          <a:ext cx="1707642" cy="1426464"/>
        </a:xfrm>
        <a:prstGeom prst="rect">
          <a:avLst/>
        </a:prstGeom>
      </xdr:spPr>
    </xdr:pic>
    <xdr:clientData/>
  </xdr:twoCellAnchor>
  <xdr:twoCellAnchor>
    <xdr:from>
      <xdr:col>8</xdr:col>
      <xdr:colOff>94869</xdr:colOff>
      <xdr:row>43</xdr:row>
      <xdr:rowOff>95250</xdr:rowOff>
    </xdr:from>
    <xdr:to>
      <xdr:col>8</xdr:col>
      <xdr:colOff>1802511</xdr:colOff>
      <xdr:row>43</xdr:row>
      <xdr:rowOff>1809750</xdr:rowOff>
    </xdr:to>
    <xdr:pic>
      <xdr:nvPicPr>
        <xdr:cNvPr id="23" name="histogram_volume">
          <a:extLst>
            <a:ext uri="{FF2B5EF4-FFF2-40B4-BE49-F238E27FC236}">
              <a16:creationId xmlns:a16="http://schemas.microsoft.com/office/drawing/2014/main" id="{E0E47910-8449-BEA8-A20B-C2B75E0237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51589" y="3943350"/>
          <a:ext cx="1707642" cy="1714500"/>
        </a:xfrm>
        <a:prstGeom prst="rect">
          <a:avLst/>
        </a:prstGeom>
      </xdr:spPr>
    </xdr:pic>
    <xdr:clientData/>
  </xdr:twoCellAnchor>
  <xdr:twoCellAnchor>
    <xdr:from>
      <xdr:col>9</xdr:col>
      <xdr:colOff>94869</xdr:colOff>
      <xdr:row>33</xdr:row>
      <xdr:rowOff>79248</xdr:rowOff>
    </xdr:from>
    <xdr:to>
      <xdr:col>9</xdr:col>
      <xdr:colOff>1802511</xdr:colOff>
      <xdr:row>33</xdr:row>
      <xdr:rowOff>1505712</xdr:rowOff>
    </xdr:to>
    <xdr:pic>
      <xdr:nvPicPr>
        <xdr:cNvPr id="25" name="composition_index">
          <a:extLst>
            <a:ext uri="{FF2B5EF4-FFF2-40B4-BE49-F238E27FC236}">
              <a16:creationId xmlns:a16="http://schemas.microsoft.com/office/drawing/2014/main" id="{2BE8A6A5-A508-C8A3-E0DF-01284A1BA5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48969" y="2029968"/>
          <a:ext cx="1707642" cy="1426464"/>
        </a:xfrm>
        <a:prstGeom prst="rect">
          <a:avLst/>
        </a:prstGeom>
      </xdr:spPr>
    </xdr:pic>
    <xdr:clientData/>
  </xdr:twoCellAnchor>
  <xdr:twoCellAnchor>
    <xdr:from>
      <xdr:col>9</xdr:col>
      <xdr:colOff>94869</xdr:colOff>
      <xdr:row>43</xdr:row>
      <xdr:rowOff>95250</xdr:rowOff>
    </xdr:from>
    <xdr:to>
      <xdr:col>9</xdr:col>
      <xdr:colOff>1802511</xdr:colOff>
      <xdr:row>43</xdr:row>
      <xdr:rowOff>1809750</xdr:rowOff>
    </xdr:to>
    <xdr:pic>
      <xdr:nvPicPr>
        <xdr:cNvPr id="27" name="histogram_index">
          <a:extLst>
            <a:ext uri="{FF2B5EF4-FFF2-40B4-BE49-F238E27FC236}">
              <a16:creationId xmlns:a16="http://schemas.microsoft.com/office/drawing/2014/main" id="{EB5C2431-E798-124C-A731-D68CBEB5FEF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48969" y="3943350"/>
          <a:ext cx="1707642" cy="17145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88011</xdr:colOff>
      <xdr:row>33</xdr:row>
      <xdr:rowOff>79248</xdr:rowOff>
    </xdr:from>
    <xdr:to>
      <xdr:col>3</xdr:col>
      <xdr:colOff>1672209</xdr:colOff>
      <xdr:row>33</xdr:row>
      <xdr:rowOff>1505712</xdr:rowOff>
    </xdr:to>
    <xdr:pic>
      <xdr:nvPicPr>
        <xdr:cNvPr id="3" name="composition_Country">
          <a:extLst>
            <a:ext uri="{FF2B5EF4-FFF2-40B4-BE49-F238E27FC236}">
              <a16:creationId xmlns:a16="http://schemas.microsoft.com/office/drawing/2014/main" id="{A7D563DE-4ECA-AD0A-237A-063C1EE76E9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4991" y="2029968"/>
          <a:ext cx="1584198" cy="1426464"/>
        </a:xfrm>
        <a:prstGeom prst="rect">
          <a:avLst/>
        </a:prstGeom>
      </xdr:spPr>
    </xdr:pic>
    <xdr:clientData/>
  </xdr:twoCellAnchor>
  <xdr:twoCellAnchor>
    <xdr:from>
      <xdr:col>4</xdr:col>
      <xdr:colOff>94869</xdr:colOff>
      <xdr:row>33</xdr:row>
      <xdr:rowOff>79248</xdr:rowOff>
    </xdr:from>
    <xdr:to>
      <xdr:col>4</xdr:col>
      <xdr:colOff>1802511</xdr:colOff>
      <xdr:row>33</xdr:row>
      <xdr:rowOff>1505712</xdr:rowOff>
    </xdr:to>
    <xdr:pic>
      <xdr:nvPicPr>
        <xdr:cNvPr id="5" name="composition_CostOfChristmas">
          <a:extLst>
            <a:ext uri="{FF2B5EF4-FFF2-40B4-BE49-F238E27FC236}">
              <a16:creationId xmlns:a16="http://schemas.microsoft.com/office/drawing/2014/main" id="{37F185A3-5B7E-82E6-3216-C15665E854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62069" y="2029968"/>
          <a:ext cx="1707642" cy="1426464"/>
        </a:xfrm>
        <a:prstGeom prst="rect">
          <a:avLst/>
        </a:prstGeom>
      </xdr:spPr>
    </xdr:pic>
    <xdr:clientData/>
  </xdr:twoCellAnchor>
  <xdr:twoCellAnchor>
    <xdr:from>
      <xdr:col>4</xdr:col>
      <xdr:colOff>94869</xdr:colOff>
      <xdr:row>43</xdr:row>
      <xdr:rowOff>95250</xdr:rowOff>
    </xdr:from>
    <xdr:to>
      <xdr:col>4</xdr:col>
      <xdr:colOff>1802511</xdr:colOff>
      <xdr:row>43</xdr:row>
      <xdr:rowOff>1809750</xdr:rowOff>
    </xdr:to>
    <xdr:pic>
      <xdr:nvPicPr>
        <xdr:cNvPr id="7" name="histogram_CostOfChristmas">
          <a:extLst>
            <a:ext uri="{FF2B5EF4-FFF2-40B4-BE49-F238E27FC236}">
              <a16:creationId xmlns:a16="http://schemas.microsoft.com/office/drawing/2014/main" id="{65037B8C-989A-7E11-5B70-CE3D62844DE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62069" y="3943350"/>
          <a:ext cx="1707642" cy="1714500"/>
        </a:xfrm>
        <a:prstGeom prst="rect">
          <a:avLst/>
        </a:prstGeom>
      </xdr:spPr>
    </xdr:pic>
    <xdr:clientData/>
  </xdr:twoCellAnchor>
  <xdr:twoCellAnchor>
    <xdr:from>
      <xdr:col>5</xdr:col>
      <xdr:colOff>94869</xdr:colOff>
      <xdr:row>33</xdr:row>
      <xdr:rowOff>79248</xdr:rowOff>
    </xdr:from>
    <xdr:to>
      <xdr:col>5</xdr:col>
      <xdr:colOff>1802511</xdr:colOff>
      <xdr:row>33</xdr:row>
      <xdr:rowOff>1505712</xdr:rowOff>
    </xdr:to>
    <xdr:pic>
      <xdr:nvPicPr>
        <xdr:cNvPr id="9" name="composition_AvgSalary">
          <a:extLst>
            <a:ext uri="{FF2B5EF4-FFF2-40B4-BE49-F238E27FC236}">
              <a16:creationId xmlns:a16="http://schemas.microsoft.com/office/drawing/2014/main" id="{0744CF86-B100-0CFA-A4D7-3ADC348B521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59449" y="2029968"/>
          <a:ext cx="1707642" cy="1426464"/>
        </a:xfrm>
        <a:prstGeom prst="rect">
          <a:avLst/>
        </a:prstGeom>
      </xdr:spPr>
    </xdr:pic>
    <xdr:clientData/>
  </xdr:twoCellAnchor>
  <xdr:twoCellAnchor>
    <xdr:from>
      <xdr:col>5</xdr:col>
      <xdr:colOff>94869</xdr:colOff>
      <xdr:row>43</xdr:row>
      <xdr:rowOff>95250</xdr:rowOff>
    </xdr:from>
    <xdr:to>
      <xdr:col>5</xdr:col>
      <xdr:colOff>1802511</xdr:colOff>
      <xdr:row>43</xdr:row>
      <xdr:rowOff>1809750</xdr:rowOff>
    </xdr:to>
    <xdr:pic>
      <xdr:nvPicPr>
        <xdr:cNvPr id="11" name="histogram_AvgSalary">
          <a:extLst>
            <a:ext uri="{FF2B5EF4-FFF2-40B4-BE49-F238E27FC236}">
              <a16:creationId xmlns:a16="http://schemas.microsoft.com/office/drawing/2014/main" id="{F61B9219-58DB-AFFA-D210-6BD768815DE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59449" y="3943350"/>
          <a:ext cx="1707642" cy="1714500"/>
        </a:xfrm>
        <a:prstGeom prst="rect">
          <a:avLst/>
        </a:prstGeom>
      </xdr:spPr>
    </xdr:pic>
    <xdr:clientData/>
  </xdr:twoCellAnchor>
  <xdr:twoCellAnchor>
    <xdr:from>
      <xdr:col>6</xdr:col>
      <xdr:colOff>94869</xdr:colOff>
      <xdr:row>33</xdr:row>
      <xdr:rowOff>79248</xdr:rowOff>
    </xdr:from>
    <xdr:to>
      <xdr:col>6</xdr:col>
      <xdr:colOff>1802511</xdr:colOff>
      <xdr:row>33</xdr:row>
      <xdr:rowOff>1505712</xdr:rowOff>
    </xdr:to>
    <xdr:pic>
      <xdr:nvPicPr>
        <xdr:cNvPr id="13" name="composition_Trunk">
          <a:extLst>
            <a:ext uri="{FF2B5EF4-FFF2-40B4-BE49-F238E27FC236}">
              <a16:creationId xmlns:a16="http://schemas.microsoft.com/office/drawing/2014/main" id="{C5625FFD-CBE2-6B99-8AAB-4184C954D8E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6829" y="2029968"/>
          <a:ext cx="1707642" cy="1426464"/>
        </a:xfrm>
        <a:prstGeom prst="rect">
          <a:avLst/>
        </a:prstGeom>
      </xdr:spPr>
    </xdr:pic>
    <xdr:clientData/>
  </xdr:twoCellAnchor>
  <xdr:twoCellAnchor>
    <xdr:from>
      <xdr:col>6</xdr:col>
      <xdr:colOff>94869</xdr:colOff>
      <xdr:row>43</xdr:row>
      <xdr:rowOff>95250</xdr:rowOff>
    </xdr:from>
    <xdr:to>
      <xdr:col>6</xdr:col>
      <xdr:colOff>1802511</xdr:colOff>
      <xdr:row>43</xdr:row>
      <xdr:rowOff>1809750</xdr:rowOff>
    </xdr:to>
    <xdr:pic>
      <xdr:nvPicPr>
        <xdr:cNvPr id="15" name="histogram_Trunk">
          <a:extLst>
            <a:ext uri="{FF2B5EF4-FFF2-40B4-BE49-F238E27FC236}">
              <a16:creationId xmlns:a16="http://schemas.microsoft.com/office/drawing/2014/main" id="{BFFCF8B9-6FE0-7FA0-4ACE-C4A992BE434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6829" y="3943350"/>
          <a:ext cx="1707642" cy="1714500"/>
        </a:xfrm>
        <a:prstGeom prst="rect">
          <a:avLst/>
        </a:prstGeom>
      </xdr:spPr>
    </xdr:pic>
    <xdr:clientData/>
  </xdr:twoCellAnchor>
  <xdr:twoCellAnchor>
    <xdr:from>
      <xdr:col>7</xdr:col>
      <xdr:colOff>94869</xdr:colOff>
      <xdr:row>33</xdr:row>
      <xdr:rowOff>79248</xdr:rowOff>
    </xdr:from>
    <xdr:to>
      <xdr:col>7</xdr:col>
      <xdr:colOff>1802511</xdr:colOff>
      <xdr:row>33</xdr:row>
      <xdr:rowOff>1505712</xdr:rowOff>
    </xdr:to>
    <xdr:pic>
      <xdr:nvPicPr>
        <xdr:cNvPr id="17" name="composition_Star">
          <a:extLst>
            <a:ext uri="{FF2B5EF4-FFF2-40B4-BE49-F238E27FC236}">
              <a16:creationId xmlns:a16="http://schemas.microsoft.com/office/drawing/2014/main" id="{19E762B4-718C-596F-E9A7-2B8051C163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54209" y="2029968"/>
          <a:ext cx="1707642" cy="1426464"/>
        </a:xfrm>
        <a:prstGeom prst="rect">
          <a:avLst/>
        </a:prstGeom>
      </xdr:spPr>
    </xdr:pic>
    <xdr:clientData/>
  </xdr:twoCellAnchor>
  <xdr:twoCellAnchor>
    <xdr:from>
      <xdr:col>7</xdr:col>
      <xdr:colOff>94869</xdr:colOff>
      <xdr:row>43</xdr:row>
      <xdr:rowOff>95250</xdr:rowOff>
    </xdr:from>
    <xdr:to>
      <xdr:col>7</xdr:col>
      <xdr:colOff>1802511</xdr:colOff>
      <xdr:row>43</xdr:row>
      <xdr:rowOff>1809750</xdr:rowOff>
    </xdr:to>
    <xdr:pic>
      <xdr:nvPicPr>
        <xdr:cNvPr id="19" name="histogram_Star">
          <a:extLst>
            <a:ext uri="{FF2B5EF4-FFF2-40B4-BE49-F238E27FC236}">
              <a16:creationId xmlns:a16="http://schemas.microsoft.com/office/drawing/2014/main" id="{CDCF1658-D25C-8D0C-95F7-59C6B798295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54209" y="3943350"/>
          <a:ext cx="1707642" cy="1714500"/>
        </a:xfrm>
        <a:prstGeom prst="rect">
          <a:avLst/>
        </a:prstGeom>
      </xdr:spPr>
    </xdr:pic>
    <xdr:clientData/>
  </xdr:twoCellAnchor>
  <xdr:twoCellAnchor>
    <xdr:from>
      <xdr:col>8</xdr:col>
      <xdr:colOff>94869</xdr:colOff>
      <xdr:row>33</xdr:row>
      <xdr:rowOff>79248</xdr:rowOff>
    </xdr:from>
    <xdr:to>
      <xdr:col>8</xdr:col>
      <xdr:colOff>1802511</xdr:colOff>
      <xdr:row>33</xdr:row>
      <xdr:rowOff>1505712</xdr:rowOff>
    </xdr:to>
    <xdr:pic>
      <xdr:nvPicPr>
        <xdr:cNvPr id="21" name="composition_index">
          <a:extLst>
            <a:ext uri="{FF2B5EF4-FFF2-40B4-BE49-F238E27FC236}">
              <a16:creationId xmlns:a16="http://schemas.microsoft.com/office/drawing/2014/main" id="{9165389D-5BB3-4365-558A-B78C45DC422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51589" y="2029968"/>
          <a:ext cx="1707642" cy="1426464"/>
        </a:xfrm>
        <a:prstGeom prst="rect">
          <a:avLst/>
        </a:prstGeom>
      </xdr:spPr>
    </xdr:pic>
    <xdr:clientData/>
  </xdr:twoCellAnchor>
  <xdr:twoCellAnchor>
    <xdr:from>
      <xdr:col>8</xdr:col>
      <xdr:colOff>94869</xdr:colOff>
      <xdr:row>43</xdr:row>
      <xdr:rowOff>95250</xdr:rowOff>
    </xdr:from>
    <xdr:to>
      <xdr:col>8</xdr:col>
      <xdr:colOff>1802511</xdr:colOff>
      <xdr:row>43</xdr:row>
      <xdr:rowOff>1809750</xdr:rowOff>
    </xdr:to>
    <xdr:pic>
      <xdr:nvPicPr>
        <xdr:cNvPr id="23" name="histogram_index">
          <a:extLst>
            <a:ext uri="{FF2B5EF4-FFF2-40B4-BE49-F238E27FC236}">
              <a16:creationId xmlns:a16="http://schemas.microsoft.com/office/drawing/2014/main" id="{3C22E85F-5739-32F1-0302-9870A85873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51589" y="3943350"/>
          <a:ext cx="1707642" cy="17145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88011</xdr:colOff>
      <xdr:row>33</xdr:row>
      <xdr:rowOff>79248</xdr:rowOff>
    </xdr:from>
    <xdr:to>
      <xdr:col>3</xdr:col>
      <xdr:colOff>1672209</xdr:colOff>
      <xdr:row>33</xdr:row>
      <xdr:rowOff>1505712</xdr:rowOff>
    </xdr:to>
    <xdr:pic>
      <xdr:nvPicPr>
        <xdr:cNvPr id="3" name="composition_Company">
          <a:extLst>
            <a:ext uri="{FF2B5EF4-FFF2-40B4-BE49-F238E27FC236}">
              <a16:creationId xmlns:a16="http://schemas.microsoft.com/office/drawing/2014/main" id="{3DEC1001-83DE-70DC-C825-D2347205B0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4991" y="2029968"/>
          <a:ext cx="1584198" cy="1426464"/>
        </a:xfrm>
        <a:prstGeom prst="rect">
          <a:avLst/>
        </a:prstGeom>
      </xdr:spPr>
    </xdr:pic>
    <xdr:clientData/>
  </xdr:twoCellAnchor>
  <xdr:twoCellAnchor>
    <xdr:from>
      <xdr:col>4</xdr:col>
      <xdr:colOff>94869</xdr:colOff>
      <xdr:row>33</xdr:row>
      <xdr:rowOff>79248</xdr:rowOff>
    </xdr:from>
    <xdr:to>
      <xdr:col>4</xdr:col>
      <xdr:colOff>1802511</xdr:colOff>
      <xdr:row>33</xdr:row>
      <xdr:rowOff>1505712</xdr:rowOff>
    </xdr:to>
    <xdr:pic>
      <xdr:nvPicPr>
        <xdr:cNvPr id="5" name="composition_PnL">
          <a:extLst>
            <a:ext uri="{FF2B5EF4-FFF2-40B4-BE49-F238E27FC236}">
              <a16:creationId xmlns:a16="http://schemas.microsoft.com/office/drawing/2014/main" id="{A0278FC0-A201-DAB9-536B-F2DF261BACE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62069" y="2029968"/>
          <a:ext cx="1707642" cy="1426464"/>
        </a:xfrm>
        <a:prstGeom prst="rect">
          <a:avLst/>
        </a:prstGeom>
      </xdr:spPr>
    </xdr:pic>
    <xdr:clientData/>
  </xdr:twoCellAnchor>
  <xdr:twoCellAnchor>
    <xdr:from>
      <xdr:col>4</xdr:col>
      <xdr:colOff>94869</xdr:colOff>
      <xdr:row>43</xdr:row>
      <xdr:rowOff>95250</xdr:rowOff>
    </xdr:from>
    <xdr:to>
      <xdr:col>4</xdr:col>
      <xdr:colOff>1802511</xdr:colOff>
      <xdr:row>43</xdr:row>
      <xdr:rowOff>1809750</xdr:rowOff>
    </xdr:to>
    <xdr:pic>
      <xdr:nvPicPr>
        <xdr:cNvPr id="7" name="histogram_PnL">
          <a:extLst>
            <a:ext uri="{FF2B5EF4-FFF2-40B4-BE49-F238E27FC236}">
              <a16:creationId xmlns:a16="http://schemas.microsoft.com/office/drawing/2014/main" id="{5E5EB676-4220-0493-8F01-01641A2E3C5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62069" y="3943350"/>
          <a:ext cx="1707642" cy="1714500"/>
        </a:xfrm>
        <a:prstGeom prst="rect">
          <a:avLst/>
        </a:prstGeom>
      </xdr:spPr>
    </xdr:pic>
    <xdr:clientData/>
  </xdr:twoCellAnchor>
  <xdr:twoCellAnchor>
    <xdr:from>
      <xdr:col>5</xdr:col>
      <xdr:colOff>94869</xdr:colOff>
      <xdr:row>33</xdr:row>
      <xdr:rowOff>79248</xdr:rowOff>
    </xdr:from>
    <xdr:to>
      <xdr:col>5</xdr:col>
      <xdr:colOff>1802511</xdr:colOff>
      <xdr:row>33</xdr:row>
      <xdr:rowOff>1505712</xdr:rowOff>
    </xdr:to>
    <xdr:pic>
      <xdr:nvPicPr>
        <xdr:cNvPr id="9" name="composition_Revenue">
          <a:extLst>
            <a:ext uri="{FF2B5EF4-FFF2-40B4-BE49-F238E27FC236}">
              <a16:creationId xmlns:a16="http://schemas.microsoft.com/office/drawing/2014/main" id="{CF20CAB4-45A2-6392-C872-8A4FE502858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59449" y="2029968"/>
          <a:ext cx="1707642" cy="1426464"/>
        </a:xfrm>
        <a:prstGeom prst="rect">
          <a:avLst/>
        </a:prstGeom>
      </xdr:spPr>
    </xdr:pic>
    <xdr:clientData/>
  </xdr:twoCellAnchor>
  <xdr:twoCellAnchor>
    <xdr:from>
      <xdr:col>5</xdr:col>
      <xdr:colOff>94869</xdr:colOff>
      <xdr:row>43</xdr:row>
      <xdr:rowOff>95250</xdr:rowOff>
    </xdr:from>
    <xdr:to>
      <xdr:col>5</xdr:col>
      <xdr:colOff>1802511</xdr:colOff>
      <xdr:row>43</xdr:row>
      <xdr:rowOff>1809750</xdr:rowOff>
    </xdr:to>
    <xdr:pic>
      <xdr:nvPicPr>
        <xdr:cNvPr id="11" name="histogram_Revenue">
          <a:extLst>
            <a:ext uri="{FF2B5EF4-FFF2-40B4-BE49-F238E27FC236}">
              <a16:creationId xmlns:a16="http://schemas.microsoft.com/office/drawing/2014/main" id="{19794F06-8137-E704-DC68-497AF4952D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59449" y="3943350"/>
          <a:ext cx="1707642" cy="1714500"/>
        </a:xfrm>
        <a:prstGeom prst="rect">
          <a:avLst/>
        </a:prstGeom>
      </xdr:spPr>
    </xdr:pic>
    <xdr:clientData/>
  </xdr:twoCellAnchor>
  <xdr:twoCellAnchor>
    <xdr:from>
      <xdr:col>6</xdr:col>
      <xdr:colOff>94869</xdr:colOff>
      <xdr:row>33</xdr:row>
      <xdr:rowOff>79248</xdr:rowOff>
    </xdr:from>
    <xdr:to>
      <xdr:col>6</xdr:col>
      <xdr:colOff>1802511</xdr:colOff>
      <xdr:row>33</xdr:row>
      <xdr:rowOff>1505712</xdr:rowOff>
    </xdr:to>
    <xdr:pic>
      <xdr:nvPicPr>
        <xdr:cNvPr id="13" name="composition_Negatives">
          <a:extLst>
            <a:ext uri="{FF2B5EF4-FFF2-40B4-BE49-F238E27FC236}">
              <a16:creationId xmlns:a16="http://schemas.microsoft.com/office/drawing/2014/main" id="{05BAB19D-BEC5-5425-2046-A16D7B8655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6829" y="2029968"/>
          <a:ext cx="1707642" cy="1426464"/>
        </a:xfrm>
        <a:prstGeom prst="rect">
          <a:avLst/>
        </a:prstGeom>
      </xdr:spPr>
    </xdr:pic>
    <xdr:clientData/>
  </xdr:twoCellAnchor>
  <xdr:twoCellAnchor>
    <xdr:from>
      <xdr:col>6</xdr:col>
      <xdr:colOff>94869</xdr:colOff>
      <xdr:row>43</xdr:row>
      <xdr:rowOff>95250</xdr:rowOff>
    </xdr:from>
    <xdr:to>
      <xdr:col>6</xdr:col>
      <xdr:colOff>1802511</xdr:colOff>
      <xdr:row>43</xdr:row>
      <xdr:rowOff>1809750</xdr:rowOff>
    </xdr:to>
    <xdr:pic>
      <xdr:nvPicPr>
        <xdr:cNvPr id="15" name="histogram_Negatives">
          <a:extLst>
            <a:ext uri="{FF2B5EF4-FFF2-40B4-BE49-F238E27FC236}">
              <a16:creationId xmlns:a16="http://schemas.microsoft.com/office/drawing/2014/main" id="{0BE95CDC-6874-E4EA-8C9B-CE387CA7DBB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6829" y="3943350"/>
          <a:ext cx="1707642" cy="1714500"/>
        </a:xfrm>
        <a:prstGeom prst="rect">
          <a:avLst/>
        </a:prstGeom>
      </xdr:spPr>
    </xdr:pic>
    <xdr:clientData/>
  </xdr:twoCellAnchor>
  <xdr:twoCellAnchor>
    <xdr:from>
      <xdr:col>7</xdr:col>
      <xdr:colOff>94869</xdr:colOff>
      <xdr:row>33</xdr:row>
      <xdr:rowOff>79248</xdr:rowOff>
    </xdr:from>
    <xdr:to>
      <xdr:col>7</xdr:col>
      <xdr:colOff>1802511</xdr:colOff>
      <xdr:row>33</xdr:row>
      <xdr:rowOff>1505712</xdr:rowOff>
    </xdr:to>
    <xdr:pic>
      <xdr:nvPicPr>
        <xdr:cNvPr id="17" name="composition_index">
          <a:extLst>
            <a:ext uri="{FF2B5EF4-FFF2-40B4-BE49-F238E27FC236}">
              <a16:creationId xmlns:a16="http://schemas.microsoft.com/office/drawing/2014/main" id="{263537E1-A23E-10E8-EB24-8E10F3491F2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54209" y="2029968"/>
          <a:ext cx="1707642" cy="1426464"/>
        </a:xfrm>
        <a:prstGeom prst="rect">
          <a:avLst/>
        </a:prstGeom>
      </xdr:spPr>
    </xdr:pic>
    <xdr:clientData/>
  </xdr:twoCellAnchor>
  <xdr:twoCellAnchor>
    <xdr:from>
      <xdr:col>7</xdr:col>
      <xdr:colOff>94869</xdr:colOff>
      <xdr:row>43</xdr:row>
      <xdr:rowOff>95250</xdr:rowOff>
    </xdr:from>
    <xdr:to>
      <xdr:col>7</xdr:col>
      <xdr:colOff>1802511</xdr:colOff>
      <xdr:row>43</xdr:row>
      <xdr:rowOff>1809750</xdr:rowOff>
    </xdr:to>
    <xdr:pic>
      <xdr:nvPicPr>
        <xdr:cNvPr id="19" name="histogram_index">
          <a:extLst>
            <a:ext uri="{FF2B5EF4-FFF2-40B4-BE49-F238E27FC236}">
              <a16:creationId xmlns:a16="http://schemas.microsoft.com/office/drawing/2014/main" id="{129812E9-2131-0C50-1539-830369CCC6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54209" y="3943350"/>
          <a:ext cx="1707642" cy="17145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88011</xdr:colOff>
      <xdr:row>33</xdr:row>
      <xdr:rowOff>79248</xdr:rowOff>
    </xdr:from>
    <xdr:to>
      <xdr:col>3</xdr:col>
      <xdr:colOff>1672209</xdr:colOff>
      <xdr:row>33</xdr:row>
      <xdr:rowOff>1505712</xdr:rowOff>
    </xdr:to>
    <xdr:pic>
      <xdr:nvPicPr>
        <xdr:cNvPr id="3" name="composition_Country">
          <a:extLst>
            <a:ext uri="{FF2B5EF4-FFF2-40B4-BE49-F238E27FC236}">
              <a16:creationId xmlns:a16="http://schemas.microsoft.com/office/drawing/2014/main" id="{E899CFCF-E561-EE62-075E-ECA165C28A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4991" y="2029968"/>
          <a:ext cx="1584198" cy="1426464"/>
        </a:xfrm>
        <a:prstGeom prst="rect">
          <a:avLst/>
        </a:prstGeom>
      </xdr:spPr>
    </xdr:pic>
    <xdr:clientData/>
  </xdr:twoCellAnchor>
  <xdr:twoCellAnchor>
    <xdr:from>
      <xdr:col>4</xdr:col>
      <xdr:colOff>94869</xdr:colOff>
      <xdr:row>33</xdr:row>
      <xdr:rowOff>79248</xdr:rowOff>
    </xdr:from>
    <xdr:to>
      <xdr:col>4</xdr:col>
      <xdr:colOff>1802511</xdr:colOff>
      <xdr:row>33</xdr:row>
      <xdr:rowOff>1505712</xdr:rowOff>
    </xdr:to>
    <xdr:pic>
      <xdr:nvPicPr>
        <xdr:cNvPr id="5" name="composition_Population">
          <a:extLst>
            <a:ext uri="{FF2B5EF4-FFF2-40B4-BE49-F238E27FC236}">
              <a16:creationId xmlns:a16="http://schemas.microsoft.com/office/drawing/2014/main" id="{93C8E85A-6699-BDE7-95A6-AED95DAD1CF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62069" y="2029968"/>
          <a:ext cx="1707642" cy="1426464"/>
        </a:xfrm>
        <a:prstGeom prst="rect">
          <a:avLst/>
        </a:prstGeom>
      </xdr:spPr>
    </xdr:pic>
    <xdr:clientData/>
  </xdr:twoCellAnchor>
  <xdr:twoCellAnchor>
    <xdr:from>
      <xdr:col>4</xdr:col>
      <xdr:colOff>94869</xdr:colOff>
      <xdr:row>43</xdr:row>
      <xdr:rowOff>95250</xdr:rowOff>
    </xdr:from>
    <xdr:to>
      <xdr:col>4</xdr:col>
      <xdr:colOff>1802511</xdr:colOff>
      <xdr:row>43</xdr:row>
      <xdr:rowOff>1809750</xdr:rowOff>
    </xdr:to>
    <xdr:pic>
      <xdr:nvPicPr>
        <xdr:cNvPr id="7" name="histogram_Population">
          <a:extLst>
            <a:ext uri="{FF2B5EF4-FFF2-40B4-BE49-F238E27FC236}">
              <a16:creationId xmlns:a16="http://schemas.microsoft.com/office/drawing/2014/main" id="{4ED8195E-255C-27B8-AAEE-9120F3BBCC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62069" y="3943350"/>
          <a:ext cx="1707642" cy="1714500"/>
        </a:xfrm>
        <a:prstGeom prst="rect">
          <a:avLst/>
        </a:prstGeom>
      </xdr:spPr>
    </xdr:pic>
    <xdr:clientData/>
  </xdr:twoCellAnchor>
  <xdr:twoCellAnchor>
    <xdr:from>
      <xdr:col>5</xdr:col>
      <xdr:colOff>94869</xdr:colOff>
      <xdr:row>33</xdr:row>
      <xdr:rowOff>79248</xdr:rowOff>
    </xdr:from>
    <xdr:to>
      <xdr:col>5</xdr:col>
      <xdr:colOff>1802511</xdr:colOff>
      <xdr:row>33</xdr:row>
      <xdr:rowOff>1505712</xdr:rowOff>
    </xdr:to>
    <xdr:pic>
      <xdr:nvPicPr>
        <xdr:cNvPr id="9" name="composition_GDP">
          <a:extLst>
            <a:ext uri="{FF2B5EF4-FFF2-40B4-BE49-F238E27FC236}">
              <a16:creationId xmlns:a16="http://schemas.microsoft.com/office/drawing/2014/main" id="{35EF553A-E0FB-86F3-8C91-0F626E27C00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59449" y="2029968"/>
          <a:ext cx="1707642" cy="1426464"/>
        </a:xfrm>
        <a:prstGeom prst="rect">
          <a:avLst/>
        </a:prstGeom>
      </xdr:spPr>
    </xdr:pic>
    <xdr:clientData/>
  </xdr:twoCellAnchor>
  <xdr:twoCellAnchor>
    <xdr:from>
      <xdr:col>5</xdr:col>
      <xdr:colOff>94869</xdr:colOff>
      <xdr:row>43</xdr:row>
      <xdr:rowOff>95250</xdr:rowOff>
    </xdr:from>
    <xdr:to>
      <xdr:col>5</xdr:col>
      <xdr:colOff>1802511</xdr:colOff>
      <xdr:row>43</xdr:row>
      <xdr:rowOff>1809750</xdr:rowOff>
    </xdr:to>
    <xdr:pic>
      <xdr:nvPicPr>
        <xdr:cNvPr id="11" name="histogram_GDP">
          <a:extLst>
            <a:ext uri="{FF2B5EF4-FFF2-40B4-BE49-F238E27FC236}">
              <a16:creationId xmlns:a16="http://schemas.microsoft.com/office/drawing/2014/main" id="{D18466B2-5453-CF52-A9F9-23DEC5A1F5F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59449" y="3943350"/>
          <a:ext cx="1707642" cy="1714500"/>
        </a:xfrm>
        <a:prstGeom prst="rect">
          <a:avLst/>
        </a:prstGeom>
      </xdr:spPr>
    </xdr:pic>
    <xdr:clientData/>
  </xdr:twoCellAnchor>
  <xdr:twoCellAnchor>
    <xdr:from>
      <xdr:col>6</xdr:col>
      <xdr:colOff>94869</xdr:colOff>
      <xdr:row>33</xdr:row>
      <xdr:rowOff>79248</xdr:rowOff>
    </xdr:from>
    <xdr:to>
      <xdr:col>6</xdr:col>
      <xdr:colOff>1802511</xdr:colOff>
      <xdr:row>33</xdr:row>
      <xdr:rowOff>1505712</xdr:rowOff>
    </xdr:to>
    <xdr:pic>
      <xdr:nvPicPr>
        <xdr:cNvPr id="13" name="composition_GDPperCapita">
          <a:extLst>
            <a:ext uri="{FF2B5EF4-FFF2-40B4-BE49-F238E27FC236}">
              <a16:creationId xmlns:a16="http://schemas.microsoft.com/office/drawing/2014/main" id="{83E0C307-C45D-081D-181D-3922D321C08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6829" y="2029968"/>
          <a:ext cx="1707642" cy="1426464"/>
        </a:xfrm>
        <a:prstGeom prst="rect">
          <a:avLst/>
        </a:prstGeom>
      </xdr:spPr>
    </xdr:pic>
    <xdr:clientData/>
  </xdr:twoCellAnchor>
  <xdr:twoCellAnchor>
    <xdr:from>
      <xdr:col>6</xdr:col>
      <xdr:colOff>94869</xdr:colOff>
      <xdr:row>43</xdr:row>
      <xdr:rowOff>95250</xdr:rowOff>
    </xdr:from>
    <xdr:to>
      <xdr:col>6</xdr:col>
      <xdr:colOff>1802511</xdr:colOff>
      <xdr:row>43</xdr:row>
      <xdr:rowOff>1809750</xdr:rowOff>
    </xdr:to>
    <xdr:pic>
      <xdr:nvPicPr>
        <xdr:cNvPr id="15" name="histogram_GDPperCapita">
          <a:extLst>
            <a:ext uri="{FF2B5EF4-FFF2-40B4-BE49-F238E27FC236}">
              <a16:creationId xmlns:a16="http://schemas.microsoft.com/office/drawing/2014/main" id="{89937850-99A0-9902-1876-2F4A8EB4449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6829" y="3943350"/>
          <a:ext cx="1707642" cy="1714500"/>
        </a:xfrm>
        <a:prstGeom prst="rect">
          <a:avLst/>
        </a:prstGeom>
      </xdr:spPr>
    </xdr:pic>
    <xdr:clientData/>
  </xdr:twoCellAnchor>
  <xdr:twoCellAnchor>
    <xdr:from>
      <xdr:col>7</xdr:col>
      <xdr:colOff>94869</xdr:colOff>
      <xdr:row>33</xdr:row>
      <xdr:rowOff>79248</xdr:rowOff>
    </xdr:from>
    <xdr:to>
      <xdr:col>7</xdr:col>
      <xdr:colOff>1802511</xdr:colOff>
      <xdr:row>33</xdr:row>
      <xdr:rowOff>1505712</xdr:rowOff>
    </xdr:to>
    <xdr:pic>
      <xdr:nvPicPr>
        <xdr:cNvPr id="17" name="composition_exports">
          <a:extLst>
            <a:ext uri="{FF2B5EF4-FFF2-40B4-BE49-F238E27FC236}">
              <a16:creationId xmlns:a16="http://schemas.microsoft.com/office/drawing/2014/main" id="{CD86F06C-C081-642B-C41F-9B7C08323A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54209" y="2029968"/>
          <a:ext cx="1707642" cy="1426464"/>
        </a:xfrm>
        <a:prstGeom prst="rect">
          <a:avLst/>
        </a:prstGeom>
      </xdr:spPr>
    </xdr:pic>
    <xdr:clientData/>
  </xdr:twoCellAnchor>
  <xdr:twoCellAnchor>
    <xdr:from>
      <xdr:col>7</xdr:col>
      <xdr:colOff>94869</xdr:colOff>
      <xdr:row>43</xdr:row>
      <xdr:rowOff>95250</xdr:rowOff>
    </xdr:from>
    <xdr:to>
      <xdr:col>7</xdr:col>
      <xdr:colOff>1802511</xdr:colOff>
      <xdr:row>43</xdr:row>
      <xdr:rowOff>1809750</xdr:rowOff>
    </xdr:to>
    <xdr:pic>
      <xdr:nvPicPr>
        <xdr:cNvPr id="19" name="histogram_exports">
          <a:extLst>
            <a:ext uri="{FF2B5EF4-FFF2-40B4-BE49-F238E27FC236}">
              <a16:creationId xmlns:a16="http://schemas.microsoft.com/office/drawing/2014/main" id="{64C9398C-2901-AF93-112E-8E4CBEB60F5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54209" y="3943350"/>
          <a:ext cx="1707642" cy="1714500"/>
        </a:xfrm>
        <a:prstGeom prst="rect">
          <a:avLst/>
        </a:prstGeom>
      </xdr:spPr>
    </xdr:pic>
    <xdr:clientData/>
  </xdr:twoCellAnchor>
  <xdr:twoCellAnchor>
    <xdr:from>
      <xdr:col>8</xdr:col>
      <xdr:colOff>94869</xdr:colOff>
      <xdr:row>33</xdr:row>
      <xdr:rowOff>79248</xdr:rowOff>
    </xdr:from>
    <xdr:to>
      <xdr:col>8</xdr:col>
      <xdr:colOff>1802511</xdr:colOff>
      <xdr:row>33</xdr:row>
      <xdr:rowOff>1505712</xdr:rowOff>
    </xdr:to>
    <xdr:pic>
      <xdr:nvPicPr>
        <xdr:cNvPr id="21" name="composition_exportsPerCapita">
          <a:extLst>
            <a:ext uri="{FF2B5EF4-FFF2-40B4-BE49-F238E27FC236}">
              <a16:creationId xmlns:a16="http://schemas.microsoft.com/office/drawing/2014/main" id="{14587120-305C-F52F-E58E-F039537C769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51589" y="2029968"/>
          <a:ext cx="1707642" cy="1426464"/>
        </a:xfrm>
        <a:prstGeom prst="rect">
          <a:avLst/>
        </a:prstGeom>
      </xdr:spPr>
    </xdr:pic>
    <xdr:clientData/>
  </xdr:twoCellAnchor>
  <xdr:twoCellAnchor>
    <xdr:from>
      <xdr:col>8</xdr:col>
      <xdr:colOff>94869</xdr:colOff>
      <xdr:row>43</xdr:row>
      <xdr:rowOff>95250</xdr:rowOff>
    </xdr:from>
    <xdr:to>
      <xdr:col>8</xdr:col>
      <xdr:colOff>1802511</xdr:colOff>
      <xdr:row>43</xdr:row>
      <xdr:rowOff>1809750</xdr:rowOff>
    </xdr:to>
    <xdr:pic>
      <xdr:nvPicPr>
        <xdr:cNvPr id="23" name="histogram_exportsPerCapita">
          <a:extLst>
            <a:ext uri="{FF2B5EF4-FFF2-40B4-BE49-F238E27FC236}">
              <a16:creationId xmlns:a16="http://schemas.microsoft.com/office/drawing/2014/main" id="{F18DB28D-96B8-DD32-559F-2A806420207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51589" y="3943350"/>
          <a:ext cx="1707642" cy="1714500"/>
        </a:xfrm>
        <a:prstGeom prst="rect">
          <a:avLst/>
        </a:prstGeom>
      </xdr:spPr>
    </xdr:pic>
    <xdr:clientData/>
  </xdr:twoCellAnchor>
  <xdr:twoCellAnchor>
    <xdr:from>
      <xdr:col>9</xdr:col>
      <xdr:colOff>94869</xdr:colOff>
      <xdr:row>33</xdr:row>
      <xdr:rowOff>79248</xdr:rowOff>
    </xdr:from>
    <xdr:to>
      <xdr:col>9</xdr:col>
      <xdr:colOff>1802511</xdr:colOff>
      <xdr:row>33</xdr:row>
      <xdr:rowOff>1505712</xdr:rowOff>
    </xdr:to>
    <xdr:pic>
      <xdr:nvPicPr>
        <xdr:cNvPr id="25" name="composition_index">
          <a:extLst>
            <a:ext uri="{FF2B5EF4-FFF2-40B4-BE49-F238E27FC236}">
              <a16:creationId xmlns:a16="http://schemas.microsoft.com/office/drawing/2014/main" id="{C897C4EB-65A5-EEE3-AAED-CA57D5CCAD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48969" y="2029968"/>
          <a:ext cx="1707642" cy="1426464"/>
        </a:xfrm>
        <a:prstGeom prst="rect">
          <a:avLst/>
        </a:prstGeom>
      </xdr:spPr>
    </xdr:pic>
    <xdr:clientData/>
  </xdr:twoCellAnchor>
  <xdr:twoCellAnchor>
    <xdr:from>
      <xdr:col>9</xdr:col>
      <xdr:colOff>94869</xdr:colOff>
      <xdr:row>43</xdr:row>
      <xdr:rowOff>95250</xdr:rowOff>
    </xdr:from>
    <xdr:to>
      <xdr:col>9</xdr:col>
      <xdr:colOff>1802511</xdr:colOff>
      <xdr:row>43</xdr:row>
      <xdr:rowOff>1809750</xdr:rowOff>
    </xdr:to>
    <xdr:pic>
      <xdr:nvPicPr>
        <xdr:cNvPr id="27" name="histogram_index">
          <a:extLst>
            <a:ext uri="{FF2B5EF4-FFF2-40B4-BE49-F238E27FC236}">
              <a16:creationId xmlns:a16="http://schemas.microsoft.com/office/drawing/2014/main" id="{9BDC62E4-D57E-CBB5-A9B3-15C1A1BE2B0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48969" y="3943350"/>
          <a:ext cx="1707642" cy="171450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88011</xdr:colOff>
      <xdr:row>33</xdr:row>
      <xdr:rowOff>79248</xdr:rowOff>
    </xdr:from>
    <xdr:to>
      <xdr:col>3</xdr:col>
      <xdr:colOff>1672209</xdr:colOff>
      <xdr:row>33</xdr:row>
      <xdr:rowOff>1505712</xdr:rowOff>
    </xdr:to>
    <xdr:pic>
      <xdr:nvPicPr>
        <xdr:cNvPr id="3" name="composition_time">
          <a:extLst>
            <a:ext uri="{FF2B5EF4-FFF2-40B4-BE49-F238E27FC236}">
              <a16:creationId xmlns:a16="http://schemas.microsoft.com/office/drawing/2014/main" id="{299C74C4-7EDC-E230-459A-120D1628086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4991" y="2029968"/>
          <a:ext cx="1584198" cy="1426464"/>
        </a:xfrm>
        <a:prstGeom prst="rect">
          <a:avLst/>
        </a:prstGeom>
      </xdr:spPr>
    </xdr:pic>
    <xdr:clientData/>
  </xdr:twoCellAnchor>
  <xdr:twoCellAnchor>
    <xdr:from>
      <xdr:col>4</xdr:col>
      <xdr:colOff>94869</xdr:colOff>
      <xdr:row>33</xdr:row>
      <xdr:rowOff>79248</xdr:rowOff>
    </xdr:from>
    <xdr:to>
      <xdr:col>4</xdr:col>
      <xdr:colOff>1802511</xdr:colOff>
      <xdr:row>33</xdr:row>
      <xdr:rowOff>1505712</xdr:rowOff>
    </xdr:to>
    <xdr:pic>
      <xdr:nvPicPr>
        <xdr:cNvPr id="5" name="composition_gold">
          <a:extLst>
            <a:ext uri="{FF2B5EF4-FFF2-40B4-BE49-F238E27FC236}">
              <a16:creationId xmlns:a16="http://schemas.microsoft.com/office/drawing/2014/main" id="{206708A4-E75B-97B7-E700-9EC506E440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62069" y="2029968"/>
          <a:ext cx="1707642" cy="1426464"/>
        </a:xfrm>
        <a:prstGeom prst="rect">
          <a:avLst/>
        </a:prstGeom>
      </xdr:spPr>
    </xdr:pic>
    <xdr:clientData/>
  </xdr:twoCellAnchor>
  <xdr:twoCellAnchor>
    <xdr:from>
      <xdr:col>4</xdr:col>
      <xdr:colOff>94869</xdr:colOff>
      <xdr:row>43</xdr:row>
      <xdr:rowOff>95250</xdr:rowOff>
    </xdr:from>
    <xdr:to>
      <xdr:col>4</xdr:col>
      <xdr:colOff>1802511</xdr:colOff>
      <xdr:row>43</xdr:row>
      <xdr:rowOff>1809750</xdr:rowOff>
    </xdr:to>
    <xdr:pic>
      <xdr:nvPicPr>
        <xdr:cNvPr id="7" name="histogram_gold">
          <a:extLst>
            <a:ext uri="{FF2B5EF4-FFF2-40B4-BE49-F238E27FC236}">
              <a16:creationId xmlns:a16="http://schemas.microsoft.com/office/drawing/2014/main" id="{15D15872-6EE6-0EE4-EBBA-7130CFA7121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62069" y="3943350"/>
          <a:ext cx="1707642" cy="1714500"/>
        </a:xfrm>
        <a:prstGeom prst="rect">
          <a:avLst/>
        </a:prstGeom>
      </xdr:spPr>
    </xdr:pic>
    <xdr:clientData/>
  </xdr:twoCellAnchor>
  <xdr:twoCellAnchor>
    <xdr:from>
      <xdr:col>5</xdr:col>
      <xdr:colOff>94869</xdr:colOff>
      <xdr:row>33</xdr:row>
      <xdr:rowOff>79248</xdr:rowOff>
    </xdr:from>
    <xdr:to>
      <xdr:col>5</xdr:col>
      <xdr:colOff>1802511</xdr:colOff>
      <xdr:row>33</xdr:row>
      <xdr:rowOff>1505712</xdr:rowOff>
    </xdr:to>
    <xdr:pic>
      <xdr:nvPicPr>
        <xdr:cNvPr id="9" name="composition_bitcoin">
          <a:extLst>
            <a:ext uri="{FF2B5EF4-FFF2-40B4-BE49-F238E27FC236}">
              <a16:creationId xmlns:a16="http://schemas.microsoft.com/office/drawing/2014/main" id="{B2525EC1-C253-5B6E-7131-9731C871D36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59449" y="2029968"/>
          <a:ext cx="1707642" cy="1426464"/>
        </a:xfrm>
        <a:prstGeom prst="rect">
          <a:avLst/>
        </a:prstGeom>
      </xdr:spPr>
    </xdr:pic>
    <xdr:clientData/>
  </xdr:twoCellAnchor>
  <xdr:twoCellAnchor>
    <xdr:from>
      <xdr:col>5</xdr:col>
      <xdr:colOff>94869</xdr:colOff>
      <xdr:row>43</xdr:row>
      <xdr:rowOff>95250</xdr:rowOff>
    </xdr:from>
    <xdr:to>
      <xdr:col>5</xdr:col>
      <xdr:colOff>1802511</xdr:colOff>
      <xdr:row>43</xdr:row>
      <xdr:rowOff>1809750</xdr:rowOff>
    </xdr:to>
    <xdr:pic>
      <xdr:nvPicPr>
        <xdr:cNvPr id="11" name="histogram_bitcoin">
          <a:extLst>
            <a:ext uri="{FF2B5EF4-FFF2-40B4-BE49-F238E27FC236}">
              <a16:creationId xmlns:a16="http://schemas.microsoft.com/office/drawing/2014/main" id="{0CF96B27-18F9-6433-8558-178D4709E98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59449" y="3943350"/>
          <a:ext cx="1707642" cy="1714500"/>
        </a:xfrm>
        <a:prstGeom prst="rect">
          <a:avLst/>
        </a:prstGeom>
      </xdr:spPr>
    </xdr:pic>
    <xdr:clientData/>
  </xdr:twoCellAnchor>
  <xdr:twoCellAnchor>
    <xdr:from>
      <xdr:col>6</xdr:col>
      <xdr:colOff>94869</xdr:colOff>
      <xdr:row>33</xdr:row>
      <xdr:rowOff>79248</xdr:rowOff>
    </xdr:from>
    <xdr:to>
      <xdr:col>6</xdr:col>
      <xdr:colOff>1802511</xdr:colOff>
      <xdr:row>33</xdr:row>
      <xdr:rowOff>1505712</xdr:rowOff>
    </xdr:to>
    <xdr:pic>
      <xdr:nvPicPr>
        <xdr:cNvPr id="13" name="composition_index">
          <a:extLst>
            <a:ext uri="{FF2B5EF4-FFF2-40B4-BE49-F238E27FC236}">
              <a16:creationId xmlns:a16="http://schemas.microsoft.com/office/drawing/2014/main" id="{4EE6C13F-F422-19B2-676E-5DE6F48263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6829" y="2029968"/>
          <a:ext cx="1707642" cy="1426464"/>
        </a:xfrm>
        <a:prstGeom prst="rect">
          <a:avLst/>
        </a:prstGeom>
      </xdr:spPr>
    </xdr:pic>
    <xdr:clientData/>
  </xdr:twoCellAnchor>
  <xdr:twoCellAnchor>
    <xdr:from>
      <xdr:col>6</xdr:col>
      <xdr:colOff>94869</xdr:colOff>
      <xdr:row>43</xdr:row>
      <xdr:rowOff>95250</xdr:rowOff>
    </xdr:from>
    <xdr:to>
      <xdr:col>6</xdr:col>
      <xdr:colOff>1802511</xdr:colOff>
      <xdr:row>43</xdr:row>
      <xdr:rowOff>1809750</xdr:rowOff>
    </xdr:to>
    <xdr:pic>
      <xdr:nvPicPr>
        <xdr:cNvPr id="15" name="histogram_index">
          <a:extLst>
            <a:ext uri="{FF2B5EF4-FFF2-40B4-BE49-F238E27FC236}">
              <a16:creationId xmlns:a16="http://schemas.microsoft.com/office/drawing/2014/main" id="{A1708C44-E0A9-AAE7-13FB-93B786953A8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6829" y="3943350"/>
          <a:ext cx="1707642" cy="17145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88011</xdr:colOff>
      <xdr:row>33</xdr:row>
      <xdr:rowOff>79248</xdr:rowOff>
    </xdr:from>
    <xdr:to>
      <xdr:col>3</xdr:col>
      <xdr:colOff>1672209</xdr:colOff>
      <xdr:row>33</xdr:row>
      <xdr:rowOff>1505712</xdr:rowOff>
    </xdr:to>
    <xdr:pic>
      <xdr:nvPicPr>
        <xdr:cNvPr id="3" name="composition_Year">
          <a:extLst>
            <a:ext uri="{FF2B5EF4-FFF2-40B4-BE49-F238E27FC236}">
              <a16:creationId xmlns:a16="http://schemas.microsoft.com/office/drawing/2014/main" id="{D838EA55-17BD-A721-EE74-8A79F73C59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4991" y="2029968"/>
          <a:ext cx="1584198" cy="1426464"/>
        </a:xfrm>
        <a:prstGeom prst="rect">
          <a:avLst/>
        </a:prstGeom>
      </xdr:spPr>
    </xdr:pic>
    <xdr:clientData/>
  </xdr:twoCellAnchor>
  <xdr:twoCellAnchor>
    <xdr:from>
      <xdr:col>4</xdr:col>
      <xdr:colOff>94869</xdr:colOff>
      <xdr:row>33</xdr:row>
      <xdr:rowOff>79248</xdr:rowOff>
    </xdr:from>
    <xdr:to>
      <xdr:col>4</xdr:col>
      <xdr:colOff>1802511</xdr:colOff>
      <xdr:row>33</xdr:row>
      <xdr:rowOff>1505712</xdr:rowOff>
    </xdr:to>
    <xdr:pic>
      <xdr:nvPicPr>
        <xdr:cNvPr id="5" name="composition_Births">
          <a:extLst>
            <a:ext uri="{FF2B5EF4-FFF2-40B4-BE49-F238E27FC236}">
              <a16:creationId xmlns:a16="http://schemas.microsoft.com/office/drawing/2014/main" id="{A6E23B72-D88E-7776-B300-9560A1B8392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62069" y="2029968"/>
          <a:ext cx="1707642" cy="1426464"/>
        </a:xfrm>
        <a:prstGeom prst="rect">
          <a:avLst/>
        </a:prstGeom>
      </xdr:spPr>
    </xdr:pic>
    <xdr:clientData/>
  </xdr:twoCellAnchor>
  <xdr:twoCellAnchor>
    <xdr:from>
      <xdr:col>4</xdr:col>
      <xdr:colOff>94869</xdr:colOff>
      <xdr:row>43</xdr:row>
      <xdr:rowOff>95250</xdr:rowOff>
    </xdr:from>
    <xdr:to>
      <xdr:col>4</xdr:col>
      <xdr:colOff>1802511</xdr:colOff>
      <xdr:row>43</xdr:row>
      <xdr:rowOff>1809750</xdr:rowOff>
    </xdr:to>
    <xdr:pic>
      <xdr:nvPicPr>
        <xdr:cNvPr id="7" name="histogram_Births">
          <a:extLst>
            <a:ext uri="{FF2B5EF4-FFF2-40B4-BE49-F238E27FC236}">
              <a16:creationId xmlns:a16="http://schemas.microsoft.com/office/drawing/2014/main" id="{A0968643-BAA6-8C4C-B977-1BB45036687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62069" y="3943350"/>
          <a:ext cx="1707642" cy="1714500"/>
        </a:xfrm>
        <a:prstGeom prst="rect">
          <a:avLst/>
        </a:prstGeom>
      </xdr:spPr>
    </xdr:pic>
    <xdr:clientData/>
  </xdr:twoCellAnchor>
  <xdr:twoCellAnchor>
    <xdr:from>
      <xdr:col>5</xdr:col>
      <xdr:colOff>94869</xdr:colOff>
      <xdr:row>33</xdr:row>
      <xdr:rowOff>79248</xdr:rowOff>
    </xdr:from>
    <xdr:to>
      <xdr:col>5</xdr:col>
      <xdr:colOff>1802511</xdr:colOff>
      <xdr:row>33</xdr:row>
      <xdr:rowOff>1505712</xdr:rowOff>
    </xdr:to>
    <xdr:pic>
      <xdr:nvPicPr>
        <xdr:cNvPr id="9" name="composition_Deaths">
          <a:extLst>
            <a:ext uri="{FF2B5EF4-FFF2-40B4-BE49-F238E27FC236}">
              <a16:creationId xmlns:a16="http://schemas.microsoft.com/office/drawing/2014/main" id="{1A588902-F55D-82B9-AC5F-441C1274F26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59449" y="2029968"/>
          <a:ext cx="1707642" cy="1426464"/>
        </a:xfrm>
        <a:prstGeom prst="rect">
          <a:avLst/>
        </a:prstGeom>
      </xdr:spPr>
    </xdr:pic>
    <xdr:clientData/>
  </xdr:twoCellAnchor>
  <xdr:twoCellAnchor>
    <xdr:from>
      <xdr:col>5</xdr:col>
      <xdr:colOff>94869</xdr:colOff>
      <xdr:row>43</xdr:row>
      <xdr:rowOff>95250</xdr:rowOff>
    </xdr:from>
    <xdr:to>
      <xdr:col>5</xdr:col>
      <xdr:colOff>1802511</xdr:colOff>
      <xdr:row>43</xdr:row>
      <xdr:rowOff>1809750</xdr:rowOff>
    </xdr:to>
    <xdr:pic>
      <xdr:nvPicPr>
        <xdr:cNvPr id="11" name="histogram_Deaths">
          <a:extLst>
            <a:ext uri="{FF2B5EF4-FFF2-40B4-BE49-F238E27FC236}">
              <a16:creationId xmlns:a16="http://schemas.microsoft.com/office/drawing/2014/main" id="{D421A941-E4CA-103F-B55D-14DED86380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59449" y="3943350"/>
          <a:ext cx="1707642" cy="1714500"/>
        </a:xfrm>
        <a:prstGeom prst="rect">
          <a:avLst/>
        </a:prstGeom>
      </xdr:spPr>
    </xdr:pic>
    <xdr:clientData/>
  </xdr:twoCellAnchor>
  <xdr:twoCellAnchor>
    <xdr:from>
      <xdr:col>6</xdr:col>
      <xdr:colOff>94869</xdr:colOff>
      <xdr:row>33</xdr:row>
      <xdr:rowOff>79248</xdr:rowOff>
    </xdr:from>
    <xdr:to>
      <xdr:col>6</xdr:col>
      <xdr:colOff>1802511</xdr:colOff>
      <xdr:row>33</xdr:row>
      <xdr:rowOff>1505712</xdr:rowOff>
    </xdr:to>
    <xdr:pic>
      <xdr:nvPicPr>
        <xdr:cNvPr id="13" name="composition_Births_SD_MARKLINE">
          <a:extLst>
            <a:ext uri="{FF2B5EF4-FFF2-40B4-BE49-F238E27FC236}">
              <a16:creationId xmlns:a16="http://schemas.microsoft.com/office/drawing/2014/main" id="{A340E7B7-BF5D-8FBE-9F59-303753724A5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6829" y="2029968"/>
          <a:ext cx="1707642" cy="1426464"/>
        </a:xfrm>
        <a:prstGeom prst="rect">
          <a:avLst/>
        </a:prstGeom>
      </xdr:spPr>
    </xdr:pic>
    <xdr:clientData/>
  </xdr:twoCellAnchor>
  <xdr:twoCellAnchor>
    <xdr:from>
      <xdr:col>7</xdr:col>
      <xdr:colOff>94869</xdr:colOff>
      <xdr:row>33</xdr:row>
      <xdr:rowOff>79248</xdr:rowOff>
    </xdr:from>
    <xdr:to>
      <xdr:col>7</xdr:col>
      <xdr:colOff>1802511</xdr:colOff>
      <xdr:row>33</xdr:row>
      <xdr:rowOff>1505712</xdr:rowOff>
    </xdr:to>
    <xdr:pic>
      <xdr:nvPicPr>
        <xdr:cNvPr id="15" name="composition_Births_SD_MARKAREA">
          <a:extLst>
            <a:ext uri="{FF2B5EF4-FFF2-40B4-BE49-F238E27FC236}">
              <a16:creationId xmlns:a16="http://schemas.microsoft.com/office/drawing/2014/main" id="{0516E63D-85C3-E4AB-0A88-18323121270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54209" y="2029968"/>
          <a:ext cx="1707642" cy="1426464"/>
        </a:xfrm>
        <a:prstGeom prst="rect">
          <a:avLst/>
        </a:prstGeom>
      </xdr:spPr>
    </xdr:pic>
    <xdr:clientData/>
  </xdr:twoCellAnchor>
  <xdr:twoCellAnchor>
    <xdr:from>
      <xdr:col>8</xdr:col>
      <xdr:colOff>94869</xdr:colOff>
      <xdr:row>33</xdr:row>
      <xdr:rowOff>79248</xdr:rowOff>
    </xdr:from>
    <xdr:to>
      <xdr:col>8</xdr:col>
      <xdr:colOff>1802511</xdr:colOff>
      <xdr:row>33</xdr:row>
      <xdr:rowOff>1505712</xdr:rowOff>
    </xdr:to>
    <xdr:pic>
      <xdr:nvPicPr>
        <xdr:cNvPr id="17" name="composition_Births_SD_MARKPOINT">
          <a:extLst>
            <a:ext uri="{FF2B5EF4-FFF2-40B4-BE49-F238E27FC236}">
              <a16:creationId xmlns:a16="http://schemas.microsoft.com/office/drawing/2014/main" id="{633AAAC9-C4AC-A087-6456-1C74AAEEC0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51589" y="2029968"/>
          <a:ext cx="1707642" cy="1426464"/>
        </a:xfrm>
        <a:prstGeom prst="rect">
          <a:avLst/>
        </a:prstGeom>
      </xdr:spPr>
    </xdr:pic>
    <xdr:clientData/>
  </xdr:twoCellAnchor>
  <xdr:twoCellAnchor>
    <xdr:from>
      <xdr:col>9</xdr:col>
      <xdr:colOff>94869</xdr:colOff>
      <xdr:row>33</xdr:row>
      <xdr:rowOff>79248</xdr:rowOff>
    </xdr:from>
    <xdr:to>
      <xdr:col>9</xdr:col>
      <xdr:colOff>1802511</xdr:colOff>
      <xdr:row>33</xdr:row>
      <xdr:rowOff>1505712</xdr:rowOff>
    </xdr:to>
    <xdr:pic>
      <xdr:nvPicPr>
        <xdr:cNvPr id="19" name="composition_Delta">
          <a:extLst>
            <a:ext uri="{FF2B5EF4-FFF2-40B4-BE49-F238E27FC236}">
              <a16:creationId xmlns:a16="http://schemas.microsoft.com/office/drawing/2014/main" id="{BA57E7C5-606B-3796-3F86-B46A2557825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48969" y="2029968"/>
          <a:ext cx="1707642" cy="1426464"/>
        </a:xfrm>
        <a:prstGeom prst="rect">
          <a:avLst/>
        </a:prstGeom>
      </xdr:spPr>
    </xdr:pic>
    <xdr:clientData/>
  </xdr:twoCellAnchor>
  <xdr:twoCellAnchor>
    <xdr:from>
      <xdr:col>9</xdr:col>
      <xdr:colOff>94869</xdr:colOff>
      <xdr:row>43</xdr:row>
      <xdr:rowOff>95250</xdr:rowOff>
    </xdr:from>
    <xdr:to>
      <xdr:col>9</xdr:col>
      <xdr:colOff>1802511</xdr:colOff>
      <xdr:row>43</xdr:row>
      <xdr:rowOff>1809750</xdr:rowOff>
    </xdr:to>
    <xdr:pic>
      <xdr:nvPicPr>
        <xdr:cNvPr id="21" name="histogram_Delta">
          <a:extLst>
            <a:ext uri="{FF2B5EF4-FFF2-40B4-BE49-F238E27FC236}">
              <a16:creationId xmlns:a16="http://schemas.microsoft.com/office/drawing/2014/main" id="{C11E56CA-2B49-8C72-434A-A51A322C44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48969" y="3943350"/>
          <a:ext cx="1707642" cy="1714500"/>
        </a:xfrm>
        <a:prstGeom prst="rect">
          <a:avLst/>
        </a:prstGeom>
      </xdr:spPr>
    </xdr:pic>
    <xdr:clientData/>
  </xdr:twoCellAnchor>
  <xdr:twoCellAnchor>
    <xdr:from>
      <xdr:col>10</xdr:col>
      <xdr:colOff>94869</xdr:colOff>
      <xdr:row>33</xdr:row>
      <xdr:rowOff>79248</xdr:rowOff>
    </xdr:from>
    <xdr:to>
      <xdr:col>10</xdr:col>
      <xdr:colOff>1802511</xdr:colOff>
      <xdr:row>33</xdr:row>
      <xdr:rowOff>1505712</xdr:rowOff>
    </xdr:to>
    <xdr:pic>
      <xdr:nvPicPr>
        <xdr:cNvPr id="23" name="composition_index">
          <a:extLst>
            <a:ext uri="{FF2B5EF4-FFF2-40B4-BE49-F238E27FC236}">
              <a16:creationId xmlns:a16="http://schemas.microsoft.com/office/drawing/2014/main" id="{6BF1B35F-4625-E9F6-7EC7-3D89286AE3B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46349" y="2029968"/>
          <a:ext cx="1707642" cy="1426464"/>
        </a:xfrm>
        <a:prstGeom prst="rect">
          <a:avLst/>
        </a:prstGeom>
      </xdr:spPr>
    </xdr:pic>
    <xdr:clientData/>
  </xdr:twoCellAnchor>
  <xdr:twoCellAnchor>
    <xdr:from>
      <xdr:col>10</xdr:col>
      <xdr:colOff>94869</xdr:colOff>
      <xdr:row>43</xdr:row>
      <xdr:rowOff>95250</xdr:rowOff>
    </xdr:from>
    <xdr:to>
      <xdr:col>10</xdr:col>
      <xdr:colOff>1802511</xdr:colOff>
      <xdr:row>43</xdr:row>
      <xdr:rowOff>1809750</xdr:rowOff>
    </xdr:to>
    <xdr:pic>
      <xdr:nvPicPr>
        <xdr:cNvPr id="25" name="histogram_index">
          <a:extLst>
            <a:ext uri="{FF2B5EF4-FFF2-40B4-BE49-F238E27FC236}">
              <a16:creationId xmlns:a16="http://schemas.microsoft.com/office/drawing/2014/main" id="{C07C7C83-FA34-349D-C10C-E78882F480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46349" y="3943350"/>
          <a:ext cx="1707642" cy="171450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88011</xdr:colOff>
      <xdr:row>33</xdr:row>
      <xdr:rowOff>79248</xdr:rowOff>
    </xdr:from>
    <xdr:to>
      <xdr:col>3</xdr:col>
      <xdr:colOff>1672209</xdr:colOff>
      <xdr:row>33</xdr:row>
      <xdr:rowOff>1505712</xdr:rowOff>
    </xdr:to>
    <xdr:pic>
      <xdr:nvPicPr>
        <xdr:cNvPr id="3" name="composition_Age">
          <a:extLst>
            <a:ext uri="{FF2B5EF4-FFF2-40B4-BE49-F238E27FC236}">
              <a16:creationId xmlns:a16="http://schemas.microsoft.com/office/drawing/2014/main" id="{67700F4D-01A7-C68F-31CE-2B343C11534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4991" y="2029968"/>
          <a:ext cx="1584198" cy="1426464"/>
        </a:xfrm>
        <a:prstGeom prst="rect">
          <a:avLst/>
        </a:prstGeom>
      </xdr:spPr>
    </xdr:pic>
    <xdr:clientData/>
  </xdr:twoCellAnchor>
  <xdr:twoCellAnchor>
    <xdr:from>
      <xdr:col>4</xdr:col>
      <xdr:colOff>94869</xdr:colOff>
      <xdr:row>33</xdr:row>
      <xdr:rowOff>79248</xdr:rowOff>
    </xdr:from>
    <xdr:to>
      <xdr:col>4</xdr:col>
      <xdr:colOff>1802511</xdr:colOff>
      <xdr:row>33</xdr:row>
      <xdr:rowOff>1505712</xdr:rowOff>
    </xdr:to>
    <xdr:pic>
      <xdr:nvPicPr>
        <xdr:cNvPr id="5" name="composition_Males">
          <a:extLst>
            <a:ext uri="{FF2B5EF4-FFF2-40B4-BE49-F238E27FC236}">
              <a16:creationId xmlns:a16="http://schemas.microsoft.com/office/drawing/2014/main" id="{31A1A854-517F-3354-A2B8-B9FB998E226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62069" y="2029968"/>
          <a:ext cx="1707642" cy="1426464"/>
        </a:xfrm>
        <a:prstGeom prst="rect">
          <a:avLst/>
        </a:prstGeom>
      </xdr:spPr>
    </xdr:pic>
    <xdr:clientData/>
  </xdr:twoCellAnchor>
  <xdr:twoCellAnchor>
    <xdr:from>
      <xdr:col>4</xdr:col>
      <xdr:colOff>94869</xdr:colOff>
      <xdr:row>43</xdr:row>
      <xdr:rowOff>95250</xdr:rowOff>
    </xdr:from>
    <xdr:to>
      <xdr:col>4</xdr:col>
      <xdr:colOff>1802511</xdr:colOff>
      <xdr:row>43</xdr:row>
      <xdr:rowOff>1809750</xdr:rowOff>
    </xdr:to>
    <xdr:pic>
      <xdr:nvPicPr>
        <xdr:cNvPr id="7" name="histogram_Males">
          <a:extLst>
            <a:ext uri="{FF2B5EF4-FFF2-40B4-BE49-F238E27FC236}">
              <a16:creationId xmlns:a16="http://schemas.microsoft.com/office/drawing/2014/main" id="{E77D1705-DBEA-A032-A7D3-28B8EE8B394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62069" y="3943350"/>
          <a:ext cx="1707642" cy="1714500"/>
        </a:xfrm>
        <a:prstGeom prst="rect">
          <a:avLst/>
        </a:prstGeom>
      </xdr:spPr>
    </xdr:pic>
    <xdr:clientData/>
  </xdr:twoCellAnchor>
  <xdr:twoCellAnchor>
    <xdr:from>
      <xdr:col>5</xdr:col>
      <xdr:colOff>94869</xdr:colOff>
      <xdr:row>33</xdr:row>
      <xdr:rowOff>79248</xdr:rowOff>
    </xdr:from>
    <xdr:to>
      <xdr:col>5</xdr:col>
      <xdr:colOff>1802511</xdr:colOff>
      <xdr:row>33</xdr:row>
      <xdr:rowOff>1505712</xdr:rowOff>
    </xdr:to>
    <xdr:pic>
      <xdr:nvPicPr>
        <xdr:cNvPr id="9" name="composition_Females">
          <a:extLst>
            <a:ext uri="{FF2B5EF4-FFF2-40B4-BE49-F238E27FC236}">
              <a16:creationId xmlns:a16="http://schemas.microsoft.com/office/drawing/2014/main" id="{629B0E09-C8D3-434A-C326-06B0A642C2B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59449" y="2029968"/>
          <a:ext cx="1707642" cy="1426464"/>
        </a:xfrm>
        <a:prstGeom prst="rect">
          <a:avLst/>
        </a:prstGeom>
      </xdr:spPr>
    </xdr:pic>
    <xdr:clientData/>
  </xdr:twoCellAnchor>
  <xdr:twoCellAnchor>
    <xdr:from>
      <xdr:col>5</xdr:col>
      <xdr:colOff>94869</xdr:colOff>
      <xdr:row>43</xdr:row>
      <xdr:rowOff>95250</xdr:rowOff>
    </xdr:from>
    <xdr:to>
      <xdr:col>5</xdr:col>
      <xdr:colOff>1802511</xdr:colOff>
      <xdr:row>43</xdr:row>
      <xdr:rowOff>1809750</xdr:rowOff>
    </xdr:to>
    <xdr:pic>
      <xdr:nvPicPr>
        <xdr:cNvPr id="11" name="histogram_Females">
          <a:extLst>
            <a:ext uri="{FF2B5EF4-FFF2-40B4-BE49-F238E27FC236}">
              <a16:creationId xmlns:a16="http://schemas.microsoft.com/office/drawing/2014/main" id="{0DE39DD1-9399-A978-B710-99FCB7A2174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59449" y="3943350"/>
          <a:ext cx="1707642" cy="1714500"/>
        </a:xfrm>
        <a:prstGeom prst="rect">
          <a:avLst/>
        </a:prstGeom>
      </xdr:spPr>
    </xdr:pic>
    <xdr:clientData/>
  </xdr:twoCellAnchor>
  <xdr:twoCellAnchor>
    <xdr:from>
      <xdr:col>6</xdr:col>
      <xdr:colOff>94869</xdr:colOff>
      <xdr:row>33</xdr:row>
      <xdr:rowOff>79248</xdr:rowOff>
    </xdr:from>
    <xdr:to>
      <xdr:col>6</xdr:col>
      <xdr:colOff>1802511</xdr:colOff>
      <xdr:row>33</xdr:row>
      <xdr:rowOff>1505712</xdr:rowOff>
    </xdr:to>
    <xdr:pic>
      <xdr:nvPicPr>
        <xdr:cNvPr id="13" name="composition_index">
          <a:extLst>
            <a:ext uri="{FF2B5EF4-FFF2-40B4-BE49-F238E27FC236}">
              <a16:creationId xmlns:a16="http://schemas.microsoft.com/office/drawing/2014/main" id="{DD3613D9-1302-BE53-9EAD-8D8C3AB97CE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6829" y="2029968"/>
          <a:ext cx="1707642" cy="1426464"/>
        </a:xfrm>
        <a:prstGeom prst="rect">
          <a:avLst/>
        </a:prstGeom>
      </xdr:spPr>
    </xdr:pic>
    <xdr:clientData/>
  </xdr:twoCellAnchor>
  <xdr:twoCellAnchor>
    <xdr:from>
      <xdr:col>6</xdr:col>
      <xdr:colOff>94869</xdr:colOff>
      <xdr:row>43</xdr:row>
      <xdr:rowOff>95250</xdr:rowOff>
    </xdr:from>
    <xdr:to>
      <xdr:col>6</xdr:col>
      <xdr:colOff>1802511</xdr:colOff>
      <xdr:row>43</xdr:row>
      <xdr:rowOff>1809750</xdr:rowOff>
    </xdr:to>
    <xdr:pic>
      <xdr:nvPicPr>
        <xdr:cNvPr id="15" name="histogram_index">
          <a:extLst>
            <a:ext uri="{FF2B5EF4-FFF2-40B4-BE49-F238E27FC236}">
              <a16:creationId xmlns:a16="http://schemas.microsoft.com/office/drawing/2014/main" id="{6B288A1C-18E4-3FC5-C4D3-F5868FB4A2B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6829" y="3943350"/>
          <a:ext cx="1707642" cy="171450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88011</xdr:colOff>
      <xdr:row>33</xdr:row>
      <xdr:rowOff>79248</xdr:rowOff>
    </xdr:from>
    <xdr:to>
      <xdr:col>3</xdr:col>
      <xdr:colOff>1672209</xdr:colOff>
      <xdr:row>33</xdr:row>
      <xdr:rowOff>1505712</xdr:rowOff>
    </xdr:to>
    <xdr:pic>
      <xdr:nvPicPr>
        <xdr:cNvPr id="3" name="composition_gold">
          <a:extLst>
            <a:ext uri="{FF2B5EF4-FFF2-40B4-BE49-F238E27FC236}">
              <a16:creationId xmlns:a16="http://schemas.microsoft.com/office/drawing/2014/main" id="{25833C91-64B7-FDD1-2F7C-AA0620419DD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4991" y="2029968"/>
          <a:ext cx="1584198" cy="1426464"/>
        </a:xfrm>
        <a:prstGeom prst="rect">
          <a:avLst/>
        </a:prstGeom>
      </xdr:spPr>
    </xdr:pic>
    <xdr:clientData/>
  </xdr:twoCellAnchor>
  <xdr:twoCellAnchor>
    <xdr:from>
      <xdr:col>3</xdr:col>
      <xdr:colOff>88011</xdr:colOff>
      <xdr:row>43</xdr:row>
      <xdr:rowOff>95250</xdr:rowOff>
    </xdr:from>
    <xdr:to>
      <xdr:col>3</xdr:col>
      <xdr:colOff>1672209</xdr:colOff>
      <xdr:row>43</xdr:row>
      <xdr:rowOff>1809750</xdr:rowOff>
    </xdr:to>
    <xdr:pic>
      <xdr:nvPicPr>
        <xdr:cNvPr id="5" name="histogram_gold">
          <a:extLst>
            <a:ext uri="{FF2B5EF4-FFF2-40B4-BE49-F238E27FC236}">
              <a16:creationId xmlns:a16="http://schemas.microsoft.com/office/drawing/2014/main" id="{191A6AB8-2D36-8FE1-64CF-56FE577ECA1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4991" y="3943350"/>
          <a:ext cx="1584198" cy="1714500"/>
        </a:xfrm>
        <a:prstGeom prst="rect">
          <a:avLst/>
        </a:prstGeom>
      </xdr:spPr>
    </xdr:pic>
    <xdr:clientData/>
  </xdr:twoCellAnchor>
  <xdr:twoCellAnchor>
    <xdr:from>
      <xdr:col>4</xdr:col>
      <xdr:colOff>94869</xdr:colOff>
      <xdr:row>33</xdr:row>
      <xdr:rowOff>79248</xdr:rowOff>
    </xdr:from>
    <xdr:to>
      <xdr:col>4</xdr:col>
      <xdr:colOff>1802511</xdr:colOff>
      <xdr:row>33</xdr:row>
      <xdr:rowOff>1505712</xdr:rowOff>
    </xdr:to>
    <xdr:pic>
      <xdr:nvPicPr>
        <xdr:cNvPr id="7" name="composition_silver">
          <a:extLst>
            <a:ext uri="{FF2B5EF4-FFF2-40B4-BE49-F238E27FC236}">
              <a16:creationId xmlns:a16="http://schemas.microsoft.com/office/drawing/2014/main" id="{4E3ABE3C-85A0-BFF1-9875-2B5A79CF1B4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62069" y="2029968"/>
          <a:ext cx="1707642" cy="1426464"/>
        </a:xfrm>
        <a:prstGeom prst="rect">
          <a:avLst/>
        </a:prstGeom>
      </xdr:spPr>
    </xdr:pic>
    <xdr:clientData/>
  </xdr:twoCellAnchor>
  <xdr:twoCellAnchor>
    <xdr:from>
      <xdr:col>4</xdr:col>
      <xdr:colOff>94869</xdr:colOff>
      <xdr:row>43</xdr:row>
      <xdr:rowOff>95250</xdr:rowOff>
    </xdr:from>
    <xdr:to>
      <xdr:col>4</xdr:col>
      <xdr:colOff>1802511</xdr:colOff>
      <xdr:row>43</xdr:row>
      <xdr:rowOff>1809750</xdr:rowOff>
    </xdr:to>
    <xdr:pic>
      <xdr:nvPicPr>
        <xdr:cNvPr id="9" name="histogram_silver">
          <a:extLst>
            <a:ext uri="{FF2B5EF4-FFF2-40B4-BE49-F238E27FC236}">
              <a16:creationId xmlns:a16="http://schemas.microsoft.com/office/drawing/2014/main" id="{89A80143-5524-23C6-E5F5-877CCCDCE3E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62069" y="3943350"/>
          <a:ext cx="1707642" cy="1714500"/>
        </a:xfrm>
        <a:prstGeom prst="rect">
          <a:avLst/>
        </a:prstGeom>
      </xdr:spPr>
    </xdr:pic>
    <xdr:clientData/>
  </xdr:twoCellAnchor>
  <xdr:twoCellAnchor>
    <xdr:from>
      <xdr:col>5</xdr:col>
      <xdr:colOff>94869</xdr:colOff>
      <xdr:row>33</xdr:row>
      <xdr:rowOff>79248</xdr:rowOff>
    </xdr:from>
    <xdr:to>
      <xdr:col>5</xdr:col>
      <xdr:colOff>1802511</xdr:colOff>
      <xdr:row>33</xdr:row>
      <xdr:rowOff>1505712</xdr:rowOff>
    </xdr:to>
    <xdr:pic>
      <xdr:nvPicPr>
        <xdr:cNvPr id="11" name="composition_crude">
          <a:extLst>
            <a:ext uri="{FF2B5EF4-FFF2-40B4-BE49-F238E27FC236}">
              <a16:creationId xmlns:a16="http://schemas.microsoft.com/office/drawing/2014/main" id="{C9BC05E5-F750-AD75-AA4E-0D2269A00BA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59449" y="2029968"/>
          <a:ext cx="1707642" cy="1426464"/>
        </a:xfrm>
        <a:prstGeom prst="rect">
          <a:avLst/>
        </a:prstGeom>
      </xdr:spPr>
    </xdr:pic>
    <xdr:clientData/>
  </xdr:twoCellAnchor>
  <xdr:twoCellAnchor>
    <xdr:from>
      <xdr:col>5</xdr:col>
      <xdr:colOff>94869</xdr:colOff>
      <xdr:row>43</xdr:row>
      <xdr:rowOff>95250</xdr:rowOff>
    </xdr:from>
    <xdr:to>
      <xdr:col>5</xdr:col>
      <xdr:colOff>1802511</xdr:colOff>
      <xdr:row>43</xdr:row>
      <xdr:rowOff>1809750</xdr:rowOff>
    </xdr:to>
    <xdr:pic>
      <xdr:nvPicPr>
        <xdr:cNvPr id="13" name="histogram_crude">
          <a:extLst>
            <a:ext uri="{FF2B5EF4-FFF2-40B4-BE49-F238E27FC236}">
              <a16:creationId xmlns:a16="http://schemas.microsoft.com/office/drawing/2014/main" id="{11113BD9-DB2C-EC2E-7341-0CE7A77F1F4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59449" y="3943350"/>
          <a:ext cx="1707642" cy="1714500"/>
        </a:xfrm>
        <a:prstGeom prst="rect">
          <a:avLst/>
        </a:prstGeom>
      </xdr:spPr>
    </xdr:pic>
    <xdr:clientData/>
  </xdr:twoCellAnchor>
  <xdr:twoCellAnchor>
    <xdr:from>
      <xdr:col>6</xdr:col>
      <xdr:colOff>94869</xdr:colOff>
      <xdr:row>33</xdr:row>
      <xdr:rowOff>79248</xdr:rowOff>
    </xdr:from>
    <xdr:to>
      <xdr:col>6</xdr:col>
      <xdr:colOff>1802511</xdr:colOff>
      <xdr:row>33</xdr:row>
      <xdr:rowOff>1505712</xdr:rowOff>
    </xdr:to>
    <xdr:pic>
      <xdr:nvPicPr>
        <xdr:cNvPr id="15" name="composition_slick">
          <a:extLst>
            <a:ext uri="{FF2B5EF4-FFF2-40B4-BE49-F238E27FC236}">
              <a16:creationId xmlns:a16="http://schemas.microsoft.com/office/drawing/2014/main" id="{12135D17-0115-9E82-2DD0-CD2011EEABD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6829" y="2029968"/>
          <a:ext cx="1707642" cy="1426464"/>
        </a:xfrm>
        <a:prstGeom prst="rect">
          <a:avLst/>
        </a:prstGeom>
      </xdr:spPr>
    </xdr:pic>
    <xdr:clientData/>
  </xdr:twoCellAnchor>
  <xdr:twoCellAnchor>
    <xdr:from>
      <xdr:col>6</xdr:col>
      <xdr:colOff>94869</xdr:colOff>
      <xdr:row>43</xdr:row>
      <xdr:rowOff>95250</xdr:rowOff>
    </xdr:from>
    <xdr:to>
      <xdr:col>6</xdr:col>
      <xdr:colOff>1802511</xdr:colOff>
      <xdr:row>43</xdr:row>
      <xdr:rowOff>1809750</xdr:rowOff>
    </xdr:to>
    <xdr:pic>
      <xdr:nvPicPr>
        <xdr:cNvPr id="17" name="histogram_slick">
          <a:extLst>
            <a:ext uri="{FF2B5EF4-FFF2-40B4-BE49-F238E27FC236}">
              <a16:creationId xmlns:a16="http://schemas.microsoft.com/office/drawing/2014/main" id="{695924A7-4B4C-2E88-CE1C-09DD1933CAB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6829" y="3943350"/>
          <a:ext cx="1707642" cy="1714500"/>
        </a:xfrm>
        <a:prstGeom prst="rect">
          <a:avLst/>
        </a:prstGeom>
      </xdr:spPr>
    </xdr:pic>
    <xdr:clientData/>
  </xdr:twoCellAnchor>
  <xdr:twoCellAnchor>
    <xdr:from>
      <xdr:col>7</xdr:col>
      <xdr:colOff>94869</xdr:colOff>
      <xdr:row>33</xdr:row>
      <xdr:rowOff>79248</xdr:rowOff>
    </xdr:from>
    <xdr:to>
      <xdr:col>7</xdr:col>
      <xdr:colOff>1802511</xdr:colOff>
      <xdr:row>33</xdr:row>
      <xdr:rowOff>1505712</xdr:rowOff>
    </xdr:to>
    <xdr:pic>
      <xdr:nvPicPr>
        <xdr:cNvPr id="19" name="composition_copper">
          <a:extLst>
            <a:ext uri="{FF2B5EF4-FFF2-40B4-BE49-F238E27FC236}">
              <a16:creationId xmlns:a16="http://schemas.microsoft.com/office/drawing/2014/main" id="{0523DA0C-3310-65FA-E5F5-BC8B58620F5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54209" y="2029968"/>
          <a:ext cx="1707642" cy="1426464"/>
        </a:xfrm>
        <a:prstGeom prst="rect">
          <a:avLst/>
        </a:prstGeom>
      </xdr:spPr>
    </xdr:pic>
    <xdr:clientData/>
  </xdr:twoCellAnchor>
  <xdr:twoCellAnchor>
    <xdr:from>
      <xdr:col>7</xdr:col>
      <xdr:colOff>94869</xdr:colOff>
      <xdr:row>43</xdr:row>
      <xdr:rowOff>95250</xdr:rowOff>
    </xdr:from>
    <xdr:to>
      <xdr:col>7</xdr:col>
      <xdr:colOff>1802511</xdr:colOff>
      <xdr:row>43</xdr:row>
      <xdr:rowOff>1809750</xdr:rowOff>
    </xdr:to>
    <xdr:pic>
      <xdr:nvPicPr>
        <xdr:cNvPr id="21" name="histogram_copper">
          <a:extLst>
            <a:ext uri="{FF2B5EF4-FFF2-40B4-BE49-F238E27FC236}">
              <a16:creationId xmlns:a16="http://schemas.microsoft.com/office/drawing/2014/main" id="{D3F1B443-6A20-34B1-60D8-0F5F495437C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54209" y="3943350"/>
          <a:ext cx="1707642" cy="1714500"/>
        </a:xfrm>
        <a:prstGeom prst="rect">
          <a:avLst/>
        </a:prstGeom>
      </xdr:spPr>
    </xdr:pic>
    <xdr:clientData/>
  </xdr:twoCellAnchor>
  <xdr:twoCellAnchor>
    <xdr:from>
      <xdr:col>8</xdr:col>
      <xdr:colOff>94869</xdr:colOff>
      <xdr:row>33</xdr:row>
      <xdr:rowOff>79248</xdr:rowOff>
    </xdr:from>
    <xdr:to>
      <xdr:col>8</xdr:col>
      <xdr:colOff>1802511</xdr:colOff>
      <xdr:row>33</xdr:row>
      <xdr:rowOff>1505712</xdr:rowOff>
    </xdr:to>
    <xdr:pic>
      <xdr:nvPicPr>
        <xdr:cNvPr id="23" name="composition_iron">
          <a:extLst>
            <a:ext uri="{FF2B5EF4-FFF2-40B4-BE49-F238E27FC236}">
              <a16:creationId xmlns:a16="http://schemas.microsoft.com/office/drawing/2014/main" id="{87A0ACB8-B1F9-3069-00BB-9C9E64D26FF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51589" y="2029968"/>
          <a:ext cx="1707642" cy="1426464"/>
        </a:xfrm>
        <a:prstGeom prst="rect">
          <a:avLst/>
        </a:prstGeom>
      </xdr:spPr>
    </xdr:pic>
    <xdr:clientData/>
  </xdr:twoCellAnchor>
  <xdr:twoCellAnchor>
    <xdr:from>
      <xdr:col>8</xdr:col>
      <xdr:colOff>94869</xdr:colOff>
      <xdr:row>43</xdr:row>
      <xdr:rowOff>95250</xdr:rowOff>
    </xdr:from>
    <xdr:to>
      <xdr:col>8</xdr:col>
      <xdr:colOff>1802511</xdr:colOff>
      <xdr:row>43</xdr:row>
      <xdr:rowOff>1809750</xdr:rowOff>
    </xdr:to>
    <xdr:pic>
      <xdr:nvPicPr>
        <xdr:cNvPr id="25" name="histogram_iron">
          <a:extLst>
            <a:ext uri="{FF2B5EF4-FFF2-40B4-BE49-F238E27FC236}">
              <a16:creationId xmlns:a16="http://schemas.microsoft.com/office/drawing/2014/main" id="{37953B50-23EF-6675-E4F3-FAB5547D4F2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51589" y="3943350"/>
          <a:ext cx="1707642" cy="1714500"/>
        </a:xfrm>
        <a:prstGeom prst="rect">
          <a:avLst/>
        </a:prstGeom>
      </xdr:spPr>
    </xdr:pic>
    <xdr:clientData/>
  </xdr:twoCellAnchor>
  <xdr:twoCellAnchor>
    <xdr:from>
      <xdr:col>9</xdr:col>
      <xdr:colOff>94869</xdr:colOff>
      <xdr:row>33</xdr:row>
      <xdr:rowOff>79248</xdr:rowOff>
    </xdr:from>
    <xdr:to>
      <xdr:col>9</xdr:col>
      <xdr:colOff>1802511</xdr:colOff>
      <xdr:row>33</xdr:row>
      <xdr:rowOff>1505712</xdr:rowOff>
    </xdr:to>
    <xdr:pic>
      <xdr:nvPicPr>
        <xdr:cNvPr id="27" name="composition_diamond">
          <a:extLst>
            <a:ext uri="{FF2B5EF4-FFF2-40B4-BE49-F238E27FC236}">
              <a16:creationId xmlns:a16="http://schemas.microsoft.com/office/drawing/2014/main" id="{A10AFEED-2869-0806-FF32-D4E1B0AC809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48969" y="2029968"/>
          <a:ext cx="1707642" cy="1426464"/>
        </a:xfrm>
        <a:prstGeom prst="rect">
          <a:avLst/>
        </a:prstGeom>
      </xdr:spPr>
    </xdr:pic>
    <xdr:clientData/>
  </xdr:twoCellAnchor>
  <xdr:twoCellAnchor>
    <xdr:from>
      <xdr:col>9</xdr:col>
      <xdr:colOff>94869</xdr:colOff>
      <xdr:row>43</xdr:row>
      <xdr:rowOff>95250</xdr:rowOff>
    </xdr:from>
    <xdr:to>
      <xdr:col>9</xdr:col>
      <xdr:colOff>1802511</xdr:colOff>
      <xdr:row>43</xdr:row>
      <xdr:rowOff>1809750</xdr:rowOff>
    </xdr:to>
    <xdr:pic>
      <xdr:nvPicPr>
        <xdr:cNvPr id="29" name="histogram_diamond">
          <a:extLst>
            <a:ext uri="{FF2B5EF4-FFF2-40B4-BE49-F238E27FC236}">
              <a16:creationId xmlns:a16="http://schemas.microsoft.com/office/drawing/2014/main" id="{80001C57-9937-0FA6-1DF8-F3201381BF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48969" y="3943350"/>
          <a:ext cx="1707642" cy="1714500"/>
        </a:xfrm>
        <a:prstGeom prst="rect">
          <a:avLst/>
        </a:prstGeom>
      </xdr:spPr>
    </xdr:pic>
    <xdr:clientData/>
  </xdr:twoCellAnchor>
  <xdr:twoCellAnchor>
    <xdr:from>
      <xdr:col>10</xdr:col>
      <xdr:colOff>94869</xdr:colOff>
      <xdr:row>33</xdr:row>
      <xdr:rowOff>79248</xdr:rowOff>
    </xdr:from>
    <xdr:to>
      <xdr:col>10</xdr:col>
      <xdr:colOff>1802511</xdr:colOff>
      <xdr:row>33</xdr:row>
      <xdr:rowOff>1505712</xdr:rowOff>
    </xdr:to>
    <xdr:pic>
      <xdr:nvPicPr>
        <xdr:cNvPr id="31" name="composition_rubber">
          <a:extLst>
            <a:ext uri="{FF2B5EF4-FFF2-40B4-BE49-F238E27FC236}">
              <a16:creationId xmlns:a16="http://schemas.microsoft.com/office/drawing/2014/main" id="{344F2B41-D850-1173-1F97-B9025FB5617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46349" y="2029968"/>
          <a:ext cx="1707642" cy="1426464"/>
        </a:xfrm>
        <a:prstGeom prst="rect">
          <a:avLst/>
        </a:prstGeom>
      </xdr:spPr>
    </xdr:pic>
    <xdr:clientData/>
  </xdr:twoCellAnchor>
  <xdr:twoCellAnchor>
    <xdr:from>
      <xdr:col>10</xdr:col>
      <xdr:colOff>94869</xdr:colOff>
      <xdr:row>43</xdr:row>
      <xdr:rowOff>95250</xdr:rowOff>
    </xdr:from>
    <xdr:to>
      <xdr:col>10</xdr:col>
      <xdr:colOff>1802511</xdr:colOff>
      <xdr:row>43</xdr:row>
      <xdr:rowOff>1809750</xdr:rowOff>
    </xdr:to>
    <xdr:pic>
      <xdr:nvPicPr>
        <xdr:cNvPr id="33" name="histogram_rubber">
          <a:extLst>
            <a:ext uri="{FF2B5EF4-FFF2-40B4-BE49-F238E27FC236}">
              <a16:creationId xmlns:a16="http://schemas.microsoft.com/office/drawing/2014/main" id="{FA59A6F9-6374-0F4B-C8FE-6EF54FCC1D2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46349" y="3943350"/>
          <a:ext cx="1707642" cy="1714500"/>
        </a:xfrm>
        <a:prstGeom prst="rect">
          <a:avLst/>
        </a:prstGeom>
      </xdr:spPr>
    </xdr:pic>
    <xdr:clientData/>
  </xdr:twoCellAnchor>
  <xdr:twoCellAnchor>
    <xdr:from>
      <xdr:col>11</xdr:col>
      <xdr:colOff>94869</xdr:colOff>
      <xdr:row>33</xdr:row>
      <xdr:rowOff>79248</xdr:rowOff>
    </xdr:from>
    <xdr:to>
      <xdr:col>11</xdr:col>
      <xdr:colOff>1802511</xdr:colOff>
      <xdr:row>33</xdr:row>
      <xdr:rowOff>1505712</xdr:rowOff>
    </xdr:to>
    <xdr:pic>
      <xdr:nvPicPr>
        <xdr:cNvPr id="35" name="composition_lead">
          <a:extLst>
            <a:ext uri="{FF2B5EF4-FFF2-40B4-BE49-F238E27FC236}">
              <a16:creationId xmlns:a16="http://schemas.microsoft.com/office/drawing/2014/main" id="{C627D03C-F0C8-1DAA-AD43-A5225E872AB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43729" y="2029968"/>
          <a:ext cx="1707642" cy="1426464"/>
        </a:xfrm>
        <a:prstGeom prst="rect">
          <a:avLst/>
        </a:prstGeom>
      </xdr:spPr>
    </xdr:pic>
    <xdr:clientData/>
  </xdr:twoCellAnchor>
  <xdr:twoCellAnchor>
    <xdr:from>
      <xdr:col>11</xdr:col>
      <xdr:colOff>94869</xdr:colOff>
      <xdr:row>43</xdr:row>
      <xdr:rowOff>95250</xdr:rowOff>
    </xdr:from>
    <xdr:to>
      <xdr:col>11</xdr:col>
      <xdr:colOff>1802511</xdr:colOff>
      <xdr:row>43</xdr:row>
      <xdr:rowOff>1809750</xdr:rowOff>
    </xdr:to>
    <xdr:pic>
      <xdr:nvPicPr>
        <xdr:cNvPr id="37" name="histogram_lead">
          <a:extLst>
            <a:ext uri="{FF2B5EF4-FFF2-40B4-BE49-F238E27FC236}">
              <a16:creationId xmlns:a16="http://schemas.microsoft.com/office/drawing/2014/main" id="{331F27D3-8608-A9A4-22A6-A3136EFC151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43729" y="3943350"/>
          <a:ext cx="1707642" cy="1714500"/>
        </a:xfrm>
        <a:prstGeom prst="rect">
          <a:avLst/>
        </a:prstGeom>
      </xdr:spPr>
    </xdr:pic>
    <xdr:clientData/>
  </xdr:twoCellAnchor>
  <xdr:twoCellAnchor>
    <xdr:from>
      <xdr:col>12</xdr:col>
      <xdr:colOff>94870</xdr:colOff>
      <xdr:row>33</xdr:row>
      <xdr:rowOff>79248</xdr:rowOff>
    </xdr:from>
    <xdr:to>
      <xdr:col>12</xdr:col>
      <xdr:colOff>1802512</xdr:colOff>
      <xdr:row>33</xdr:row>
      <xdr:rowOff>1505712</xdr:rowOff>
    </xdr:to>
    <xdr:pic>
      <xdr:nvPicPr>
        <xdr:cNvPr id="39" name="composition_index">
          <a:extLst>
            <a:ext uri="{FF2B5EF4-FFF2-40B4-BE49-F238E27FC236}">
              <a16:creationId xmlns:a16="http://schemas.microsoft.com/office/drawing/2014/main" id="{8C324982-3411-C175-3036-C20C95AAC8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41110" y="2029968"/>
          <a:ext cx="1707642" cy="1426464"/>
        </a:xfrm>
        <a:prstGeom prst="rect">
          <a:avLst/>
        </a:prstGeom>
      </xdr:spPr>
    </xdr:pic>
    <xdr:clientData/>
  </xdr:twoCellAnchor>
  <xdr:twoCellAnchor>
    <xdr:from>
      <xdr:col>12</xdr:col>
      <xdr:colOff>94870</xdr:colOff>
      <xdr:row>43</xdr:row>
      <xdr:rowOff>95250</xdr:rowOff>
    </xdr:from>
    <xdr:to>
      <xdr:col>12</xdr:col>
      <xdr:colOff>1802512</xdr:colOff>
      <xdr:row>43</xdr:row>
      <xdr:rowOff>1809750</xdr:rowOff>
    </xdr:to>
    <xdr:pic>
      <xdr:nvPicPr>
        <xdr:cNvPr id="41" name="histogram_index">
          <a:extLst>
            <a:ext uri="{FF2B5EF4-FFF2-40B4-BE49-F238E27FC236}">
              <a16:creationId xmlns:a16="http://schemas.microsoft.com/office/drawing/2014/main" id="{DA07C93C-066A-D765-09DD-47DE820EEBE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41110" y="3943350"/>
          <a:ext cx="1707642" cy="171450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88011</xdr:colOff>
      <xdr:row>33</xdr:row>
      <xdr:rowOff>79248</xdr:rowOff>
    </xdr:from>
    <xdr:to>
      <xdr:col>3</xdr:col>
      <xdr:colOff>1672209</xdr:colOff>
      <xdr:row>33</xdr:row>
      <xdr:rowOff>1505712</xdr:rowOff>
    </xdr:to>
    <xdr:pic>
      <xdr:nvPicPr>
        <xdr:cNvPr id="3" name="composition_Age">
          <a:extLst>
            <a:ext uri="{FF2B5EF4-FFF2-40B4-BE49-F238E27FC236}">
              <a16:creationId xmlns:a16="http://schemas.microsoft.com/office/drawing/2014/main" id="{F1296600-B2FC-AE6B-34E2-A01DD75326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4991" y="2029968"/>
          <a:ext cx="1584198" cy="1426464"/>
        </a:xfrm>
        <a:prstGeom prst="rect">
          <a:avLst/>
        </a:prstGeom>
      </xdr:spPr>
    </xdr:pic>
    <xdr:clientData/>
  </xdr:twoCellAnchor>
  <xdr:twoCellAnchor>
    <xdr:from>
      <xdr:col>4</xdr:col>
      <xdr:colOff>94869</xdr:colOff>
      <xdr:row>33</xdr:row>
      <xdr:rowOff>79248</xdr:rowOff>
    </xdr:from>
    <xdr:to>
      <xdr:col>4</xdr:col>
      <xdr:colOff>1802511</xdr:colOff>
      <xdr:row>33</xdr:row>
      <xdr:rowOff>1505712</xdr:rowOff>
    </xdr:to>
    <xdr:pic>
      <xdr:nvPicPr>
        <xdr:cNvPr id="5" name="composition_Males">
          <a:extLst>
            <a:ext uri="{FF2B5EF4-FFF2-40B4-BE49-F238E27FC236}">
              <a16:creationId xmlns:a16="http://schemas.microsoft.com/office/drawing/2014/main" id="{0BD92410-2A4E-3E5D-4405-B5B1A778DF7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62069" y="2029968"/>
          <a:ext cx="1707642" cy="1426464"/>
        </a:xfrm>
        <a:prstGeom prst="rect">
          <a:avLst/>
        </a:prstGeom>
      </xdr:spPr>
    </xdr:pic>
    <xdr:clientData/>
  </xdr:twoCellAnchor>
  <xdr:twoCellAnchor>
    <xdr:from>
      <xdr:col>4</xdr:col>
      <xdr:colOff>94869</xdr:colOff>
      <xdr:row>43</xdr:row>
      <xdr:rowOff>95250</xdr:rowOff>
    </xdr:from>
    <xdr:to>
      <xdr:col>4</xdr:col>
      <xdr:colOff>1802511</xdr:colOff>
      <xdr:row>43</xdr:row>
      <xdr:rowOff>1809750</xdr:rowOff>
    </xdr:to>
    <xdr:pic>
      <xdr:nvPicPr>
        <xdr:cNvPr id="7" name="histogram_Males">
          <a:extLst>
            <a:ext uri="{FF2B5EF4-FFF2-40B4-BE49-F238E27FC236}">
              <a16:creationId xmlns:a16="http://schemas.microsoft.com/office/drawing/2014/main" id="{2EF43EED-D3CA-45F8-6251-F663A2FD5E5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62069" y="3943350"/>
          <a:ext cx="1707642" cy="1714500"/>
        </a:xfrm>
        <a:prstGeom prst="rect">
          <a:avLst/>
        </a:prstGeom>
      </xdr:spPr>
    </xdr:pic>
    <xdr:clientData/>
  </xdr:twoCellAnchor>
  <xdr:twoCellAnchor>
    <xdr:from>
      <xdr:col>5</xdr:col>
      <xdr:colOff>94869</xdr:colOff>
      <xdr:row>33</xdr:row>
      <xdr:rowOff>79248</xdr:rowOff>
    </xdr:from>
    <xdr:to>
      <xdr:col>5</xdr:col>
      <xdr:colOff>1802511</xdr:colOff>
      <xdr:row>33</xdr:row>
      <xdr:rowOff>1505712</xdr:rowOff>
    </xdr:to>
    <xdr:pic>
      <xdr:nvPicPr>
        <xdr:cNvPr id="9" name="composition_Females">
          <a:extLst>
            <a:ext uri="{FF2B5EF4-FFF2-40B4-BE49-F238E27FC236}">
              <a16:creationId xmlns:a16="http://schemas.microsoft.com/office/drawing/2014/main" id="{322F2B31-2FFA-4C66-356B-F156DFE2F9F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59449" y="2029968"/>
          <a:ext cx="1707642" cy="1426464"/>
        </a:xfrm>
        <a:prstGeom prst="rect">
          <a:avLst/>
        </a:prstGeom>
      </xdr:spPr>
    </xdr:pic>
    <xdr:clientData/>
  </xdr:twoCellAnchor>
  <xdr:twoCellAnchor>
    <xdr:from>
      <xdr:col>5</xdr:col>
      <xdr:colOff>94869</xdr:colOff>
      <xdr:row>43</xdr:row>
      <xdr:rowOff>95250</xdr:rowOff>
    </xdr:from>
    <xdr:to>
      <xdr:col>5</xdr:col>
      <xdr:colOff>1802511</xdr:colOff>
      <xdr:row>43</xdr:row>
      <xdr:rowOff>1809750</xdr:rowOff>
    </xdr:to>
    <xdr:pic>
      <xdr:nvPicPr>
        <xdr:cNvPr id="11" name="histogram_Females">
          <a:extLst>
            <a:ext uri="{FF2B5EF4-FFF2-40B4-BE49-F238E27FC236}">
              <a16:creationId xmlns:a16="http://schemas.microsoft.com/office/drawing/2014/main" id="{3EB17FCF-5793-A687-B12C-76FA4B4DA5C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59449" y="3943350"/>
          <a:ext cx="1707642" cy="1714500"/>
        </a:xfrm>
        <a:prstGeom prst="rect">
          <a:avLst/>
        </a:prstGeom>
      </xdr:spPr>
    </xdr:pic>
    <xdr:clientData/>
  </xdr:twoCellAnchor>
  <xdr:twoCellAnchor>
    <xdr:from>
      <xdr:col>6</xdr:col>
      <xdr:colOff>94869</xdr:colOff>
      <xdr:row>33</xdr:row>
      <xdr:rowOff>79248</xdr:rowOff>
    </xdr:from>
    <xdr:to>
      <xdr:col>6</xdr:col>
      <xdr:colOff>1802511</xdr:colOff>
      <xdr:row>33</xdr:row>
      <xdr:rowOff>1505712</xdr:rowOff>
    </xdr:to>
    <xdr:pic>
      <xdr:nvPicPr>
        <xdr:cNvPr id="13" name="composition_index">
          <a:extLst>
            <a:ext uri="{FF2B5EF4-FFF2-40B4-BE49-F238E27FC236}">
              <a16:creationId xmlns:a16="http://schemas.microsoft.com/office/drawing/2014/main" id="{E575AC3D-6B79-3E66-3CB1-E0E1119C226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6829" y="2029968"/>
          <a:ext cx="1707642" cy="1426464"/>
        </a:xfrm>
        <a:prstGeom prst="rect">
          <a:avLst/>
        </a:prstGeom>
      </xdr:spPr>
    </xdr:pic>
    <xdr:clientData/>
  </xdr:twoCellAnchor>
  <xdr:twoCellAnchor>
    <xdr:from>
      <xdr:col>6</xdr:col>
      <xdr:colOff>94869</xdr:colOff>
      <xdr:row>43</xdr:row>
      <xdr:rowOff>95250</xdr:rowOff>
    </xdr:from>
    <xdr:to>
      <xdr:col>6</xdr:col>
      <xdr:colOff>1802511</xdr:colOff>
      <xdr:row>43</xdr:row>
      <xdr:rowOff>1809750</xdr:rowOff>
    </xdr:to>
    <xdr:pic>
      <xdr:nvPicPr>
        <xdr:cNvPr id="15" name="histogram_index">
          <a:extLst>
            <a:ext uri="{FF2B5EF4-FFF2-40B4-BE49-F238E27FC236}">
              <a16:creationId xmlns:a16="http://schemas.microsoft.com/office/drawing/2014/main" id="{DC39ED9D-202C-9945-E950-3960D02AD6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6829" y="3943350"/>
          <a:ext cx="1707642" cy="171450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88011</xdr:colOff>
      <xdr:row>33</xdr:row>
      <xdr:rowOff>79248</xdr:rowOff>
    </xdr:from>
    <xdr:to>
      <xdr:col>3</xdr:col>
      <xdr:colOff>1672209</xdr:colOff>
      <xdr:row>33</xdr:row>
      <xdr:rowOff>1505712</xdr:rowOff>
    </xdr:to>
    <xdr:pic>
      <xdr:nvPicPr>
        <xdr:cNvPr id="3" name="composition_time">
          <a:extLst>
            <a:ext uri="{FF2B5EF4-FFF2-40B4-BE49-F238E27FC236}">
              <a16:creationId xmlns:a16="http://schemas.microsoft.com/office/drawing/2014/main" id="{15980724-0C74-9ECC-F7E0-BF00752AE3A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4991" y="2029968"/>
          <a:ext cx="1584198" cy="1426464"/>
        </a:xfrm>
        <a:prstGeom prst="rect">
          <a:avLst/>
        </a:prstGeom>
      </xdr:spPr>
    </xdr:pic>
    <xdr:clientData/>
  </xdr:twoCellAnchor>
  <xdr:twoCellAnchor>
    <xdr:from>
      <xdr:col>4</xdr:col>
      <xdr:colOff>94869</xdr:colOff>
      <xdr:row>33</xdr:row>
      <xdr:rowOff>79248</xdr:rowOff>
    </xdr:from>
    <xdr:to>
      <xdr:col>4</xdr:col>
      <xdr:colOff>1802511</xdr:colOff>
      <xdr:row>33</xdr:row>
      <xdr:rowOff>1505712</xdr:rowOff>
    </xdr:to>
    <xdr:pic>
      <xdr:nvPicPr>
        <xdr:cNvPr id="5" name="composition_status">
          <a:extLst>
            <a:ext uri="{FF2B5EF4-FFF2-40B4-BE49-F238E27FC236}">
              <a16:creationId xmlns:a16="http://schemas.microsoft.com/office/drawing/2014/main" id="{95149BF9-771C-227F-E7AC-C375199E57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62069" y="2029968"/>
          <a:ext cx="1707642" cy="1426464"/>
        </a:xfrm>
        <a:prstGeom prst="rect">
          <a:avLst/>
        </a:prstGeom>
      </xdr:spPr>
    </xdr:pic>
    <xdr:clientData/>
  </xdr:twoCellAnchor>
  <xdr:twoCellAnchor>
    <xdr:from>
      <xdr:col>5</xdr:col>
      <xdr:colOff>94869</xdr:colOff>
      <xdr:row>33</xdr:row>
      <xdr:rowOff>79248</xdr:rowOff>
    </xdr:from>
    <xdr:to>
      <xdr:col>5</xdr:col>
      <xdr:colOff>1802511</xdr:colOff>
      <xdr:row>33</xdr:row>
      <xdr:rowOff>1505712</xdr:rowOff>
    </xdr:to>
    <xdr:pic>
      <xdr:nvPicPr>
        <xdr:cNvPr id="7" name="composition_instrument">
          <a:extLst>
            <a:ext uri="{FF2B5EF4-FFF2-40B4-BE49-F238E27FC236}">
              <a16:creationId xmlns:a16="http://schemas.microsoft.com/office/drawing/2014/main" id="{3F3F14F2-A946-5969-1D7F-42992F7A1C3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59449" y="2029968"/>
          <a:ext cx="1707642" cy="1426464"/>
        </a:xfrm>
        <a:prstGeom prst="rect">
          <a:avLst/>
        </a:prstGeom>
      </xdr:spPr>
    </xdr:pic>
    <xdr:clientData/>
  </xdr:twoCellAnchor>
  <xdr:twoCellAnchor>
    <xdr:from>
      <xdr:col>6</xdr:col>
      <xdr:colOff>94869</xdr:colOff>
      <xdr:row>33</xdr:row>
      <xdr:rowOff>79248</xdr:rowOff>
    </xdr:from>
    <xdr:to>
      <xdr:col>6</xdr:col>
      <xdr:colOff>1802511</xdr:colOff>
      <xdr:row>33</xdr:row>
      <xdr:rowOff>1505712</xdr:rowOff>
    </xdr:to>
    <xdr:pic>
      <xdr:nvPicPr>
        <xdr:cNvPr id="9" name="composition_symbol_SD_TAG">
          <a:extLst>
            <a:ext uri="{FF2B5EF4-FFF2-40B4-BE49-F238E27FC236}">
              <a16:creationId xmlns:a16="http://schemas.microsoft.com/office/drawing/2014/main" id="{D02D12AB-9118-6B04-80B3-9C72905F5F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6829" y="2029968"/>
          <a:ext cx="1707642" cy="1426464"/>
        </a:xfrm>
        <a:prstGeom prst="rect">
          <a:avLst/>
        </a:prstGeom>
      </xdr:spPr>
    </xdr:pic>
    <xdr:clientData/>
  </xdr:twoCellAnchor>
  <xdr:twoCellAnchor>
    <xdr:from>
      <xdr:col>7</xdr:col>
      <xdr:colOff>94869</xdr:colOff>
      <xdr:row>33</xdr:row>
      <xdr:rowOff>79248</xdr:rowOff>
    </xdr:from>
    <xdr:to>
      <xdr:col>7</xdr:col>
      <xdr:colOff>1802511</xdr:colOff>
      <xdr:row>33</xdr:row>
      <xdr:rowOff>1505712</xdr:rowOff>
    </xdr:to>
    <xdr:pic>
      <xdr:nvPicPr>
        <xdr:cNvPr id="11" name="composition_price_SD_CURUSD">
          <a:extLst>
            <a:ext uri="{FF2B5EF4-FFF2-40B4-BE49-F238E27FC236}">
              <a16:creationId xmlns:a16="http://schemas.microsoft.com/office/drawing/2014/main" id="{1DCC46AD-D858-E194-F2B1-FBE66AB97D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54209" y="2029968"/>
          <a:ext cx="1707642" cy="1426464"/>
        </a:xfrm>
        <a:prstGeom prst="rect">
          <a:avLst/>
        </a:prstGeom>
      </xdr:spPr>
    </xdr:pic>
    <xdr:clientData/>
  </xdr:twoCellAnchor>
  <xdr:twoCellAnchor>
    <xdr:from>
      <xdr:col>7</xdr:col>
      <xdr:colOff>94869</xdr:colOff>
      <xdr:row>43</xdr:row>
      <xdr:rowOff>95250</xdr:rowOff>
    </xdr:from>
    <xdr:to>
      <xdr:col>7</xdr:col>
      <xdr:colOff>1802511</xdr:colOff>
      <xdr:row>43</xdr:row>
      <xdr:rowOff>1809750</xdr:rowOff>
    </xdr:to>
    <xdr:pic>
      <xdr:nvPicPr>
        <xdr:cNvPr id="13" name="histogram_price_SD_CURUSD">
          <a:extLst>
            <a:ext uri="{FF2B5EF4-FFF2-40B4-BE49-F238E27FC236}">
              <a16:creationId xmlns:a16="http://schemas.microsoft.com/office/drawing/2014/main" id="{C76FA025-204F-EED7-9CDE-84E289EC05D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54209" y="3943350"/>
          <a:ext cx="1707642" cy="1714500"/>
        </a:xfrm>
        <a:prstGeom prst="rect">
          <a:avLst/>
        </a:prstGeom>
      </xdr:spPr>
    </xdr:pic>
    <xdr:clientData/>
  </xdr:twoCellAnchor>
  <xdr:twoCellAnchor>
    <xdr:from>
      <xdr:col>8</xdr:col>
      <xdr:colOff>94869</xdr:colOff>
      <xdr:row>33</xdr:row>
      <xdr:rowOff>79248</xdr:rowOff>
    </xdr:from>
    <xdr:to>
      <xdr:col>8</xdr:col>
      <xdr:colOff>1802511</xdr:colOff>
      <xdr:row>33</xdr:row>
      <xdr:rowOff>1505712</xdr:rowOff>
    </xdr:to>
    <xdr:pic>
      <xdr:nvPicPr>
        <xdr:cNvPr id="15" name="composition_bid">
          <a:extLst>
            <a:ext uri="{FF2B5EF4-FFF2-40B4-BE49-F238E27FC236}">
              <a16:creationId xmlns:a16="http://schemas.microsoft.com/office/drawing/2014/main" id="{D67CEF78-09A1-80A5-BA1B-17EDB73E1E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51589" y="2029968"/>
          <a:ext cx="1707642" cy="1426464"/>
        </a:xfrm>
        <a:prstGeom prst="rect">
          <a:avLst/>
        </a:prstGeom>
      </xdr:spPr>
    </xdr:pic>
    <xdr:clientData/>
  </xdr:twoCellAnchor>
  <xdr:twoCellAnchor>
    <xdr:from>
      <xdr:col>8</xdr:col>
      <xdr:colOff>94869</xdr:colOff>
      <xdr:row>43</xdr:row>
      <xdr:rowOff>95250</xdr:rowOff>
    </xdr:from>
    <xdr:to>
      <xdr:col>8</xdr:col>
      <xdr:colOff>1802511</xdr:colOff>
      <xdr:row>43</xdr:row>
      <xdr:rowOff>1809750</xdr:rowOff>
    </xdr:to>
    <xdr:pic>
      <xdr:nvPicPr>
        <xdr:cNvPr id="17" name="histogram_bid">
          <a:extLst>
            <a:ext uri="{FF2B5EF4-FFF2-40B4-BE49-F238E27FC236}">
              <a16:creationId xmlns:a16="http://schemas.microsoft.com/office/drawing/2014/main" id="{437B432D-2BF8-2611-0892-FA1476A6AE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51589" y="3943350"/>
          <a:ext cx="1707642" cy="1714500"/>
        </a:xfrm>
        <a:prstGeom prst="rect">
          <a:avLst/>
        </a:prstGeom>
      </xdr:spPr>
    </xdr:pic>
    <xdr:clientData/>
  </xdr:twoCellAnchor>
  <xdr:twoCellAnchor>
    <xdr:from>
      <xdr:col>9</xdr:col>
      <xdr:colOff>94869</xdr:colOff>
      <xdr:row>33</xdr:row>
      <xdr:rowOff>79248</xdr:rowOff>
    </xdr:from>
    <xdr:to>
      <xdr:col>9</xdr:col>
      <xdr:colOff>1802511</xdr:colOff>
      <xdr:row>33</xdr:row>
      <xdr:rowOff>1505712</xdr:rowOff>
    </xdr:to>
    <xdr:pic>
      <xdr:nvPicPr>
        <xdr:cNvPr id="19" name="composition_bid_SD_BG">
          <a:extLst>
            <a:ext uri="{FF2B5EF4-FFF2-40B4-BE49-F238E27FC236}">
              <a16:creationId xmlns:a16="http://schemas.microsoft.com/office/drawing/2014/main" id="{49657486-1198-ADE3-8400-7489A1E688E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48969" y="2029968"/>
          <a:ext cx="1707642" cy="1426464"/>
        </a:xfrm>
        <a:prstGeom prst="rect">
          <a:avLst/>
        </a:prstGeom>
      </xdr:spPr>
    </xdr:pic>
    <xdr:clientData/>
  </xdr:twoCellAnchor>
  <xdr:twoCellAnchor>
    <xdr:from>
      <xdr:col>10</xdr:col>
      <xdr:colOff>94869</xdr:colOff>
      <xdr:row>33</xdr:row>
      <xdr:rowOff>79248</xdr:rowOff>
    </xdr:from>
    <xdr:to>
      <xdr:col>10</xdr:col>
      <xdr:colOff>1802511</xdr:colOff>
      <xdr:row>33</xdr:row>
      <xdr:rowOff>1505712</xdr:rowOff>
    </xdr:to>
    <xdr:pic>
      <xdr:nvPicPr>
        <xdr:cNvPr id="21" name="composition_bid_SD_CODE">
          <a:extLst>
            <a:ext uri="{FF2B5EF4-FFF2-40B4-BE49-F238E27FC236}">
              <a16:creationId xmlns:a16="http://schemas.microsoft.com/office/drawing/2014/main" id="{D829C943-C2DA-E22C-F04C-A74392EDAB4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46349" y="2029968"/>
          <a:ext cx="1707642" cy="1426464"/>
        </a:xfrm>
        <a:prstGeom prst="rect">
          <a:avLst/>
        </a:prstGeom>
      </xdr:spPr>
    </xdr:pic>
    <xdr:clientData/>
  </xdr:twoCellAnchor>
  <xdr:twoCellAnchor>
    <xdr:from>
      <xdr:col>11</xdr:col>
      <xdr:colOff>94869</xdr:colOff>
      <xdr:row>33</xdr:row>
      <xdr:rowOff>79248</xdr:rowOff>
    </xdr:from>
    <xdr:to>
      <xdr:col>11</xdr:col>
      <xdr:colOff>1802511</xdr:colOff>
      <xdr:row>33</xdr:row>
      <xdr:rowOff>1505712</xdr:rowOff>
    </xdr:to>
    <xdr:pic>
      <xdr:nvPicPr>
        <xdr:cNvPr id="23" name="composition_percent_SD_PERCENT0">
          <a:extLst>
            <a:ext uri="{FF2B5EF4-FFF2-40B4-BE49-F238E27FC236}">
              <a16:creationId xmlns:a16="http://schemas.microsoft.com/office/drawing/2014/main" id="{F2F73A1E-BEDB-27CF-B40F-3D32820A319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43729" y="2029968"/>
          <a:ext cx="1707642" cy="1426464"/>
        </a:xfrm>
        <a:prstGeom prst="rect">
          <a:avLst/>
        </a:prstGeom>
      </xdr:spPr>
    </xdr:pic>
    <xdr:clientData/>
  </xdr:twoCellAnchor>
  <xdr:twoCellAnchor>
    <xdr:from>
      <xdr:col>11</xdr:col>
      <xdr:colOff>94869</xdr:colOff>
      <xdr:row>43</xdr:row>
      <xdr:rowOff>95250</xdr:rowOff>
    </xdr:from>
    <xdr:to>
      <xdr:col>11</xdr:col>
      <xdr:colOff>1802511</xdr:colOff>
      <xdr:row>43</xdr:row>
      <xdr:rowOff>1809750</xdr:rowOff>
    </xdr:to>
    <xdr:pic>
      <xdr:nvPicPr>
        <xdr:cNvPr id="25" name="histogram_percent_SD_PERCENT0">
          <a:extLst>
            <a:ext uri="{FF2B5EF4-FFF2-40B4-BE49-F238E27FC236}">
              <a16:creationId xmlns:a16="http://schemas.microsoft.com/office/drawing/2014/main" id="{401DE732-AD45-D5E2-1011-0686269423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43729" y="3943350"/>
          <a:ext cx="1707642" cy="1714500"/>
        </a:xfrm>
        <a:prstGeom prst="rect">
          <a:avLst/>
        </a:prstGeom>
      </xdr:spPr>
    </xdr:pic>
    <xdr:clientData/>
  </xdr:twoCellAnchor>
  <xdr:twoCellAnchor>
    <xdr:from>
      <xdr:col>12</xdr:col>
      <xdr:colOff>94870</xdr:colOff>
      <xdr:row>33</xdr:row>
      <xdr:rowOff>79248</xdr:rowOff>
    </xdr:from>
    <xdr:to>
      <xdr:col>12</xdr:col>
      <xdr:colOff>1802512</xdr:colOff>
      <xdr:row>33</xdr:row>
      <xdr:rowOff>1505712</xdr:rowOff>
    </xdr:to>
    <xdr:pic>
      <xdr:nvPicPr>
        <xdr:cNvPr id="27" name="composition_percbar_SD_DATABAR">
          <a:extLst>
            <a:ext uri="{FF2B5EF4-FFF2-40B4-BE49-F238E27FC236}">
              <a16:creationId xmlns:a16="http://schemas.microsoft.com/office/drawing/2014/main" id="{7C5C5178-B4B6-A0FF-DCBE-16FC47B8EF6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41110" y="2029968"/>
          <a:ext cx="1707642" cy="1426464"/>
        </a:xfrm>
        <a:prstGeom prst="rect">
          <a:avLst/>
        </a:prstGeom>
      </xdr:spPr>
    </xdr:pic>
    <xdr:clientData/>
  </xdr:twoCellAnchor>
  <xdr:twoCellAnchor>
    <xdr:from>
      <xdr:col>12</xdr:col>
      <xdr:colOff>94870</xdr:colOff>
      <xdr:row>43</xdr:row>
      <xdr:rowOff>95250</xdr:rowOff>
    </xdr:from>
    <xdr:to>
      <xdr:col>12</xdr:col>
      <xdr:colOff>1802512</xdr:colOff>
      <xdr:row>43</xdr:row>
      <xdr:rowOff>1809750</xdr:rowOff>
    </xdr:to>
    <xdr:pic>
      <xdr:nvPicPr>
        <xdr:cNvPr id="29" name="histogram_percbar_SD_DATABAR">
          <a:extLst>
            <a:ext uri="{FF2B5EF4-FFF2-40B4-BE49-F238E27FC236}">
              <a16:creationId xmlns:a16="http://schemas.microsoft.com/office/drawing/2014/main" id="{DDD59F65-4AA4-36B5-F1F6-75D3D6DF984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41110" y="3943350"/>
          <a:ext cx="1707642" cy="1714500"/>
        </a:xfrm>
        <a:prstGeom prst="rect">
          <a:avLst/>
        </a:prstGeom>
      </xdr:spPr>
    </xdr:pic>
    <xdr:clientData/>
  </xdr:twoCellAnchor>
  <xdr:twoCellAnchor>
    <xdr:from>
      <xdr:col>13</xdr:col>
      <xdr:colOff>94868</xdr:colOff>
      <xdr:row>33</xdr:row>
      <xdr:rowOff>79248</xdr:rowOff>
    </xdr:from>
    <xdr:to>
      <xdr:col>13</xdr:col>
      <xdr:colOff>1802510</xdr:colOff>
      <xdr:row>33</xdr:row>
      <xdr:rowOff>1505712</xdr:rowOff>
    </xdr:to>
    <xdr:pic>
      <xdr:nvPicPr>
        <xdr:cNvPr id="31" name="composition_bid_SD_FG">
          <a:extLst>
            <a:ext uri="{FF2B5EF4-FFF2-40B4-BE49-F238E27FC236}">
              <a16:creationId xmlns:a16="http://schemas.microsoft.com/office/drawing/2014/main" id="{B5F9F4ED-8256-EF12-CD7C-1918ACECD8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38488" y="2029968"/>
          <a:ext cx="1707642" cy="1426464"/>
        </a:xfrm>
        <a:prstGeom prst="rect">
          <a:avLst/>
        </a:prstGeom>
      </xdr:spPr>
    </xdr:pic>
    <xdr:clientData/>
  </xdr:twoCellAnchor>
  <xdr:twoCellAnchor>
    <xdr:from>
      <xdr:col>14</xdr:col>
      <xdr:colOff>94869</xdr:colOff>
      <xdr:row>33</xdr:row>
      <xdr:rowOff>79248</xdr:rowOff>
    </xdr:from>
    <xdr:to>
      <xdr:col>14</xdr:col>
      <xdr:colOff>1802511</xdr:colOff>
      <xdr:row>33</xdr:row>
      <xdr:rowOff>1505712</xdr:rowOff>
    </xdr:to>
    <xdr:pic>
      <xdr:nvPicPr>
        <xdr:cNvPr id="33" name="composition_index">
          <a:extLst>
            <a:ext uri="{FF2B5EF4-FFF2-40B4-BE49-F238E27FC236}">
              <a16:creationId xmlns:a16="http://schemas.microsoft.com/office/drawing/2014/main" id="{4BC0B2C0-54F0-D7FE-B2D0-75A6EE4340C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35869" y="2029968"/>
          <a:ext cx="1707642" cy="1426464"/>
        </a:xfrm>
        <a:prstGeom prst="rect">
          <a:avLst/>
        </a:prstGeom>
      </xdr:spPr>
    </xdr:pic>
    <xdr:clientData/>
  </xdr:twoCellAnchor>
  <xdr:twoCellAnchor>
    <xdr:from>
      <xdr:col>14</xdr:col>
      <xdr:colOff>94869</xdr:colOff>
      <xdr:row>43</xdr:row>
      <xdr:rowOff>95250</xdr:rowOff>
    </xdr:from>
    <xdr:to>
      <xdr:col>14</xdr:col>
      <xdr:colOff>1802511</xdr:colOff>
      <xdr:row>43</xdr:row>
      <xdr:rowOff>1809750</xdr:rowOff>
    </xdr:to>
    <xdr:pic>
      <xdr:nvPicPr>
        <xdr:cNvPr id="35" name="histogram_index">
          <a:extLst>
            <a:ext uri="{FF2B5EF4-FFF2-40B4-BE49-F238E27FC236}">
              <a16:creationId xmlns:a16="http://schemas.microsoft.com/office/drawing/2014/main" id="{CDE4EA11-024A-758D-3CB2-01EF8C569B1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35869" y="3943350"/>
          <a:ext cx="1707642" cy="171450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88011</xdr:colOff>
      <xdr:row>33</xdr:row>
      <xdr:rowOff>79248</xdr:rowOff>
    </xdr:from>
    <xdr:to>
      <xdr:col>3</xdr:col>
      <xdr:colOff>1672209</xdr:colOff>
      <xdr:row>33</xdr:row>
      <xdr:rowOff>1505712</xdr:rowOff>
    </xdr:to>
    <xdr:pic>
      <xdr:nvPicPr>
        <xdr:cNvPr id="3" name="composition_portfolio">
          <a:extLst>
            <a:ext uri="{FF2B5EF4-FFF2-40B4-BE49-F238E27FC236}">
              <a16:creationId xmlns:a16="http://schemas.microsoft.com/office/drawing/2014/main" id="{6303CBD2-4AE3-C992-F353-EEDAA7070C6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4991" y="2029968"/>
          <a:ext cx="1584198" cy="1426464"/>
        </a:xfrm>
        <a:prstGeom prst="rect">
          <a:avLst/>
        </a:prstGeom>
      </xdr:spPr>
    </xdr:pic>
    <xdr:clientData/>
  </xdr:twoCellAnchor>
  <xdr:twoCellAnchor>
    <xdr:from>
      <xdr:col>4</xdr:col>
      <xdr:colOff>94869</xdr:colOff>
      <xdr:row>33</xdr:row>
      <xdr:rowOff>79248</xdr:rowOff>
    </xdr:from>
    <xdr:to>
      <xdr:col>4</xdr:col>
      <xdr:colOff>1802511</xdr:colOff>
      <xdr:row>33</xdr:row>
      <xdr:rowOff>1505712</xdr:rowOff>
    </xdr:to>
    <xdr:pic>
      <xdr:nvPicPr>
        <xdr:cNvPr id="5" name="composition_agri">
          <a:extLst>
            <a:ext uri="{FF2B5EF4-FFF2-40B4-BE49-F238E27FC236}">
              <a16:creationId xmlns:a16="http://schemas.microsoft.com/office/drawing/2014/main" id="{BD327CB1-4FBC-E2A2-3AD3-B3F1F43EE9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62069" y="2029968"/>
          <a:ext cx="1707642" cy="1426464"/>
        </a:xfrm>
        <a:prstGeom prst="rect">
          <a:avLst/>
        </a:prstGeom>
      </xdr:spPr>
    </xdr:pic>
    <xdr:clientData/>
  </xdr:twoCellAnchor>
  <xdr:twoCellAnchor>
    <xdr:from>
      <xdr:col>4</xdr:col>
      <xdr:colOff>94869</xdr:colOff>
      <xdr:row>43</xdr:row>
      <xdr:rowOff>95250</xdr:rowOff>
    </xdr:from>
    <xdr:to>
      <xdr:col>4</xdr:col>
      <xdr:colOff>1802511</xdr:colOff>
      <xdr:row>43</xdr:row>
      <xdr:rowOff>1809750</xdr:rowOff>
    </xdr:to>
    <xdr:pic>
      <xdr:nvPicPr>
        <xdr:cNvPr id="7" name="histogram_agri">
          <a:extLst>
            <a:ext uri="{FF2B5EF4-FFF2-40B4-BE49-F238E27FC236}">
              <a16:creationId xmlns:a16="http://schemas.microsoft.com/office/drawing/2014/main" id="{6521DB83-419F-D2B2-8009-7D76BBC31A7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62069" y="3943350"/>
          <a:ext cx="1707642" cy="1714500"/>
        </a:xfrm>
        <a:prstGeom prst="rect">
          <a:avLst/>
        </a:prstGeom>
      </xdr:spPr>
    </xdr:pic>
    <xdr:clientData/>
  </xdr:twoCellAnchor>
  <xdr:twoCellAnchor>
    <xdr:from>
      <xdr:col>5</xdr:col>
      <xdr:colOff>94869</xdr:colOff>
      <xdr:row>33</xdr:row>
      <xdr:rowOff>79248</xdr:rowOff>
    </xdr:from>
    <xdr:to>
      <xdr:col>5</xdr:col>
      <xdr:colOff>1802511</xdr:colOff>
      <xdr:row>33</xdr:row>
      <xdr:rowOff>1505712</xdr:rowOff>
    </xdr:to>
    <xdr:pic>
      <xdr:nvPicPr>
        <xdr:cNvPr id="9" name="composition_realEstate">
          <a:extLst>
            <a:ext uri="{FF2B5EF4-FFF2-40B4-BE49-F238E27FC236}">
              <a16:creationId xmlns:a16="http://schemas.microsoft.com/office/drawing/2014/main" id="{A8EB86E7-010E-8722-90F5-D2C1CB69426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59449" y="2029968"/>
          <a:ext cx="1707642" cy="1426464"/>
        </a:xfrm>
        <a:prstGeom prst="rect">
          <a:avLst/>
        </a:prstGeom>
      </xdr:spPr>
    </xdr:pic>
    <xdr:clientData/>
  </xdr:twoCellAnchor>
  <xdr:twoCellAnchor>
    <xdr:from>
      <xdr:col>5</xdr:col>
      <xdr:colOff>94869</xdr:colOff>
      <xdr:row>43</xdr:row>
      <xdr:rowOff>95250</xdr:rowOff>
    </xdr:from>
    <xdr:to>
      <xdr:col>5</xdr:col>
      <xdr:colOff>1802511</xdr:colOff>
      <xdr:row>43</xdr:row>
      <xdr:rowOff>1809750</xdr:rowOff>
    </xdr:to>
    <xdr:pic>
      <xdr:nvPicPr>
        <xdr:cNvPr id="11" name="histogram_realEstate">
          <a:extLst>
            <a:ext uri="{FF2B5EF4-FFF2-40B4-BE49-F238E27FC236}">
              <a16:creationId xmlns:a16="http://schemas.microsoft.com/office/drawing/2014/main" id="{75BC0E85-CBB5-15F0-58CA-55626D6751F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59449" y="3943350"/>
          <a:ext cx="1707642" cy="1714500"/>
        </a:xfrm>
        <a:prstGeom prst="rect">
          <a:avLst/>
        </a:prstGeom>
      </xdr:spPr>
    </xdr:pic>
    <xdr:clientData/>
  </xdr:twoCellAnchor>
  <xdr:twoCellAnchor>
    <xdr:from>
      <xdr:col>6</xdr:col>
      <xdr:colOff>94869</xdr:colOff>
      <xdr:row>33</xdr:row>
      <xdr:rowOff>79248</xdr:rowOff>
    </xdr:from>
    <xdr:to>
      <xdr:col>6</xdr:col>
      <xdr:colOff>1802511</xdr:colOff>
      <xdr:row>33</xdr:row>
      <xdr:rowOff>1505712</xdr:rowOff>
    </xdr:to>
    <xdr:pic>
      <xdr:nvPicPr>
        <xdr:cNvPr id="13" name="composition_tech">
          <a:extLst>
            <a:ext uri="{FF2B5EF4-FFF2-40B4-BE49-F238E27FC236}">
              <a16:creationId xmlns:a16="http://schemas.microsoft.com/office/drawing/2014/main" id="{93A54661-CDEE-2079-3096-55DA4B20221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6829" y="2029968"/>
          <a:ext cx="1707642" cy="1426464"/>
        </a:xfrm>
        <a:prstGeom prst="rect">
          <a:avLst/>
        </a:prstGeom>
      </xdr:spPr>
    </xdr:pic>
    <xdr:clientData/>
  </xdr:twoCellAnchor>
  <xdr:twoCellAnchor>
    <xdr:from>
      <xdr:col>6</xdr:col>
      <xdr:colOff>94869</xdr:colOff>
      <xdr:row>43</xdr:row>
      <xdr:rowOff>95250</xdr:rowOff>
    </xdr:from>
    <xdr:to>
      <xdr:col>6</xdr:col>
      <xdr:colOff>1802511</xdr:colOff>
      <xdr:row>43</xdr:row>
      <xdr:rowOff>1809750</xdr:rowOff>
    </xdr:to>
    <xdr:pic>
      <xdr:nvPicPr>
        <xdr:cNvPr id="15" name="histogram_tech">
          <a:extLst>
            <a:ext uri="{FF2B5EF4-FFF2-40B4-BE49-F238E27FC236}">
              <a16:creationId xmlns:a16="http://schemas.microsoft.com/office/drawing/2014/main" id="{B7ECEAF0-C293-AE0B-F2AA-DE5A188EBFF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6829" y="3943350"/>
          <a:ext cx="1707642" cy="1714500"/>
        </a:xfrm>
        <a:prstGeom prst="rect">
          <a:avLst/>
        </a:prstGeom>
      </xdr:spPr>
    </xdr:pic>
    <xdr:clientData/>
  </xdr:twoCellAnchor>
  <xdr:twoCellAnchor>
    <xdr:from>
      <xdr:col>7</xdr:col>
      <xdr:colOff>94869</xdr:colOff>
      <xdr:row>33</xdr:row>
      <xdr:rowOff>79248</xdr:rowOff>
    </xdr:from>
    <xdr:to>
      <xdr:col>7</xdr:col>
      <xdr:colOff>1802511</xdr:colOff>
      <xdr:row>33</xdr:row>
      <xdr:rowOff>1505712</xdr:rowOff>
    </xdr:to>
    <xdr:pic>
      <xdr:nvPicPr>
        <xdr:cNvPr id="17" name="composition_growthPotential">
          <a:extLst>
            <a:ext uri="{FF2B5EF4-FFF2-40B4-BE49-F238E27FC236}">
              <a16:creationId xmlns:a16="http://schemas.microsoft.com/office/drawing/2014/main" id="{C6CCDD01-A107-9288-7F7B-0DD58217648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54209" y="2029968"/>
          <a:ext cx="1707642" cy="1426464"/>
        </a:xfrm>
        <a:prstGeom prst="rect">
          <a:avLst/>
        </a:prstGeom>
      </xdr:spPr>
    </xdr:pic>
    <xdr:clientData/>
  </xdr:twoCellAnchor>
  <xdr:twoCellAnchor>
    <xdr:from>
      <xdr:col>7</xdr:col>
      <xdr:colOff>94869</xdr:colOff>
      <xdr:row>43</xdr:row>
      <xdr:rowOff>95250</xdr:rowOff>
    </xdr:from>
    <xdr:to>
      <xdr:col>7</xdr:col>
      <xdr:colOff>1802511</xdr:colOff>
      <xdr:row>43</xdr:row>
      <xdr:rowOff>1809750</xdr:rowOff>
    </xdr:to>
    <xdr:pic>
      <xdr:nvPicPr>
        <xdr:cNvPr id="19" name="histogram_growthPotential">
          <a:extLst>
            <a:ext uri="{FF2B5EF4-FFF2-40B4-BE49-F238E27FC236}">
              <a16:creationId xmlns:a16="http://schemas.microsoft.com/office/drawing/2014/main" id="{807E01BC-913B-8C60-4D7B-F4FB5B5D47F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54209" y="3943350"/>
          <a:ext cx="1707642" cy="1714500"/>
        </a:xfrm>
        <a:prstGeom prst="rect">
          <a:avLst/>
        </a:prstGeom>
      </xdr:spPr>
    </xdr:pic>
    <xdr:clientData/>
  </xdr:twoCellAnchor>
  <xdr:twoCellAnchor>
    <xdr:from>
      <xdr:col>8</xdr:col>
      <xdr:colOff>94869</xdr:colOff>
      <xdr:row>33</xdr:row>
      <xdr:rowOff>79248</xdr:rowOff>
    </xdr:from>
    <xdr:to>
      <xdr:col>8</xdr:col>
      <xdr:colOff>1802511</xdr:colOff>
      <xdr:row>33</xdr:row>
      <xdr:rowOff>1505712</xdr:rowOff>
    </xdr:to>
    <xdr:pic>
      <xdr:nvPicPr>
        <xdr:cNvPr id="21" name="composition_finance">
          <a:extLst>
            <a:ext uri="{FF2B5EF4-FFF2-40B4-BE49-F238E27FC236}">
              <a16:creationId xmlns:a16="http://schemas.microsoft.com/office/drawing/2014/main" id="{BB5438B3-BBD0-CC14-6B2B-7CF0694A19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51589" y="2029968"/>
          <a:ext cx="1707642" cy="1426464"/>
        </a:xfrm>
        <a:prstGeom prst="rect">
          <a:avLst/>
        </a:prstGeom>
      </xdr:spPr>
    </xdr:pic>
    <xdr:clientData/>
  </xdr:twoCellAnchor>
  <xdr:twoCellAnchor>
    <xdr:from>
      <xdr:col>8</xdr:col>
      <xdr:colOff>94869</xdr:colOff>
      <xdr:row>43</xdr:row>
      <xdr:rowOff>95250</xdr:rowOff>
    </xdr:from>
    <xdr:to>
      <xdr:col>8</xdr:col>
      <xdr:colOff>1802511</xdr:colOff>
      <xdr:row>43</xdr:row>
      <xdr:rowOff>1809750</xdr:rowOff>
    </xdr:to>
    <xdr:pic>
      <xdr:nvPicPr>
        <xdr:cNvPr id="23" name="histogram_finance">
          <a:extLst>
            <a:ext uri="{FF2B5EF4-FFF2-40B4-BE49-F238E27FC236}">
              <a16:creationId xmlns:a16="http://schemas.microsoft.com/office/drawing/2014/main" id="{D0EDC204-44F3-4FAE-1444-ACCCDFF010B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51589" y="3943350"/>
          <a:ext cx="1707642" cy="1714500"/>
        </a:xfrm>
        <a:prstGeom prst="rect">
          <a:avLst/>
        </a:prstGeom>
      </xdr:spPr>
    </xdr:pic>
    <xdr:clientData/>
  </xdr:twoCellAnchor>
  <xdr:twoCellAnchor>
    <xdr:from>
      <xdr:col>9</xdr:col>
      <xdr:colOff>94869</xdr:colOff>
      <xdr:row>33</xdr:row>
      <xdr:rowOff>79248</xdr:rowOff>
    </xdr:from>
    <xdr:to>
      <xdr:col>9</xdr:col>
      <xdr:colOff>1802511</xdr:colOff>
      <xdr:row>33</xdr:row>
      <xdr:rowOff>1505712</xdr:rowOff>
    </xdr:to>
    <xdr:pic>
      <xdr:nvPicPr>
        <xdr:cNvPr id="25" name="composition_index">
          <a:extLst>
            <a:ext uri="{FF2B5EF4-FFF2-40B4-BE49-F238E27FC236}">
              <a16:creationId xmlns:a16="http://schemas.microsoft.com/office/drawing/2014/main" id="{651C9F00-52D3-C8D6-4C44-777990054A1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48969" y="2029968"/>
          <a:ext cx="1707642" cy="1426464"/>
        </a:xfrm>
        <a:prstGeom prst="rect">
          <a:avLst/>
        </a:prstGeom>
      </xdr:spPr>
    </xdr:pic>
    <xdr:clientData/>
  </xdr:twoCellAnchor>
  <xdr:twoCellAnchor>
    <xdr:from>
      <xdr:col>9</xdr:col>
      <xdr:colOff>94869</xdr:colOff>
      <xdr:row>43</xdr:row>
      <xdr:rowOff>95250</xdr:rowOff>
    </xdr:from>
    <xdr:to>
      <xdr:col>9</xdr:col>
      <xdr:colOff>1802511</xdr:colOff>
      <xdr:row>43</xdr:row>
      <xdr:rowOff>1809750</xdr:rowOff>
    </xdr:to>
    <xdr:pic>
      <xdr:nvPicPr>
        <xdr:cNvPr id="27" name="histogram_index">
          <a:extLst>
            <a:ext uri="{FF2B5EF4-FFF2-40B4-BE49-F238E27FC236}">
              <a16:creationId xmlns:a16="http://schemas.microsoft.com/office/drawing/2014/main" id="{52B9C26E-ADEB-3D28-7659-206EB1FA14D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48969" y="3943350"/>
          <a:ext cx="1707642" cy="171450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88011</xdr:colOff>
      <xdr:row>33</xdr:row>
      <xdr:rowOff>79248</xdr:rowOff>
    </xdr:from>
    <xdr:to>
      <xdr:col>3</xdr:col>
      <xdr:colOff>1672209</xdr:colOff>
      <xdr:row>33</xdr:row>
      <xdr:rowOff>1505712</xdr:rowOff>
    </xdr:to>
    <xdr:pic>
      <xdr:nvPicPr>
        <xdr:cNvPr id="3" name="composition_OrderOrigin">
          <a:extLst>
            <a:ext uri="{FF2B5EF4-FFF2-40B4-BE49-F238E27FC236}">
              <a16:creationId xmlns:a16="http://schemas.microsoft.com/office/drawing/2014/main" id="{1B093264-8D05-9EBF-FB6F-5A919D95D42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4991" y="2029968"/>
          <a:ext cx="1584198" cy="1426464"/>
        </a:xfrm>
        <a:prstGeom prst="rect">
          <a:avLst/>
        </a:prstGeom>
      </xdr:spPr>
    </xdr:pic>
    <xdr:clientData/>
  </xdr:twoCellAnchor>
  <xdr:twoCellAnchor>
    <xdr:from>
      <xdr:col>4</xdr:col>
      <xdr:colOff>94869</xdr:colOff>
      <xdr:row>33</xdr:row>
      <xdr:rowOff>79248</xdr:rowOff>
    </xdr:from>
    <xdr:to>
      <xdr:col>4</xdr:col>
      <xdr:colOff>1802511</xdr:colOff>
      <xdr:row>33</xdr:row>
      <xdr:rowOff>1505712</xdr:rowOff>
    </xdr:to>
    <xdr:pic>
      <xdr:nvPicPr>
        <xdr:cNvPr id="5" name="composition_Exchange">
          <a:extLst>
            <a:ext uri="{FF2B5EF4-FFF2-40B4-BE49-F238E27FC236}">
              <a16:creationId xmlns:a16="http://schemas.microsoft.com/office/drawing/2014/main" id="{97A09615-2C35-5C83-41A3-9A7788F730E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62069" y="2029968"/>
          <a:ext cx="1707642" cy="1426464"/>
        </a:xfrm>
        <a:prstGeom prst="rect">
          <a:avLst/>
        </a:prstGeom>
      </xdr:spPr>
    </xdr:pic>
    <xdr:clientData/>
  </xdr:twoCellAnchor>
  <xdr:twoCellAnchor>
    <xdr:from>
      <xdr:col>5</xdr:col>
      <xdr:colOff>94869</xdr:colOff>
      <xdr:row>33</xdr:row>
      <xdr:rowOff>79248</xdr:rowOff>
    </xdr:from>
    <xdr:to>
      <xdr:col>5</xdr:col>
      <xdr:colOff>1802511</xdr:colOff>
      <xdr:row>33</xdr:row>
      <xdr:rowOff>1505712</xdr:rowOff>
    </xdr:to>
    <xdr:pic>
      <xdr:nvPicPr>
        <xdr:cNvPr id="7" name="composition_State">
          <a:extLst>
            <a:ext uri="{FF2B5EF4-FFF2-40B4-BE49-F238E27FC236}">
              <a16:creationId xmlns:a16="http://schemas.microsoft.com/office/drawing/2014/main" id="{A739A3D2-6A2B-EB24-7EFB-FA01FF107FA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59449" y="2029968"/>
          <a:ext cx="1707642" cy="1426464"/>
        </a:xfrm>
        <a:prstGeom prst="rect">
          <a:avLst/>
        </a:prstGeom>
      </xdr:spPr>
    </xdr:pic>
    <xdr:clientData/>
  </xdr:twoCellAnchor>
  <xdr:twoCellAnchor>
    <xdr:from>
      <xdr:col>6</xdr:col>
      <xdr:colOff>94869</xdr:colOff>
      <xdr:row>33</xdr:row>
      <xdr:rowOff>79248</xdr:rowOff>
    </xdr:from>
    <xdr:to>
      <xdr:col>6</xdr:col>
      <xdr:colOff>1802511</xdr:colOff>
      <xdr:row>33</xdr:row>
      <xdr:rowOff>1505712</xdr:rowOff>
    </xdr:to>
    <xdr:pic>
      <xdr:nvPicPr>
        <xdr:cNvPr id="9" name="composition_v">
          <a:extLst>
            <a:ext uri="{FF2B5EF4-FFF2-40B4-BE49-F238E27FC236}">
              <a16:creationId xmlns:a16="http://schemas.microsoft.com/office/drawing/2014/main" id="{4DA190CC-1EE8-893B-87F7-611DA3F74B3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6829" y="2029968"/>
          <a:ext cx="1707642" cy="1426464"/>
        </a:xfrm>
        <a:prstGeom prst="rect">
          <a:avLst/>
        </a:prstGeom>
      </xdr:spPr>
    </xdr:pic>
    <xdr:clientData/>
  </xdr:twoCellAnchor>
  <xdr:twoCellAnchor>
    <xdr:from>
      <xdr:col>6</xdr:col>
      <xdr:colOff>94869</xdr:colOff>
      <xdr:row>43</xdr:row>
      <xdr:rowOff>95250</xdr:rowOff>
    </xdr:from>
    <xdr:to>
      <xdr:col>6</xdr:col>
      <xdr:colOff>1802511</xdr:colOff>
      <xdr:row>43</xdr:row>
      <xdr:rowOff>1809750</xdr:rowOff>
    </xdr:to>
    <xdr:pic>
      <xdr:nvPicPr>
        <xdr:cNvPr id="11" name="histogram_v">
          <a:extLst>
            <a:ext uri="{FF2B5EF4-FFF2-40B4-BE49-F238E27FC236}">
              <a16:creationId xmlns:a16="http://schemas.microsoft.com/office/drawing/2014/main" id="{3B9470A3-D481-967B-85AA-466071936B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6829" y="3943350"/>
          <a:ext cx="1707642" cy="1714500"/>
        </a:xfrm>
        <a:prstGeom prst="rect">
          <a:avLst/>
        </a:prstGeom>
      </xdr:spPr>
    </xdr:pic>
    <xdr:clientData/>
  </xdr:twoCellAnchor>
  <xdr:twoCellAnchor>
    <xdr:from>
      <xdr:col>7</xdr:col>
      <xdr:colOff>94869</xdr:colOff>
      <xdr:row>33</xdr:row>
      <xdr:rowOff>79248</xdr:rowOff>
    </xdr:from>
    <xdr:to>
      <xdr:col>7</xdr:col>
      <xdr:colOff>1802511</xdr:colOff>
      <xdr:row>33</xdr:row>
      <xdr:rowOff>1505712</xdr:rowOff>
    </xdr:to>
    <xdr:pic>
      <xdr:nvPicPr>
        <xdr:cNvPr id="13" name="composition_index">
          <a:extLst>
            <a:ext uri="{FF2B5EF4-FFF2-40B4-BE49-F238E27FC236}">
              <a16:creationId xmlns:a16="http://schemas.microsoft.com/office/drawing/2014/main" id="{5EF903AF-E945-7563-1948-948AEA2068F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54209" y="2029968"/>
          <a:ext cx="1707642" cy="1426464"/>
        </a:xfrm>
        <a:prstGeom prst="rect">
          <a:avLst/>
        </a:prstGeom>
      </xdr:spPr>
    </xdr:pic>
    <xdr:clientData/>
  </xdr:twoCellAnchor>
  <xdr:twoCellAnchor>
    <xdr:from>
      <xdr:col>7</xdr:col>
      <xdr:colOff>94869</xdr:colOff>
      <xdr:row>43</xdr:row>
      <xdr:rowOff>95250</xdr:rowOff>
    </xdr:from>
    <xdr:to>
      <xdr:col>7</xdr:col>
      <xdr:colOff>1802511</xdr:colOff>
      <xdr:row>43</xdr:row>
      <xdr:rowOff>1809750</xdr:rowOff>
    </xdr:to>
    <xdr:pic>
      <xdr:nvPicPr>
        <xdr:cNvPr id="15" name="histogram_index">
          <a:extLst>
            <a:ext uri="{FF2B5EF4-FFF2-40B4-BE49-F238E27FC236}">
              <a16:creationId xmlns:a16="http://schemas.microsoft.com/office/drawing/2014/main" id="{3BF3F37E-822D-B8E9-4A56-C49FC60385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54209" y="3943350"/>
          <a:ext cx="1707642" cy="171450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88011</xdr:colOff>
      <xdr:row>33</xdr:row>
      <xdr:rowOff>79248</xdr:rowOff>
    </xdr:from>
    <xdr:to>
      <xdr:col>3</xdr:col>
      <xdr:colOff>1672209</xdr:colOff>
      <xdr:row>33</xdr:row>
      <xdr:rowOff>1505712</xdr:rowOff>
    </xdr:to>
    <xdr:pic>
      <xdr:nvPicPr>
        <xdr:cNvPr id="3" name="composition_Week">
          <a:extLst>
            <a:ext uri="{FF2B5EF4-FFF2-40B4-BE49-F238E27FC236}">
              <a16:creationId xmlns:a16="http://schemas.microsoft.com/office/drawing/2014/main" id="{42749E97-FD20-37E3-FB59-CBE94A8CB0F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4991" y="2029968"/>
          <a:ext cx="1584198" cy="1426464"/>
        </a:xfrm>
        <a:prstGeom prst="rect">
          <a:avLst/>
        </a:prstGeom>
      </xdr:spPr>
    </xdr:pic>
    <xdr:clientData/>
  </xdr:twoCellAnchor>
  <xdr:twoCellAnchor>
    <xdr:from>
      <xdr:col>4</xdr:col>
      <xdr:colOff>94869</xdr:colOff>
      <xdr:row>33</xdr:row>
      <xdr:rowOff>79248</xdr:rowOff>
    </xdr:from>
    <xdr:to>
      <xdr:col>4</xdr:col>
      <xdr:colOff>1802511</xdr:colOff>
      <xdr:row>33</xdr:row>
      <xdr:rowOff>1505712</xdr:rowOff>
    </xdr:to>
    <xdr:pic>
      <xdr:nvPicPr>
        <xdr:cNvPr id="5" name="composition_Matthew Perry">
          <a:extLst>
            <a:ext uri="{FF2B5EF4-FFF2-40B4-BE49-F238E27FC236}">
              <a16:creationId xmlns:a16="http://schemas.microsoft.com/office/drawing/2014/main" id="{2BE6BCC2-C3AA-7E77-690C-BDD23E2EF7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62069" y="2029968"/>
          <a:ext cx="1707642" cy="1426464"/>
        </a:xfrm>
        <a:prstGeom prst="rect">
          <a:avLst/>
        </a:prstGeom>
      </xdr:spPr>
    </xdr:pic>
    <xdr:clientData/>
  </xdr:twoCellAnchor>
  <xdr:twoCellAnchor>
    <xdr:from>
      <xdr:col>4</xdr:col>
      <xdr:colOff>94869</xdr:colOff>
      <xdr:row>43</xdr:row>
      <xdr:rowOff>95250</xdr:rowOff>
    </xdr:from>
    <xdr:to>
      <xdr:col>4</xdr:col>
      <xdr:colOff>1802511</xdr:colOff>
      <xdr:row>43</xdr:row>
      <xdr:rowOff>1809750</xdr:rowOff>
    </xdr:to>
    <xdr:pic>
      <xdr:nvPicPr>
        <xdr:cNvPr id="7" name="histogram_Matthew Perry">
          <a:extLst>
            <a:ext uri="{FF2B5EF4-FFF2-40B4-BE49-F238E27FC236}">
              <a16:creationId xmlns:a16="http://schemas.microsoft.com/office/drawing/2014/main" id="{59651362-10B9-956E-933A-53E78C05913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62069" y="3943350"/>
          <a:ext cx="1707642" cy="1714500"/>
        </a:xfrm>
        <a:prstGeom prst="rect">
          <a:avLst/>
        </a:prstGeom>
      </xdr:spPr>
    </xdr:pic>
    <xdr:clientData/>
  </xdr:twoCellAnchor>
  <xdr:twoCellAnchor>
    <xdr:from>
      <xdr:col>5</xdr:col>
      <xdr:colOff>94869</xdr:colOff>
      <xdr:row>33</xdr:row>
      <xdr:rowOff>79248</xdr:rowOff>
    </xdr:from>
    <xdr:to>
      <xdr:col>5</xdr:col>
      <xdr:colOff>1802511</xdr:colOff>
      <xdr:row>33</xdr:row>
      <xdr:rowOff>1505712</xdr:rowOff>
    </xdr:to>
    <xdr:pic>
      <xdr:nvPicPr>
        <xdr:cNvPr id="9" name="composition_chandrayaan-3">
          <a:extLst>
            <a:ext uri="{FF2B5EF4-FFF2-40B4-BE49-F238E27FC236}">
              <a16:creationId xmlns:a16="http://schemas.microsoft.com/office/drawing/2014/main" id="{6080FA1D-FE32-D556-9D91-CDD20FFEC49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59449" y="2029968"/>
          <a:ext cx="1707642" cy="1426464"/>
        </a:xfrm>
        <a:prstGeom prst="rect">
          <a:avLst/>
        </a:prstGeom>
      </xdr:spPr>
    </xdr:pic>
    <xdr:clientData/>
  </xdr:twoCellAnchor>
  <xdr:twoCellAnchor>
    <xdr:from>
      <xdr:col>5</xdr:col>
      <xdr:colOff>94869</xdr:colOff>
      <xdr:row>43</xdr:row>
      <xdr:rowOff>95250</xdr:rowOff>
    </xdr:from>
    <xdr:to>
      <xdr:col>5</xdr:col>
      <xdr:colOff>1802511</xdr:colOff>
      <xdr:row>43</xdr:row>
      <xdr:rowOff>1809750</xdr:rowOff>
    </xdr:to>
    <xdr:pic>
      <xdr:nvPicPr>
        <xdr:cNvPr id="11" name="histogram_chandrayaan-3">
          <a:extLst>
            <a:ext uri="{FF2B5EF4-FFF2-40B4-BE49-F238E27FC236}">
              <a16:creationId xmlns:a16="http://schemas.microsoft.com/office/drawing/2014/main" id="{608695FF-455F-7708-C350-06C264BB48A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59449" y="3943350"/>
          <a:ext cx="1707642" cy="1714500"/>
        </a:xfrm>
        <a:prstGeom prst="rect">
          <a:avLst/>
        </a:prstGeom>
      </xdr:spPr>
    </xdr:pic>
    <xdr:clientData/>
  </xdr:twoCellAnchor>
  <xdr:twoCellAnchor>
    <xdr:from>
      <xdr:col>6</xdr:col>
      <xdr:colOff>94869</xdr:colOff>
      <xdr:row>33</xdr:row>
      <xdr:rowOff>79248</xdr:rowOff>
    </xdr:from>
    <xdr:to>
      <xdr:col>6</xdr:col>
      <xdr:colOff>1802511</xdr:colOff>
      <xdr:row>33</xdr:row>
      <xdr:rowOff>1505712</xdr:rowOff>
    </xdr:to>
    <xdr:pic>
      <xdr:nvPicPr>
        <xdr:cNvPr id="13" name="composition_titanic submarine">
          <a:extLst>
            <a:ext uri="{FF2B5EF4-FFF2-40B4-BE49-F238E27FC236}">
              <a16:creationId xmlns:a16="http://schemas.microsoft.com/office/drawing/2014/main" id="{BCBD2B4E-0CD6-A994-A6A5-CE428B1F39A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6829" y="2029968"/>
          <a:ext cx="1707642" cy="1426464"/>
        </a:xfrm>
        <a:prstGeom prst="rect">
          <a:avLst/>
        </a:prstGeom>
      </xdr:spPr>
    </xdr:pic>
    <xdr:clientData/>
  </xdr:twoCellAnchor>
  <xdr:twoCellAnchor>
    <xdr:from>
      <xdr:col>6</xdr:col>
      <xdr:colOff>94869</xdr:colOff>
      <xdr:row>43</xdr:row>
      <xdr:rowOff>95250</xdr:rowOff>
    </xdr:from>
    <xdr:to>
      <xdr:col>6</xdr:col>
      <xdr:colOff>1802511</xdr:colOff>
      <xdr:row>43</xdr:row>
      <xdr:rowOff>1809750</xdr:rowOff>
    </xdr:to>
    <xdr:pic>
      <xdr:nvPicPr>
        <xdr:cNvPr id="15" name="histogram_titanic submarine">
          <a:extLst>
            <a:ext uri="{FF2B5EF4-FFF2-40B4-BE49-F238E27FC236}">
              <a16:creationId xmlns:a16="http://schemas.microsoft.com/office/drawing/2014/main" id="{69001EE5-8133-CD47-5EDA-F946810AE9E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6829" y="3943350"/>
          <a:ext cx="1707642" cy="1714500"/>
        </a:xfrm>
        <a:prstGeom prst="rect">
          <a:avLst/>
        </a:prstGeom>
      </xdr:spPr>
    </xdr:pic>
    <xdr:clientData/>
  </xdr:twoCellAnchor>
  <xdr:twoCellAnchor>
    <xdr:from>
      <xdr:col>7</xdr:col>
      <xdr:colOff>94869</xdr:colOff>
      <xdr:row>33</xdr:row>
      <xdr:rowOff>79248</xdr:rowOff>
    </xdr:from>
    <xdr:to>
      <xdr:col>7</xdr:col>
      <xdr:colOff>1802511</xdr:colOff>
      <xdr:row>33</xdr:row>
      <xdr:rowOff>1505712</xdr:rowOff>
    </xdr:to>
    <xdr:pic>
      <xdr:nvPicPr>
        <xdr:cNvPr id="17" name="composition_hurricane lee">
          <a:extLst>
            <a:ext uri="{FF2B5EF4-FFF2-40B4-BE49-F238E27FC236}">
              <a16:creationId xmlns:a16="http://schemas.microsoft.com/office/drawing/2014/main" id="{9D5B2C5A-41BF-443B-98F7-30C708C096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54209" y="2029968"/>
          <a:ext cx="1707642" cy="1426464"/>
        </a:xfrm>
        <a:prstGeom prst="rect">
          <a:avLst/>
        </a:prstGeom>
      </xdr:spPr>
    </xdr:pic>
    <xdr:clientData/>
  </xdr:twoCellAnchor>
  <xdr:twoCellAnchor>
    <xdr:from>
      <xdr:col>7</xdr:col>
      <xdr:colOff>94869</xdr:colOff>
      <xdr:row>43</xdr:row>
      <xdr:rowOff>95250</xdr:rowOff>
    </xdr:from>
    <xdr:to>
      <xdr:col>7</xdr:col>
      <xdr:colOff>1802511</xdr:colOff>
      <xdr:row>43</xdr:row>
      <xdr:rowOff>1809750</xdr:rowOff>
    </xdr:to>
    <xdr:pic>
      <xdr:nvPicPr>
        <xdr:cNvPr id="19" name="histogram_hurricane lee">
          <a:extLst>
            <a:ext uri="{FF2B5EF4-FFF2-40B4-BE49-F238E27FC236}">
              <a16:creationId xmlns:a16="http://schemas.microsoft.com/office/drawing/2014/main" id="{76D51DA0-4FCB-758A-5299-6FDC142DA2F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54209" y="3943350"/>
          <a:ext cx="1707642" cy="1714500"/>
        </a:xfrm>
        <a:prstGeom prst="rect">
          <a:avLst/>
        </a:prstGeom>
      </xdr:spPr>
    </xdr:pic>
    <xdr:clientData/>
  </xdr:twoCellAnchor>
  <xdr:twoCellAnchor>
    <xdr:from>
      <xdr:col>8</xdr:col>
      <xdr:colOff>94869</xdr:colOff>
      <xdr:row>33</xdr:row>
      <xdr:rowOff>79248</xdr:rowOff>
    </xdr:from>
    <xdr:to>
      <xdr:col>8</xdr:col>
      <xdr:colOff>1802511</xdr:colOff>
      <xdr:row>33</xdr:row>
      <xdr:rowOff>1505712</xdr:rowOff>
    </xdr:to>
    <xdr:pic>
      <xdr:nvPicPr>
        <xdr:cNvPr id="21" name="composition_maine shooting">
          <a:extLst>
            <a:ext uri="{FF2B5EF4-FFF2-40B4-BE49-F238E27FC236}">
              <a16:creationId xmlns:a16="http://schemas.microsoft.com/office/drawing/2014/main" id="{FA5A3306-0320-6DCC-04EF-84FE2D31B0A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51589" y="2029968"/>
          <a:ext cx="1707642" cy="1426464"/>
        </a:xfrm>
        <a:prstGeom prst="rect">
          <a:avLst/>
        </a:prstGeom>
      </xdr:spPr>
    </xdr:pic>
    <xdr:clientData/>
  </xdr:twoCellAnchor>
  <xdr:twoCellAnchor>
    <xdr:from>
      <xdr:col>8</xdr:col>
      <xdr:colOff>94869</xdr:colOff>
      <xdr:row>43</xdr:row>
      <xdr:rowOff>95250</xdr:rowOff>
    </xdr:from>
    <xdr:to>
      <xdr:col>8</xdr:col>
      <xdr:colOff>1802511</xdr:colOff>
      <xdr:row>43</xdr:row>
      <xdr:rowOff>1809750</xdr:rowOff>
    </xdr:to>
    <xdr:pic>
      <xdr:nvPicPr>
        <xdr:cNvPr id="23" name="histogram_maine shooting">
          <a:extLst>
            <a:ext uri="{FF2B5EF4-FFF2-40B4-BE49-F238E27FC236}">
              <a16:creationId xmlns:a16="http://schemas.microsoft.com/office/drawing/2014/main" id="{B706CE3A-6058-61EB-83D8-16C313B1CD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51589" y="3943350"/>
          <a:ext cx="1707642" cy="1714500"/>
        </a:xfrm>
        <a:prstGeom prst="rect">
          <a:avLst/>
        </a:prstGeom>
      </xdr:spPr>
    </xdr:pic>
    <xdr:clientData/>
  </xdr:twoCellAnchor>
  <xdr:twoCellAnchor>
    <xdr:from>
      <xdr:col>9</xdr:col>
      <xdr:colOff>94869</xdr:colOff>
      <xdr:row>33</xdr:row>
      <xdr:rowOff>79248</xdr:rowOff>
    </xdr:from>
    <xdr:to>
      <xdr:col>9</xdr:col>
      <xdr:colOff>1802511</xdr:colOff>
      <xdr:row>33</xdr:row>
      <xdr:rowOff>1505712</xdr:rowOff>
    </xdr:to>
    <xdr:pic>
      <xdr:nvPicPr>
        <xdr:cNvPr id="25" name="composition_nashville shooting">
          <a:extLst>
            <a:ext uri="{FF2B5EF4-FFF2-40B4-BE49-F238E27FC236}">
              <a16:creationId xmlns:a16="http://schemas.microsoft.com/office/drawing/2014/main" id="{B01C5D92-90BE-F36E-DE95-5FF0EFE97AF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48969" y="2029968"/>
          <a:ext cx="1707642" cy="1426464"/>
        </a:xfrm>
        <a:prstGeom prst="rect">
          <a:avLst/>
        </a:prstGeom>
      </xdr:spPr>
    </xdr:pic>
    <xdr:clientData/>
  </xdr:twoCellAnchor>
  <xdr:twoCellAnchor>
    <xdr:from>
      <xdr:col>9</xdr:col>
      <xdr:colOff>94869</xdr:colOff>
      <xdr:row>43</xdr:row>
      <xdr:rowOff>95250</xdr:rowOff>
    </xdr:from>
    <xdr:to>
      <xdr:col>9</xdr:col>
      <xdr:colOff>1802511</xdr:colOff>
      <xdr:row>43</xdr:row>
      <xdr:rowOff>1809750</xdr:rowOff>
    </xdr:to>
    <xdr:pic>
      <xdr:nvPicPr>
        <xdr:cNvPr id="27" name="histogram_nashville shooting">
          <a:extLst>
            <a:ext uri="{FF2B5EF4-FFF2-40B4-BE49-F238E27FC236}">
              <a16:creationId xmlns:a16="http://schemas.microsoft.com/office/drawing/2014/main" id="{F335C768-9552-A8BC-7837-BC6CB87A34A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48969" y="3943350"/>
          <a:ext cx="1707642" cy="1714500"/>
        </a:xfrm>
        <a:prstGeom prst="rect">
          <a:avLst/>
        </a:prstGeom>
      </xdr:spPr>
    </xdr:pic>
    <xdr:clientData/>
  </xdr:twoCellAnchor>
  <xdr:twoCellAnchor>
    <xdr:from>
      <xdr:col>10</xdr:col>
      <xdr:colOff>94869</xdr:colOff>
      <xdr:row>33</xdr:row>
      <xdr:rowOff>79248</xdr:rowOff>
    </xdr:from>
    <xdr:to>
      <xdr:col>10</xdr:col>
      <xdr:colOff>1802511</xdr:colOff>
      <xdr:row>33</xdr:row>
      <xdr:rowOff>1505712</xdr:rowOff>
    </xdr:to>
    <xdr:pic>
      <xdr:nvPicPr>
        <xdr:cNvPr id="29" name="composition_Tina Turner">
          <a:extLst>
            <a:ext uri="{FF2B5EF4-FFF2-40B4-BE49-F238E27FC236}">
              <a16:creationId xmlns:a16="http://schemas.microsoft.com/office/drawing/2014/main" id="{D46E8182-7A0E-F46A-55F9-60FF54F1958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46349" y="2029968"/>
          <a:ext cx="1707642" cy="1426464"/>
        </a:xfrm>
        <a:prstGeom prst="rect">
          <a:avLst/>
        </a:prstGeom>
      </xdr:spPr>
    </xdr:pic>
    <xdr:clientData/>
  </xdr:twoCellAnchor>
  <xdr:twoCellAnchor>
    <xdr:from>
      <xdr:col>10</xdr:col>
      <xdr:colOff>94869</xdr:colOff>
      <xdr:row>43</xdr:row>
      <xdr:rowOff>95250</xdr:rowOff>
    </xdr:from>
    <xdr:to>
      <xdr:col>10</xdr:col>
      <xdr:colOff>1802511</xdr:colOff>
      <xdr:row>43</xdr:row>
      <xdr:rowOff>1809750</xdr:rowOff>
    </xdr:to>
    <xdr:pic>
      <xdr:nvPicPr>
        <xdr:cNvPr id="31" name="histogram_Tina Turner">
          <a:extLst>
            <a:ext uri="{FF2B5EF4-FFF2-40B4-BE49-F238E27FC236}">
              <a16:creationId xmlns:a16="http://schemas.microsoft.com/office/drawing/2014/main" id="{FD684CC4-CF93-25E6-200F-777E735DB09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46349" y="3943350"/>
          <a:ext cx="1707642" cy="1714500"/>
        </a:xfrm>
        <a:prstGeom prst="rect">
          <a:avLst/>
        </a:prstGeom>
      </xdr:spPr>
    </xdr:pic>
    <xdr:clientData/>
  </xdr:twoCellAnchor>
  <xdr:twoCellAnchor>
    <xdr:from>
      <xdr:col>11</xdr:col>
      <xdr:colOff>94869</xdr:colOff>
      <xdr:row>33</xdr:row>
      <xdr:rowOff>79248</xdr:rowOff>
    </xdr:from>
    <xdr:to>
      <xdr:col>11</xdr:col>
      <xdr:colOff>1802511</xdr:colOff>
      <xdr:row>33</xdr:row>
      <xdr:rowOff>1505712</xdr:rowOff>
    </xdr:to>
    <xdr:pic>
      <xdr:nvPicPr>
        <xdr:cNvPr id="33" name="composition_Ken Block">
          <a:extLst>
            <a:ext uri="{FF2B5EF4-FFF2-40B4-BE49-F238E27FC236}">
              <a16:creationId xmlns:a16="http://schemas.microsoft.com/office/drawing/2014/main" id="{4C563447-BF0B-BA73-03D5-45841931014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43729" y="2029968"/>
          <a:ext cx="1707642" cy="1426464"/>
        </a:xfrm>
        <a:prstGeom prst="rect">
          <a:avLst/>
        </a:prstGeom>
      </xdr:spPr>
    </xdr:pic>
    <xdr:clientData/>
  </xdr:twoCellAnchor>
  <xdr:twoCellAnchor>
    <xdr:from>
      <xdr:col>11</xdr:col>
      <xdr:colOff>94869</xdr:colOff>
      <xdr:row>43</xdr:row>
      <xdr:rowOff>95250</xdr:rowOff>
    </xdr:from>
    <xdr:to>
      <xdr:col>11</xdr:col>
      <xdr:colOff>1802511</xdr:colOff>
      <xdr:row>43</xdr:row>
      <xdr:rowOff>1809750</xdr:rowOff>
    </xdr:to>
    <xdr:pic>
      <xdr:nvPicPr>
        <xdr:cNvPr id="35" name="histogram_Ken Block">
          <a:extLst>
            <a:ext uri="{FF2B5EF4-FFF2-40B4-BE49-F238E27FC236}">
              <a16:creationId xmlns:a16="http://schemas.microsoft.com/office/drawing/2014/main" id="{CC9F85AF-F8B6-9DBE-0271-10F83798CBF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43729" y="3943350"/>
          <a:ext cx="1707642" cy="1714500"/>
        </a:xfrm>
        <a:prstGeom prst="rect">
          <a:avLst/>
        </a:prstGeom>
      </xdr:spPr>
    </xdr:pic>
    <xdr:clientData/>
  </xdr:twoCellAnchor>
  <xdr:twoCellAnchor>
    <xdr:from>
      <xdr:col>12</xdr:col>
      <xdr:colOff>94870</xdr:colOff>
      <xdr:row>33</xdr:row>
      <xdr:rowOff>79248</xdr:rowOff>
    </xdr:from>
    <xdr:to>
      <xdr:col>12</xdr:col>
      <xdr:colOff>1802512</xdr:colOff>
      <xdr:row>33</xdr:row>
      <xdr:rowOff>1505712</xdr:rowOff>
    </xdr:to>
    <xdr:pic>
      <xdr:nvPicPr>
        <xdr:cNvPr id="37" name="composition_Lil Tay">
          <a:extLst>
            <a:ext uri="{FF2B5EF4-FFF2-40B4-BE49-F238E27FC236}">
              <a16:creationId xmlns:a16="http://schemas.microsoft.com/office/drawing/2014/main" id="{B602FFFF-4DA7-D3E2-0A89-B7F3623328C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41110" y="2029968"/>
          <a:ext cx="1707642" cy="1426464"/>
        </a:xfrm>
        <a:prstGeom prst="rect">
          <a:avLst/>
        </a:prstGeom>
      </xdr:spPr>
    </xdr:pic>
    <xdr:clientData/>
  </xdr:twoCellAnchor>
  <xdr:twoCellAnchor>
    <xdr:from>
      <xdr:col>12</xdr:col>
      <xdr:colOff>94870</xdr:colOff>
      <xdr:row>43</xdr:row>
      <xdr:rowOff>95250</xdr:rowOff>
    </xdr:from>
    <xdr:to>
      <xdr:col>12</xdr:col>
      <xdr:colOff>1802512</xdr:colOff>
      <xdr:row>43</xdr:row>
      <xdr:rowOff>1809750</xdr:rowOff>
    </xdr:to>
    <xdr:pic>
      <xdr:nvPicPr>
        <xdr:cNvPr id="39" name="histogram_Lil Tay">
          <a:extLst>
            <a:ext uri="{FF2B5EF4-FFF2-40B4-BE49-F238E27FC236}">
              <a16:creationId xmlns:a16="http://schemas.microsoft.com/office/drawing/2014/main" id="{32968980-6538-6D3E-62DB-D044A1FE52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41110" y="3943350"/>
          <a:ext cx="1707642" cy="1714500"/>
        </a:xfrm>
        <a:prstGeom prst="rect">
          <a:avLst/>
        </a:prstGeom>
      </xdr:spPr>
    </xdr:pic>
    <xdr:clientData/>
  </xdr:twoCellAnchor>
  <xdr:twoCellAnchor>
    <xdr:from>
      <xdr:col>13</xdr:col>
      <xdr:colOff>94868</xdr:colOff>
      <xdr:row>33</xdr:row>
      <xdr:rowOff>79248</xdr:rowOff>
    </xdr:from>
    <xdr:to>
      <xdr:col>13</xdr:col>
      <xdr:colOff>1802510</xdr:colOff>
      <xdr:row>33</xdr:row>
      <xdr:rowOff>1505712</xdr:rowOff>
    </xdr:to>
    <xdr:pic>
      <xdr:nvPicPr>
        <xdr:cNvPr id="41" name="composition_Jerry Springer">
          <a:extLst>
            <a:ext uri="{FF2B5EF4-FFF2-40B4-BE49-F238E27FC236}">
              <a16:creationId xmlns:a16="http://schemas.microsoft.com/office/drawing/2014/main" id="{4428BCF6-84C2-0886-FEE8-D67C7EBB9F0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38488" y="2029968"/>
          <a:ext cx="1707642" cy="1426464"/>
        </a:xfrm>
        <a:prstGeom prst="rect">
          <a:avLst/>
        </a:prstGeom>
      </xdr:spPr>
    </xdr:pic>
    <xdr:clientData/>
  </xdr:twoCellAnchor>
  <xdr:twoCellAnchor>
    <xdr:from>
      <xdr:col>13</xdr:col>
      <xdr:colOff>94868</xdr:colOff>
      <xdr:row>43</xdr:row>
      <xdr:rowOff>95250</xdr:rowOff>
    </xdr:from>
    <xdr:to>
      <xdr:col>13</xdr:col>
      <xdr:colOff>1802510</xdr:colOff>
      <xdr:row>43</xdr:row>
      <xdr:rowOff>1809750</xdr:rowOff>
    </xdr:to>
    <xdr:pic>
      <xdr:nvPicPr>
        <xdr:cNvPr id="43" name="histogram_Jerry Springer">
          <a:extLst>
            <a:ext uri="{FF2B5EF4-FFF2-40B4-BE49-F238E27FC236}">
              <a16:creationId xmlns:a16="http://schemas.microsoft.com/office/drawing/2014/main" id="{F0BEEA4E-6720-6037-31AC-56D5BA5A73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38488" y="3943350"/>
          <a:ext cx="1707642" cy="1714500"/>
        </a:xfrm>
        <a:prstGeom prst="rect">
          <a:avLst/>
        </a:prstGeom>
      </xdr:spPr>
    </xdr:pic>
    <xdr:clientData/>
  </xdr:twoCellAnchor>
  <xdr:twoCellAnchor>
    <xdr:from>
      <xdr:col>14</xdr:col>
      <xdr:colOff>94869</xdr:colOff>
      <xdr:row>33</xdr:row>
      <xdr:rowOff>79248</xdr:rowOff>
    </xdr:from>
    <xdr:to>
      <xdr:col>14</xdr:col>
      <xdr:colOff>1802511</xdr:colOff>
      <xdr:row>33</xdr:row>
      <xdr:rowOff>1505712</xdr:rowOff>
    </xdr:to>
    <xdr:pic>
      <xdr:nvPicPr>
        <xdr:cNvPr id="45" name="composition_Angus Cloud">
          <a:extLst>
            <a:ext uri="{FF2B5EF4-FFF2-40B4-BE49-F238E27FC236}">
              <a16:creationId xmlns:a16="http://schemas.microsoft.com/office/drawing/2014/main" id="{8C6AD8EF-4E46-6768-F946-DFA45768FAD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35869" y="2029968"/>
          <a:ext cx="1707642" cy="1426464"/>
        </a:xfrm>
        <a:prstGeom prst="rect">
          <a:avLst/>
        </a:prstGeom>
      </xdr:spPr>
    </xdr:pic>
    <xdr:clientData/>
  </xdr:twoCellAnchor>
  <xdr:twoCellAnchor>
    <xdr:from>
      <xdr:col>14</xdr:col>
      <xdr:colOff>94869</xdr:colOff>
      <xdr:row>43</xdr:row>
      <xdr:rowOff>95250</xdr:rowOff>
    </xdr:from>
    <xdr:to>
      <xdr:col>14</xdr:col>
      <xdr:colOff>1802511</xdr:colOff>
      <xdr:row>43</xdr:row>
      <xdr:rowOff>1809750</xdr:rowOff>
    </xdr:to>
    <xdr:pic>
      <xdr:nvPicPr>
        <xdr:cNvPr id="47" name="histogram_Angus Cloud">
          <a:extLst>
            <a:ext uri="{FF2B5EF4-FFF2-40B4-BE49-F238E27FC236}">
              <a16:creationId xmlns:a16="http://schemas.microsoft.com/office/drawing/2014/main" id="{DBF934B8-9414-11D0-DB06-AAB666E9F31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35869" y="3943350"/>
          <a:ext cx="1707642" cy="1714500"/>
        </a:xfrm>
        <a:prstGeom prst="rect">
          <a:avLst/>
        </a:prstGeom>
      </xdr:spPr>
    </xdr:pic>
    <xdr:clientData/>
  </xdr:twoCellAnchor>
  <xdr:twoCellAnchor>
    <xdr:from>
      <xdr:col>15</xdr:col>
      <xdr:colOff>94869</xdr:colOff>
      <xdr:row>33</xdr:row>
      <xdr:rowOff>79248</xdr:rowOff>
    </xdr:from>
    <xdr:to>
      <xdr:col>15</xdr:col>
      <xdr:colOff>1802511</xdr:colOff>
      <xdr:row>33</xdr:row>
      <xdr:rowOff>1505712</xdr:rowOff>
    </xdr:to>
    <xdr:pic>
      <xdr:nvPicPr>
        <xdr:cNvPr id="49" name="composition_Nicola Bulley">
          <a:extLst>
            <a:ext uri="{FF2B5EF4-FFF2-40B4-BE49-F238E27FC236}">
              <a16:creationId xmlns:a16="http://schemas.microsoft.com/office/drawing/2014/main" id="{170089BE-06BE-5D68-C73E-707AEEFC14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233249" y="2029968"/>
          <a:ext cx="1707642" cy="1426464"/>
        </a:xfrm>
        <a:prstGeom prst="rect">
          <a:avLst/>
        </a:prstGeom>
      </xdr:spPr>
    </xdr:pic>
    <xdr:clientData/>
  </xdr:twoCellAnchor>
  <xdr:twoCellAnchor>
    <xdr:from>
      <xdr:col>15</xdr:col>
      <xdr:colOff>94869</xdr:colOff>
      <xdr:row>43</xdr:row>
      <xdr:rowOff>95250</xdr:rowOff>
    </xdr:from>
    <xdr:to>
      <xdr:col>15</xdr:col>
      <xdr:colOff>1802511</xdr:colOff>
      <xdr:row>43</xdr:row>
      <xdr:rowOff>1809750</xdr:rowOff>
    </xdr:to>
    <xdr:pic>
      <xdr:nvPicPr>
        <xdr:cNvPr id="51" name="histogram_Nicola Bulley">
          <a:extLst>
            <a:ext uri="{FF2B5EF4-FFF2-40B4-BE49-F238E27FC236}">
              <a16:creationId xmlns:a16="http://schemas.microsoft.com/office/drawing/2014/main" id="{F410AE52-A788-EB17-6FFE-8188F4ABA37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233249" y="3943350"/>
          <a:ext cx="1707642" cy="1714500"/>
        </a:xfrm>
        <a:prstGeom prst="rect">
          <a:avLst/>
        </a:prstGeom>
      </xdr:spPr>
    </xdr:pic>
    <xdr:clientData/>
  </xdr:twoCellAnchor>
  <xdr:twoCellAnchor>
    <xdr:from>
      <xdr:col>16</xdr:col>
      <xdr:colOff>94869</xdr:colOff>
      <xdr:row>33</xdr:row>
      <xdr:rowOff>79248</xdr:rowOff>
    </xdr:from>
    <xdr:to>
      <xdr:col>16</xdr:col>
      <xdr:colOff>1802511</xdr:colOff>
      <xdr:row>33</xdr:row>
      <xdr:rowOff>1505712</xdr:rowOff>
    </xdr:to>
    <xdr:pic>
      <xdr:nvPicPr>
        <xdr:cNvPr id="53" name="composition_Jason Aldean">
          <a:extLst>
            <a:ext uri="{FF2B5EF4-FFF2-40B4-BE49-F238E27FC236}">
              <a16:creationId xmlns:a16="http://schemas.microsoft.com/office/drawing/2014/main" id="{39D43874-C62F-59DD-A2E9-3008388AE92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30629" y="2029968"/>
          <a:ext cx="1707642" cy="1426464"/>
        </a:xfrm>
        <a:prstGeom prst="rect">
          <a:avLst/>
        </a:prstGeom>
      </xdr:spPr>
    </xdr:pic>
    <xdr:clientData/>
  </xdr:twoCellAnchor>
  <xdr:twoCellAnchor>
    <xdr:from>
      <xdr:col>16</xdr:col>
      <xdr:colOff>94869</xdr:colOff>
      <xdr:row>43</xdr:row>
      <xdr:rowOff>95250</xdr:rowOff>
    </xdr:from>
    <xdr:to>
      <xdr:col>16</xdr:col>
      <xdr:colOff>1802511</xdr:colOff>
      <xdr:row>43</xdr:row>
      <xdr:rowOff>1809750</xdr:rowOff>
    </xdr:to>
    <xdr:pic>
      <xdr:nvPicPr>
        <xdr:cNvPr id="55" name="histogram_Jason Aldean">
          <a:extLst>
            <a:ext uri="{FF2B5EF4-FFF2-40B4-BE49-F238E27FC236}">
              <a16:creationId xmlns:a16="http://schemas.microsoft.com/office/drawing/2014/main" id="{3D79112F-E3E6-93C9-9B53-5DE2A295DB4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30629" y="3943350"/>
          <a:ext cx="1707642" cy="1714500"/>
        </a:xfrm>
        <a:prstGeom prst="rect">
          <a:avLst/>
        </a:prstGeom>
      </xdr:spPr>
    </xdr:pic>
    <xdr:clientData/>
  </xdr:twoCellAnchor>
  <xdr:twoCellAnchor>
    <xdr:from>
      <xdr:col>17</xdr:col>
      <xdr:colOff>94868</xdr:colOff>
      <xdr:row>33</xdr:row>
      <xdr:rowOff>79248</xdr:rowOff>
    </xdr:from>
    <xdr:to>
      <xdr:col>17</xdr:col>
      <xdr:colOff>1802510</xdr:colOff>
      <xdr:row>33</xdr:row>
      <xdr:rowOff>1505712</xdr:rowOff>
    </xdr:to>
    <xdr:pic>
      <xdr:nvPicPr>
        <xdr:cNvPr id="57" name="composition_Joe Jonas">
          <a:extLst>
            <a:ext uri="{FF2B5EF4-FFF2-40B4-BE49-F238E27FC236}">
              <a16:creationId xmlns:a16="http://schemas.microsoft.com/office/drawing/2014/main" id="{F9AC4216-2A28-C4DC-7D57-062939B5C4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028008" y="2029968"/>
          <a:ext cx="1707642" cy="1426464"/>
        </a:xfrm>
        <a:prstGeom prst="rect">
          <a:avLst/>
        </a:prstGeom>
      </xdr:spPr>
    </xdr:pic>
    <xdr:clientData/>
  </xdr:twoCellAnchor>
  <xdr:twoCellAnchor>
    <xdr:from>
      <xdr:col>17</xdr:col>
      <xdr:colOff>94868</xdr:colOff>
      <xdr:row>43</xdr:row>
      <xdr:rowOff>95250</xdr:rowOff>
    </xdr:from>
    <xdr:to>
      <xdr:col>17</xdr:col>
      <xdr:colOff>1802510</xdr:colOff>
      <xdr:row>43</xdr:row>
      <xdr:rowOff>1809750</xdr:rowOff>
    </xdr:to>
    <xdr:pic>
      <xdr:nvPicPr>
        <xdr:cNvPr id="59" name="histogram_Joe Jonas">
          <a:extLst>
            <a:ext uri="{FF2B5EF4-FFF2-40B4-BE49-F238E27FC236}">
              <a16:creationId xmlns:a16="http://schemas.microsoft.com/office/drawing/2014/main" id="{3A404CC5-964B-0333-5294-1CDD498600F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028008" y="3943350"/>
          <a:ext cx="1707642" cy="1714500"/>
        </a:xfrm>
        <a:prstGeom prst="rect">
          <a:avLst/>
        </a:prstGeom>
      </xdr:spPr>
    </xdr:pic>
    <xdr:clientData/>
  </xdr:twoCellAnchor>
  <xdr:twoCellAnchor>
    <xdr:from>
      <xdr:col>18</xdr:col>
      <xdr:colOff>94870</xdr:colOff>
      <xdr:row>33</xdr:row>
      <xdr:rowOff>79248</xdr:rowOff>
    </xdr:from>
    <xdr:to>
      <xdr:col>18</xdr:col>
      <xdr:colOff>1802512</xdr:colOff>
      <xdr:row>33</xdr:row>
      <xdr:rowOff>1505712</xdr:rowOff>
    </xdr:to>
    <xdr:pic>
      <xdr:nvPicPr>
        <xdr:cNvPr id="61" name="composition_Smash Mouth">
          <a:extLst>
            <a:ext uri="{FF2B5EF4-FFF2-40B4-BE49-F238E27FC236}">
              <a16:creationId xmlns:a16="http://schemas.microsoft.com/office/drawing/2014/main" id="{B726DE64-9D40-95E9-2AC7-5A4E7250674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925390" y="2029968"/>
          <a:ext cx="1707642" cy="1426464"/>
        </a:xfrm>
        <a:prstGeom prst="rect">
          <a:avLst/>
        </a:prstGeom>
      </xdr:spPr>
    </xdr:pic>
    <xdr:clientData/>
  </xdr:twoCellAnchor>
  <xdr:twoCellAnchor>
    <xdr:from>
      <xdr:col>18</xdr:col>
      <xdr:colOff>94870</xdr:colOff>
      <xdr:row>43</xdr:row>
      <xdr:rowOff>95250</xdr:rowOff>
    </xdr:from>
    <xdr:to>
      <xdr:col>18</xdr:col>
      <xdr:colOff>1802512</xdr:colOff>
      <xdr:row>43</xdr:row>
      <xdr:rowOff>1809750</xdr:rowOff>
    </xdr:to>
    <xdr:pic>
      <xdr:nvPicPr>
        <xdr:cNvPr id="63" name="histogram_Smash Mouth">
          <a:extLst>
            <a:ext uri="{FF2B5EF4-FFF2-40B4-BE49-F238E27FC236}">
              <a16:creationId xmlns:a16="http://schemas.microsoft.com/office/drawing/2014/main" id="{F1E31562-513D-9CDA-91C7-A786446C75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925390" y="3943350"/>
          <a:ext cx="1707642" cy="1714500"/>
        </a:xfrm>
        <a:prstGeom prst="rect">
          <a:avLst/>
        </a:prstGeom>
      </xdr:spPr>
    </xdr:pic>
    <xdr:clientData/>
  </xdr:twoCellAnchor>
  <xdr:twoCellAnchor>
    <xdr:from>
      <xdr:col>19</xdr:col>
      <xdr:colOff>94869</xdr:colOff>
      <xdr:row>33</xdr:row>
      <xdr:rowOff>79248</xdr:rowOff>
    </xdr:from>
    <xdr:to>
      <xdr:col>19</xdr:col>
      <xdr:colOff>1802511</xdr:colOff>
      <xdr:row>33</xdr:row>
      <xdr:rowOff>1505712</xdr:rowOff>
    </xdr:to>
    <xdr:pic>
      <xdr:nvPicPr>
        <xdr:cNvPr id="65" name="composition_Matthew Perry_SD_MARKPOINT">
          <a:extLst>
            <a:ext uri="{FF2B5EF4-FFF2-40B4-BE49-F238E27FC236}">
              <a16:creationId xmlns:a16="http://schemas.microsoft.com/office/drawing/2014/main" id="{3F369CB9-056E-03B8-7ABE-12AA95A7861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822769" y="2029968"/>
          <a:ext cx="1707642" cy="1426464"/>
        </a:xfrm>
        <a:prstGeom prst="rect">
          <a:avLst/>
        </a:prstGeom>
      </xdr:spPr>
    </xdr:pic>
    <xdr:clientData/>
  </xdr:twoCellAnchor>
  <xdr:twoCellAnchor>
    <xdr:from>
      <xdr:col>20</xdr:col>
      <xdr:colOff>94870</xdr:colOff>
      <xdr:row>33</xdr:row>
      <xdr:rowOff>79248</xdr:rowOff>
    </xdr:from>
    <xdr:to>
      <xdr:col>20</xdr:col>
      <xdr:colOff>1802512</xdr:colOff>
      <xdr:row>33</xdr:row>
      <xdr:rowOff>1505712</xdr:rowOff>
    </xdr:to>
    <xdr:pic>
      <xdr:nvPicPr>
        <xdr:cNvPr id="67" name="composition_chandrayaan-3_SD_MARKPOINT">
          <a:extLst>
            <a:ext uri="{FF2B5EF4-FFF2-40B4-BE49-F238E27FC236}">
              <a16:creationId xmlns:a16="http://schemas.microsoft.com/office/drawing/2014/main" id="{65A52D09-3B55-AB1B-2FCD-E017FF57D70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720150" y="2029968"/>
          <a:ext cx="1707642" cy="1426464"/>
        </a:xfrm>
        <a:prstGeom prst="rect">
          <a:avLst/>
        </a:prstGeom>
      </xdr:spPr>
    </xdr:pic>
    <xdr:clientData/>
  </xdr:twoCellAnchor>
  <xdr:twoCellAnchor>
    <xdr:from>
      <xdr:col>21</xdr:col>
      <xdr:colOff>94869</xdr:colOff>
      <xdr:row>33</xdr:row>
      <xdr:rowOff>79248</xdr:rowOff>
    </xdr:from>
    <xdr:to>
      <xdr:col>21</xdr:col>
      <xdr:colOff>1802511</xdr:colOff>
      <xdr:row>33</xdr:row>
      <xdr:rowOff>1505712</xdr:rowOff>
    </xdr:to>
    <xdr:pic>
      <xdr:nvPicPr>
        <xdr:cNvPr id="69" name="composition_titanic submarine_SD_MARKPOINT">
          <a:extLst>
            <a:ext uri="{FF2B5EF4-FFF2-40B4-BE49-F238E27FC236}">
              <a16:creationId xmlns:a16="http://schemas.microsoft.com/office/drawing/2014/main" id="{F21ECE0B-0898-AD0F-179B-DB3F473AE8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617529" y="2029968"/>
          <a:ext cx="1707642" cy="1426464"/>
        </a:xfrm>
        <a:prstGeom prst="rect">
          <a:avLst/>
        </a:prstGeom>
      </xdr:spPr>
    </xdr:pic>
    <xdr:clientData/>
  </xdr:twoCellAnchor>
  <xdr:twoCellAnchor>
    <xdr:from>
      <xdr:col>22</xdr:col>
      <xdr:colOff>94868</xdr:colOff>
      <xdr:row>33</xdr:row>
      <xdr:rowOff>79248</xdr:rowOff>
    </xdr:from>
    <xdr:to>
      <xdr:col>22</xdr:col>
      <xdr:colOff>1802510</xdr:colOff>
      <xdr:row>33</xdr:row>
      <xdr:rowOff>1505712</xdr:rowOff>
    </xdr:to>
    <xdr:pic>
      <xdr:nvPicPr>
        <xdr:cNvPr id="71" name="composition_hurricane lee_SD_MARKPOINT">
          <a:extLst>
            <a:ext uri="{FF2B5EF4-FFF2-40B4-BE49-F238E27FC236}">
              <a16:creationId xmlns:a16="http://schemas.microsoft.com/office/drawing/2014/main" id="{C50AABD1-B5F3-6294-1B0C-81FA1E19898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514908" y="2029968"/>
          <a:ext cx="1707642" cy="1426464"/>
        </a:xfrm>
        <a:prstGeom prst="rect">
          <a:avLst/>
        </a:prstGeom>
      </xdr:spPr>
    </xdr:pic>
    <xdr:clientData/>
  </xdr:twoCellAnchor>
  <xdr:twoCellAnchor>
    <xdr:from>
      <xdr:col>23</xdr:col>
      <xdr:colOff>94870</xdr:colOff>
      <xdr:row>33</xdr:row>
      <xdr:rowOff>79248</xdr:rowOff>
    </xdr:from>
    <xdr:to>
      <xdr:col>23</xdr:col>
      <xdr:colOff>1802512</xdr:colOff>
      <xdr:row>33</xdr:row>
      <xdr:rowOff>1505712</xdr:rowOff>
    </xdr:to>
    <xdr:pic>
      <xdr:nvPicPr>
        <xdr:cNvPr id="73" name="composition_maine shooting_SD_MARKPOINT">
          <a:extLst>
            <a:ext uri="{FF2B5EF4-FFF2-40B4-BE49-F238E27FC236}">
              <a16:creationId xmlns:a16="http://schemas.microsoft.com/office/drawing/2014/main" id="{83699251-F880-BB1A-1D93-FC88913D183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412290" y="2029968"/>
          <a:ext cx="1707642" cy="1426464"/>
        </a:xfrm>
        <a:prstGeom prst="rect">
          <a:avLst/>
        </a:prstGeom>
      </xdr:spPr>
    </xdr:pic>
    <xdr:clientData/>
  </xdr:twoCellAnchor>
  <xdr:twoCellAnchor>
    <xdr:from>
      <xdr:col>24</xdr:col>
      <xdr:colOff>94869</xdr:colOff>
      <xdr:row>33</xdr:row>
      <xdr:rowOff>79248</xdr:rowOff>
    </xdr:from>
    <xdr:to>
      <xdr:col>24</xdr:col>
      <xdr:colOff>1802511</xdr:colOff>
      <xdr:row>33</xdr:row>
      <xdr:rowOff>1505712</xdr:rowOff>
    </xdr:to>
    <xdr:pic>
      <xdr:nvPicPr>
        <xdr:cNvPr id="75" name="composition_nashville shooting_SD_MARKPOINT">
          <a:extLst>
            <a:ext uri="{FF2B5EF4-FFF2-40B4-BE49-F238E27FC236}">
              <a16:creationId xmlns:a16="http://schemas.microsoft.com/office/drawing/2014/main" id="{37CAF723-FF66-E21B-08B2-7D922EADCF3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309669" y="2029968"/>
          <a:ext cx="1707642" cy="1426464"/>
        </a:xfrm>
        <a:prstGeom prst="rect">
          <a:avLst/>
        </a:prstGeom>
      </xdr:spPr>
    </xdr:pic>
    <xdr:clientData/>
  </xdr:twoCellAnchor>
  <xdr:twoCellAnchor>
    <xdr:from>
      <xdr:col>25</xdr:col>
      <xdr:colOff>94870</xdr:colOff>
      <xdr:row>33</xdr:row>
      <xdr:rowOff>79248</xdr:rowOff>
    </xdr:from>
    <xdr:to>
      <xdr:col>25</xdr:col>
      <xdr:colOff>1802512</xdr:colOff>
      <xdr:row>33</xdr:row>
      <xdr:rowOff>1505712</xdr:rowOff>
    </xdr:to>
    <xdr:pic>
      <xdr:nvPicPr>
        <xdr:cNvPr id="77" name="composition_Tina Turner_SD_MARKPOINT">
          <a:extLst>
            <a:ext uri="{FF2B5EF4-FFF2-40B4-BE49-F238E27FC236}">
              <a16:creationId xmlns:a16="http://schemas.microsoft.com/office/drawing/2014/main" id="{5BD78E18-89A6-3481-8C85-4D8DC4BF814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207050" y="2029968"/>
          <a:ext cx="1707642" cy="1426464"/>
        </a:xfrm>
        <a:prstGeom prst="rect">
          <a:avLst/>
        </a:prstGeom>
      </xdr:spPr>
    </xdr:pic>
    <xdr:clientData/>
  </xdr:twoCellAnchor>
  <xdr:twoCellAnchor>
    <xdr:from>
      <xdr:col>26</xdr:col>
      <xdr:colOff>94869</xdr:colOff>
      <xdr:row>33</xdr:row>
      <xdr:rowOff>79248</xdr:rowOff>
    </xdr:from>
    <xdr:to>
      <xdr:col>26</xdr:col>
      <xdr:colOff>1802511</xdr:colOff>
      <xdr:row>33</xdr:row>
      <xdr:rowOff>1505712</xdr:rowOff>
    </xdr:to>
    <xdr:pic>
      <xdr:nvPicPr>
        <xdr:cNvPr id="79" name="composition_Ken Block_SD_MARKPOINT">
          <a:extLst>
            <a:ext uri="{FF2B5EF4-FFF2-40B4-BE49-F238E27FC236}">
              <a16:creationId xmlns:a16="http://schemas.microsoft.com/office/drawing/2014/main" id="{10E0A847-E504-B790-C2A4-D8C9B3FDDF1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104429" y="2029968"/>
          <a:ext cx="1707642" cy="1426464"/>
        </a:xfrm>
        <a:prstGeom prst="rect">
          <a:avLst/>
        </a:prstGeom>
      </xdr:spPr>
    </xdr:pic>
    <xdr:clientData/>
  </xdr:twoCellAnchor>
  <xdr:twoCellAnchor>
    <xdr:from>
      <xdr:col>27</xdr:col>
      <xdr:colOff>94868</xdr:colOff>
      <xdr:row>33</xdr:row>
      <xdr:rowOff>79248</xdr:rowOff>
    </xdr:from>
    <xdr:to>
      <xdr:col>27</xdr:col>
      <xdr:colOff>1802510</xdr:colOff>
      <xdr:row>33</xdr:row>
      <xdr:rowOff>1505712</xdr:rowOff>
    </xdr:to>
    <xdr:pic>
      <xdr:nvPicPr>
        <xdr:cNvPr id="81" name="composition_Lil Tay_SD_MARKPOINT">
          <a:extLst>
            <a:ext uri="{FF2B5EF4-FFF2-40B4-BE49-F238E27FC236}">
              <a16:creationId xmlns:a16="http://schemas.microsoft.com/office/drawing/2014/main" id="{8A734980-D11F-3707-01CB-B89F6E3A4E2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001808" y="2029968"/>
          <a:ext cx="1707642" cy="1426464"/>
        </a:xfrm>
        <a:prstGeom prst="rect">
          <a:avLst/>
        </a:prstGeom>
      </xdr:spPr>
    </xdr:pic>
    <xdr:clientData/>
  </xdr:twoCellAnchor>
  <xdr:twoCellAnchor>
    <xdr:from>
      <xdr:col>28</xdr:col>
      <xdr:colOff>94870</xdr:colOff>
      <xdr:row>33</xdr:row>
      <xdr:rowOff>79248</xdr:rowOff>
    </xdr:from>
    <xdr:to>
      <xdr:col>28</xdr:col>
      <xdr:colOff>1802512</xdr:colOff>
      <xdr:row>33</xdr:row>
      <xdr:rowOff>1505712</xdr:rowOff>
    </xdr:to>
    <xdr:pic>
      <xdr:nvPicPr>
        <xdr:cNvPr id="83" name="composition_Jerry Springer_SD_MARKPOINT">
          <a:extLst>
            <a:ext uri="{FF2B5EF4-FFF2-40B4-BE49-F238E27FC236}">
              <a16:creationId xmlns:a16="http://schemas.microsoft.com/office/drawing/2014/main" id="{5E4DD8C8-96BB-2D69-FEA6-0A7858AEF41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99190" y="2029968"/>
          <a:ext cx="1707642" cy="1426464"/>
        </a:xfrm>
        <a:prstGeom prst="rect">
          <a:avLst/>
        </a:prstGeom>
      </xdr:spPr>
    </xdr:pic>
    <xdr:clientData/>
  </xdr:twoCellAnchor>
  <xdr:twoCellAnchor>
    <xdr:from>
      <xdr:col>29</xdr:col>
      <xdr:colOff>94869</xdr:colOff>
      <xdr:row>33</xdr:row>
      <xdr:rowOff>79248</xdr:rowOff>
    </xdr:from>
    <xdr:to>
      <xdr:col>29</xdr:col>
      <xdr:colOff>1802511</xdr:colOff>
      <xdr:row>33</xdr:row>
      <xdr:rowOff>1505712</xdr:rowOff>
    </xdr:to>
    <xdr:pic>
      <xdr:nvPicPr>
        <xdr:cNvPr id="85" name="composition_Angus Cloud_SD_MARKPOINT">
          <a:extLst>
            <a:ext uri="{FF2B5EF4-FFF2-40B4-BE49-F238E27FC236}">
              <a16:creationId xmlns:a16="http://schemas.microsoft.com/office/drawing/2014/main" id="{81A2DAE2-A102-9113-A86A-E9F7943C173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796569" y="2029968"/>
          <a:ext cx="1707642" cy="1426464"/>
        </a:xfrm>
        <a:prstGeom prst="rect">
          <a:avLst/>
        </a:prstGeom>
      </xdr:spPr>
    </xdr:pic>
    <xdr:clientData/>
  </xdr:twoCellAnchor>
  <xdr:twoCellAnchor>
    <xdr:from>
      <xdr:col>30</xdr:col>
      <xdr:colOff>94870</xdr:colOff>
      <xdr:row>33</xdr:row>
      <xdr:rowOff>79248</xdr:rowOff>
    </xdr:from>
    <xdr:to>
      <xdr:col>30</xdr:col>
      <xdr:colOff>1802512</xdr:colOff>
      <xdr:row>33</xdr:row>
      <xdr:rowOff>1505712</xdr:rowOff>
    </xdr:to>
    <xdr:pic>
      <xdr:nvPicPr>
        <xdr:cNvPr id="87" name="composition_index">
          <a:extLst>
            <a:ext uri="{FF2B5EF4-FFF2-40B4-BE49-F238E27FC236}">
              <a16:creationId xmlns:a16="http://schemas.microsoft.com/office/drawing/2014/main" id="{996CCD9E-12C3-BD9C-9B9B-7F38ABD5D2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693950" y="2029968"/>
          <a:ext cx="1707642" cy="1426464"/>
        </a:xfrm>
        <a:prstGeom prst="rect">
          <a:avLst/>
        </a:prstGeom>
      </xdr:spPr>
    </xdr:pic>
    <xdr:clientData/>
  </xdr:twoCellAnchor>
  <xdr:twoCellAnchor>
    <xdr:from>
      <xdr:col>30</xdr:col>
      <xdr:colOff>94870</xdr:colOff>
      <xdr:row>43</xdr:row>
      <xdr:rowOff>95250</xdr:rowOff>
    </xdr:from>
    <xdr:to>
      <xdr:col>30</xdr:col>
      <xdr:colOff>1802512</xdr:colOff>
      <xdr:row>43</xdr:row>
      <xdr:rowOff>1809750</xdr:rowOff>
    </xdr:to>
    <xdr:pic>
      <xdr:nvPicPr>
        <xdr:cNvPr id="89" name="histogram_index">
          <a:extLst>
            <a:ext uri="{FF2B5EF4-FFF2-40B4-BE49-F238E27FC236}">
              <a16:creationId xmlns:a16="http://schemas.microsoft.com/office/drawing/2014/main" id="{B7650704-8C95-8D86-8508-BDBD86F345C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693950" y="3943350"/>
          <a:ext cx="1707642" cy="171450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88011</xdr:colOff>
      <xdr:row>33</xdr:row>
      <xdr:rowOff>79248</xdr:rowOff>
    </xdr:from>
    <xdr:to>
      <xdr:col>3</xdr:col>
      <xdr:colOff>1672209</xdr:colOff>
      <xdr:row>33</xdr:row>
      <xdr:rowOff>1505712</xdr:rowOff>
    </xdr:to>
    <xdr:pic>
      <xdr:nvPicPr>
        <xdr:cNvPr id="3" name="composition_Continent">
          <a:extLst>
            <a:ext uri="{FF2B5EF4-FFF2-40B4-BE49-F238E27FC236}">
              <a16:creationId xmlns:a16="http://schemas.microsoft.com/office/drawing/2014/main" id="{B07A911E-A56A-B0A4-FDD3-E512F9F7F6A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4991" y="2029968"/>
          <a:ext cx="1584198" cy="1426464"/>
        </a:xfrm>
        <a:prstGeom prst="rect">
          <a:avLst/>
        </a:prstGeom>
      </xdr:spPr>
    </xdr:pic>
    <xdr:clientData/>
  </xdr:twoCellAnchor>
  <xdr:twoCellAnchor>
    <xdr:from>
      <xdr:col>4</xdr:col>
      <xdr:colOff>94869</xdr:colOff>
      <xdr:row>33</xdr:row>
      <xdr:rowOff>79248</xdr:rowOff>
    </xdr:from>
    <xdr:to>
      <xdr:col>4</xdr:col>
      <xdr:colOff>1802511</xdr:colOff>
      <xdr:row>33</xdr:row>
      <xdr:rowOff>1505712</xdr:rowOff>
    </xdr:to>
    <xdr:pic>
      <xdr:nvPicPr>
        <xdr:cNvPr id="5" name="composition_TradingBloc">
          <a:extLst>
            <a:ext uri="{FF2B5EF4-FFF2-40B4-BE49-F238E27FC236}">
              <a16:creationId xmlns:a16="http://schemas.microsoft.com/office/drawing/2014/main" id="{A1D097DE-08F3-F8C1-7636-D3725907A40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62069" y="2029968"/>
          <a:ext cx="1707642" cy="1426464"/>
        </a:xfrm>
        <a:prstGeom prst="rect">
          <a:avLst/>
        </a:prstGeom>
      </xdr:spPr>
    </xdr:pic>
    <xdr:clientData/>
  </xdr:twoCellAnchor>
  <xdr:twoCellAnchor>
    <xdr:from>
      <xdr:col>5</xdr:col>
      <xdr:colOff>94869</xdr:colOff>
      <xdr:row>33</xdr:row>
      <xdr:rowOff>79248</xdr:rowOff>
    </xdr:from>
    <xdr:to>
      <xdr:col>5</xdr:col>
      <xdr:colOff>1802511</xdr:colOff>
      <xdr:row>33</xdr:row>
      <xdr:rowOff>1505712</xdr:rowOff>
    </xdr:to>
    <xdr:pic>
      <xdr:nvPicPr>
        <xdr:cNvPr id="7" name="composition_Country">
          <a:extLst>
            <a:ext uri="{FF2B5EF4-FFF2-40B4-BE49-F238E27FC236}">
              <a16:creationId xmlns:a16="http://schemas.microsoft.com/office/drawing/2014/main" id="{5B2B2FE3-AB74-FC49-AE27-72FC8EEBF25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59449" y="2029968"/>
          <a:ext cx="1707642" cy="1426464"/>
        </a:xfrm>
        <a:prstGeom prst="rect">
          <a:avLst/>
        </a:prstGeom>
      </xdr:spPr>
    </xdr:pic>
    <xdr:clientData/>
  </xdr:twoCellAnchor>
  <xdr:twoCellAnchor>
    <xdr:from>
      <xdr:col>6</xdr:col>
      <xdr:colOff>94869</xdr:colOff>
      <xdr:row>33</xdr:row>
      <xdr:rowOff>79248</xdr:rowOff>
    </xdr:from>
    <xdr:to>
      <xdr:col>6</xdr:col>
      <xdr:colOff>1802511</xdr:colOff>
      <xdr:row>33</xdr:row>
      <xdr:rowOff>1505712</xdr:rowOff>
    </xdr:to>
    <xdr:pic>
      <xdr:nvPicPr>
        <xdr:cNvPr id="9" name="composition_GDP">
          <a:extLst>
            <a:ext uri="{FF2B5EF4-FFF2-40B4-BE49-F238E27FC236}">
              <a16:creationId xmlns:a16="http://schemas.microsoft.com/office/drawing/2014/main" id="{3F5B7487-2B9D-39BD-AA92-50ADE8149C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6829" y="2029968"/>
          <a:ext cx="1707642" cy="1426464"/>
        </a:xfrm>
        <a:prstGeom prst="rect">
          <a:avLst/>
        </a:prstGeom>
      </xdr:spPr>
    </xdr:pic>
    <xdr:clientData/>
  </xdr:twoCellAnchor>
  <xdr:twoCellAnchor>
    <xdr:from>
      <xdr:col>6</xdr:col>
      <xdr:colOff>94869</xdr:colOff>
      <xdr:row>43</xdr:row>
      <xdr:rowOff>95250</xdr:rowOff>
    </xdr:from>
    <xdr:to>
      <xdr:col>6</xdr:col>
      <xdr:colOff>1802511</xdr:colOff>
      <xdr:row>43</xdr:row>
      <xdr:rowOff>1809750</xdr:rowOff>
    </xdr:to>
    <xdr:pic>
      <xdr:nvPicPr>
        <xdr:cNvPr id="11" name="histogram_GDP">
          <a:extLst>
            <a:ext uri="{FF2B5EF4-FFF2-40B4-BE49-F238E27FC236}">
              <a16:creationId xmlns:a16="http://schemas.microsoft.com/office/drawing/2014/main" id="{E82DDE4E-205B-9D4E-BAF3-16AF6ECB6E9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6829" y="3943350"/>
          <a:ext cx="1707642" cy="1714500"/>
        </a:xfrm>
        <a:prstGeom prst="rect">
          <a:avLst/>
        </a:prstGeom>
      </xdr:spPr>
    </xdr:pic>
    <xdr:clientData/>
  </xdr:twoCellAnchor>
  <xdr:twoCellAnchor>
    <xdr:from>
      <xdr:col>7</xdr:col>
      <xdr:colOff>94869</xdr:colOff>
      <xdr:row>33</xdr:row>
      <xdr:rowOff>79248</xdr:rowOff>
    </xdr:from>
    <xdr:to>
      <xdr:col>7</xdr:col>
      <xdr:colOff>1802511</xdr:colOff>
      <xdr:row>33</xdr:row>
      <xdr:rowOff>1505712</xdr:rowOff>
    </xdr:to>
    <xdr:pic>
      <xdr:nvPicPr>
        <xdr:cNvPr id="13" name="composition_index">
          <a:extLst>
            <a:ext uri="{FF2B5EF4-FFF2-40B4-BE49-F238E27FC236}">
              <a16:creationId xmlns:a16="http://schemas.microsoft.com/office/drawing/2014/main" id="{72122D55-9AEB-897D-547A-3359A7C8AB4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54209" y="2029968"/>
          <a:ext cx="1707642" cy="1426464"/>
        </a:xfrm>
        <a:prstGeom prst="rect">
          <a:avLst/>
        </a:prstGeom>
      </xdr:spPr>
    </xdr:pic>
    <xdr:clientData/>
  </xdr:twoCellAnchor>
  <xdr:twoCellAnchor>
    <xdr:from>
      <xdr:col>7</xdr:col>
      <xdr:colOff>94869</xdr:colOff>
      <xdr:row>43</xdr:row>
      <xdr:rowOff>95250</xdr:rowOff>
    </xdr:from>
    <xdr:to>
      <xdr:col>7</xdr:col>
      <xdr:colOff>1802511</xdr:colOff>
      <xdr:row>43</xdr:row>
      <xdr:rowOff>1809750</xdr:rowOff>
    </xdr:to>
    <xdr:pic>
      <xdr:nvPicPr>
        <xdr:cNvPr id="15" name="histogram_index">
          <a:extLst>
            <a:ext uri="{FF2B5EF4-FFF2-40B4-BE49-F238E27FC236}">
              <a16:creationId xmlns:a16="http://schemas.microsoft.com/office/drawing/2014/main" id="{22572A4D-4139-A9C5-790D-F7E766CA38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54209" y="3943350"/>
          <a:ext cx="1707642" cy="1714500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2133564-163D-4CB0-A97C-9358270F5F9C}" name="tbl_debug_section" displayName="tbl_debug_section" ref="D11:F15" totalsRowShown="0" headerRowDxfId="444" dataDxfId="442" headerRowBorderDxfId="443" tableBorderDxfId="441" totalsRowBorderDxfId="440">
  <tableColumns count="3">
    <tableColumn id="1" xr3:uid="{5EB43B6F-4FF7-4D4C-8202-BD94842B8017}" name="Production Section" dataDxfId="439" dataCellStyle="DarkHeader"/>
    <tableColumn id="2" xr3:uid="{71F0A434-8F03-4CF9-987C-D6F88D936E0A}" name="Production Time in Seconds" dataDxfId="438"/>
    <tableColumn id="3" xr3:uid="{507EC883-FE9F-434C-8323-6EBB4691FEEE}" name="% of Production Time" dataDxfId="437" dataCellStyle="Percent"/>
  </tableColumns>
  <tableStyleInfo name="DarkTable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ABCC19D-29F4-4A1C-9C2C-61132A93E32D}" name="tbl_debug_environment" displayName="tbl_debug_environment" ref="D20:E35" totalsRowShown="0" headerRowDxfId="436" dataDxfId="434" headerRowBorderDxfId="435" tableBorderDxfId="433">
  <tableColumns count="2">
    <tableColumn id="1" xr3:uid="{6A891059-3C09-438F-9AB9-42F8BA5B3379}" name="Environment Variable" dataDxfId="432" dataCellStyle="DarkHeader"/>
    <tableColumn id="2" xr3:uid="{D9E0C91D-D549-4194-8575-1343B51883A7}" name="Value" dataDxfId="431"/>
  </tableColumns>
  <tableStyleInfo name="DarkTable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8D10CD5-62A0-484D-A455-84E38CB47746}" name="tbl_debug_config" displayName="tbl_debug_config" ref="D40:D41" totalsRowShown="0" headerRowDxfId="430" headerRowBorderDxfId="429" tableBorderDxfId="428" totalsRowBorderDxfId="427">
  <tableColumns count="1">
    <tableColumn id="1" xr3:uid="{BAFB02A5-6AA3-46EF-A3FA-1FC44F32BBF4}" name="Input Argument" dataDxfId="426" dataCellStyle="DarkHeader"/>
  </tableColumns>
  <tableStyleInfo name="DarkTable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F61B5A24-D54F-42D3-BE0F-EC150E72D6E4}" name="tbl_debug_errors" displayName="tbl_debug_errors" ref="H11:I12" totalsRowShown="0" headerRowDxfId="425" dataDxfId="423" headerRowBorderDxfId="424" tableBorderDxfId="422" totalsRowBorderDxfId="421">
  <tableColumns count="2">
    <tableColumn id="1" xr3:uid="{CA519729-E316-4F10-9FC9-4DAD4EBFD7D6}" name="Detail" dataDxfId="420" dataCellStyle="DarkHeader"/>
    <tableColumn id="2" xr3:uid="{E2631007-AAAB-4565-904C-CFF05E0A66F2}" name="Error" dataDxfId="419" dataCellStyle="DarkHeader"/>
  </tableColumns>
  <tableStyleInfo name="DarkTable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FE650AA-A988-4967-9BF1-5CBBD5AE48A6}" name="tbl_FieldOverview" displayName="tbl_FieldOverview" ref="C79:AD212" totalsRowShown="0" headerRowDxfId="0" dataDxfId="417" headerRowBorderDxfId="418">
  <tableColumns count="28">
    <tableColumn id="1" xr3:uid="{BFB84B7E-8B25-47B3-90FE-AC7BFBAF30EB}" name="_" dataDxfId="416" dataCellStyle="Hyperlink">
      <calculatedColumnFormula>HYPERLINK("#" &amp; CELL("address", _xlfn.XLOOKUP(tbl_FieldOverview[[#This Row],[Field]],INDIRECT("'"&amp;tbl_FieldOverview[[#This Row],[Dataframe]]&amp;"'!Headers"),INDIRECT("'"&amp;tbl_FieldOverview[[#This Row],[Dataframe]]&amp;"'!Headers"),"")), "Link")</calculatedColumnFormula>
    </tableColumn>
    <tableColumn id="2" xr3:uid="{50D3F477-2874-418A-8431-FEC88B724332}" name="Dataframe" dataDxfId="415"/>
    <tableColumn id="3" xr3:uid="{3DFD5F5C-6F27-4E63-A437-05AB0A6A5E08}" name="Field" dataDxfId="414"/>
    <tableColumn id="4" xr3:uid="{0D07D95C-96ED-4D23-9CF7-D9AF683F9A4E}" name="Definition" dataDxfId="413">
      <calculatedColumnFormula>_xlfn.XLOOKUP(tbl_FieldOverview[[#This Row],[Field]],INDIRECT("'"&amp;tbl_FieldOverview[[#This Row],[Dataframe]]&amp;"'!Headers"),INDIRECT("'"&amp;tbl_FieldOverview[[#This Row],[Dataframe]]&amp;"'!Definitions"),"")</calculatedColumnFormula>
    </tableColumn>
    <tableColumn id="5" xr3:uid="{E28F6E3A-A51A-4232-BF38-3C24B861E8D2}" name="Field Notes" dataDxfId="412">
      <calculatedColumnFormula>_xlfn.XLOOKUP(tbl_FieldOverview[[#This Row],[Field]],INDIRECT("'"&amp;tbl_FieldOverview[[#This Row],[Dataframe]]&amp;"'!Headers"),INDIRECT("'"&amp;tbl_FieldOverview[[#This Row],[Dataframe]]&amp;"'!Notes"),"")</calculatedColumnFormula>
    </tableColumn>
    <tableColumn id="6" xr3:uid="{37AE6163-EF98-4406-A846-8FE8A64D707A}" name="Data type" dataDxfId="411"/>
    <tableColumn id="7" xr3:uid="{ACD85635-5643-4A9B-813A-F207FE56A1F7}" name="Distinct %" dataDxfId="410"/>
    <tableColumn id="8" xr3:uid="{37F20288-EC2E-4725-99D2-CA17AD77187C}" name="Missing %" dataDxfId="409"/>
    <tableColumn id="9" xr3:uid="{AC5DCE77-89A5-4067-8459-E0B28ED6C6C0}" name="Memory Usage %" dataDxfId="408"/>
    <tableColumn id="10" xr3:uid="{13D1C1A3-C851-4716-A780-608651BD57A2}" name="Memory Usage" dataDxfId="407"/>
    <tableColumn id="11" xr3:uid="{0E8B2640-5F58-4903-BB55-28298096FFE3}" name="Distinct" dataDxfId="406"/>
    <tableColumn id="12" xr3:uid="{D9F8262C-D1A8-4E72-90A6-B3C791F40382}" name="Count" dataDxfId="405"/>
    <tableColumn id="13" xr3:uid="{F03D5777-4C4C-461A-A414-310E41569255}" name="Count %" dataDxfId="404"/>
    <tableColumn id="14" xr3:uid="{DF6FEF9E-3BDB-44B7-B4A6-A86DF8793B7F}" name="Missing" dataDxfId="403"/>
    <tableColumn id="15" xr3:uid="{3292451D-4821-4F0F-A130-FA933CEF470F}" name="Mean" dataDxfId="402"/>
    <tableColumn id="16" xr3:uid="{43CC4EEF-B158-44ED-B44E-B63B3F4A01C7}" name="Median" dataDxfId="401"/>
    <tableColumn id="17" xr3:uid="{C72B8A11-2B77-4566-95E5-3532F39E2D81}" name="Mode" dataDxfId="400"/>
    <tableColumn id="18" xr3:uid="{61FEB60D-DA84-48AE-A3A3-D30021858F27}" name="Standard Deviation" dataDxfId="399"/>
    <tableColumn id="19" xr3:uid="{9832059F-A51E-4914-9929-224D64D5EA37}" name="Variance" dataDxfId="398"/>
    <tableColumn id="20" xr3:uid="{297F3021-9C27-46B1-B59B-27E05043CB4F}" name="Min" dataDxfId="397"/>
    <tableColumn id="21" xr3:uid="{7D4025BB-011A-4A8D-AB83-A125143050AC}" name="5%" dataDxfId="396"/>
    <tableColumn id="22" xr3:uid="{7AAF0884-12EA-4711-AFEF-2E750982712D}" name="25%" dataDxfId="395"/>
    <tableColumn id="23" xr3:uid="{EFB46394-A032-44BC-8584-974E11E6FFD6}" name="50%" dataDxfId="394"/>
    <tableColumn id="24" xr3:uid="{BFC5EF86-6080-4A18-970E-D74C31031F6F}" name="75%" dataDxfId="393"/>
    <tableColumn id="25" xr3:uid="{108ECE2B-AAB5-44B0-9B12-FB15AAF95230}" name="95%" dataDxfId="392"/>
    <tableColumn id="26" xr3:uid="{F7CB1526-3F23-44F4-A638-A08C3D7E8D1E}" name="Max" dataDxfId="391"/>
    <tableColumn id="27" xr3:uid="{3AFFF5B7-F5C9-49C4-B2F7-16A4511F9680}" name="Range" dataDxfId="390"/>
    <tableColumn id="28" xr3:uid="{94B53881-0AEC-4C9C-A50E-FDE25F882669}" name="IQR" dataDxfId="389"/>
  </tableColumns>
  <tableStyleInfo name="DarkTable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B62C177-35BB-4328-A5E9-CE2D42C175A6}" name="tbl_DfOverview" displayName="tbl_DfOverview" ref="C57:K74" totalsRowShown="0" headerRowDxfId="1" headerRowBorderDxfId="388" tableBorderDxfId="387">
  <tableColumns count="9">
    <tableColumn id="1" xr3:uid="{95AE6ED1-2225-487F-9D3B-3E94D426571D}" name="_" dataDxfId="386" dataCellStyle="Hyperlink">
      <calculatedColumnFormula>HYPERLINK("#'"&amp;tbl_DfOverview[[#This Row],[Dataframe]]&amp;"'!Headers_Start", "Link")</calculatedColumnFormula>
    </tableColumn>
    <tableColumn id="2" xr3:uid="{19718F20-2450-421A-9215-32A414225B3E}" name="Dataframe" dataDxfId="385" dataCellStyle="Hyperlink"/>
    <tableColumn id="3" xr3:uid="{CBB5816F-DADE-468F-A97D-43A695D8EBE2}" name="Dataframe Description" dataDxfId="384" dataCellStyle="Hyperlink">
      <calculatedColumnFormula>INDIRECT("'"&amp;tbl_DfOverview[[#This Row],[Dataframe]]&amp;"'!Description")</calculatedColumnFormula>
    </tableColumn>
    <tableColumn id="4" xr3:uid="{73718E81-F7BA-4F50-A59C-63956399D2C2}" name="Memory Usage (bytes)" dataDxfId="383"/>
    <tableColumn id="5" xr3:uid="{AE043E66-D074-402F-8F8A-8B2943350D33}" name="Rows" dataDxfId="382"/>
    <tableColumn id="6" xr3:uid="{8BA7A5F7-5211-4C26-8823-68B970025E20}" name="Columns" dataDxfId="381"/>
    <tableColumn id="7" xr3:uid="{2284F716-E451-41AC-A7E6-EE845FAAB2AA}" name="Fields Defined %" dataDxfId="380" dataCellStyle="Percent">
      <calculatedColumnFormula>IFERROR(SUMPRODUCT((tbl_FieldOverview[Dataframe]=tbl_DfOverview[[#This Row],[Dataframe]]) * (tbl_FieldOverview[Definition]&lt;&gt;"Definition"))/tbl_DfOverview[[#This Row],[Columns]],"")</calculatedColumnFormula>
    </tableColumn>
    <tableColumn id="10" xr3:uid="{AB72B658-85B0-4284-850E-50594CD38F95}" name="Missing %" dataDxfId="379" dataCellStyle="Percent"/>
    <tableColumn id="8" xr3:uid="{FABC8667-DE28-4090-A23A-CBDDF1BCD6C8}" name="Subsampled" dataDxfId="378"/>
  </tableColumns>
  <tableStyleInfo name="DarkTable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1D1E60-5E37-456A-AD85-0649D531840E}" name="tbl_bank_failures" displayName="tbl_bank_failures" ref="C81:M626" totalsRowShown="0" headerRowDxfId="371" dataDxfId="370" headerRowCellStyle="DarkHeader" dataCellStyle="Normal">
  <autoFilter ref="C81:M626" xr:uid="{DB1D1E60-5E37-456A-AD85-0649D531840E}"/>
  <tableColumns count="11">
    <tableColumn id="1" xr3:uid="{57EDF41E-F06D-4819-BADE-3D62DE46F06C}" name="Record List" dataDxfId="368" dataCellStyle="Normal"/>
    <tableColumn id="2" xr3:uid="{CF70C9CE-83FE-40FA-8089-C68B39CF665A}" name="c1" dataDxfId="369" dataCellStyle="Normal"/>
    <tableColumn id="3" xr3:uid="{B8654690-502A-4FAF-9205-0118DABCB954}" name="Bank" dataDxfId="377" dataCellStyle="Normal"/>
    <tableColumn id="4" xr3:uid="{5A5BA001-2F93-4E62-880C-C4E8BDB17EEB}" name="City" dataDxfId="376" dataCellStyle="Normal"/>
    <tableColumn id="5" xr3:uid="{D2DF6C23-B352-475F-95AC-5539F5CD1274}" name="State" dataDxfId="375" dataCellStyle="Normal"/>
    <tableColumn id="6" xr3:uid="{B80F7C29-9159-4FE9-B7D5-49F20271C328}" name="Date" dataDxfId="374" dataCellStyle="Normal"/>
    <tableColumn id="7" xr3:uid="{3F559928-1EF0-4DEC-AF65-4A79B29243BE}" name="Acquired by" dataDxfId="373" dataCellStyle="Normal"/>
    <tableColumn id="8" xr3:uid="{19BAD3D5-3F1F-4A9F-9193-AF22F42402C2}" name="Assets ($mil.)" dataDxfId="372" dataCellStyle="Normal"/>
    <tableColumn id="9" xr3:uid="{8F22500F-D27E-488A-B135-661337217219}" name="index" dataDxfId="367" dataCellStyle="Normal"/>
    <tableColumn id="10" xr3:uid="{4148672B-F38C-4B03-A3BC-D378E9725107}" name="HasBlank" dataDxfId="366" dataCellStyle="Normal"/>
    <tableColumn id="11" xr3:uid="{B339243E-258E-41F4-A8DF-A7297F50E8E7}" name="Record Hash" dataDxfId="365" dataCellStyle="Normal"/>
  </tableColumns>
  <tableStyleInfo name="DarkTable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A20FFD9-02EA-4F86-9721-EBCAEBCBA0FC}" name="tbl_boxplot" displayName="tbl_boxplot" ref="C81:O91" totalsRowShown="0" headerRowDxfId="356" dataDxfId="355" headerRowCellStyle="DarkHeader" dataCellStyle="Normal">
  <autoFilter ref="C81:O91" xr:uid="{DB1D1E60-5E37-456A-AD85-0649D531840E}"/>
  <tableColumns count="13">
    <tableColumn id="1" xr3:uid="{64FAB3F3-B545-4C35-B6D1-7DCF2047A9AE}" name="Record List" dataDxfId="353" dataCellStyle="Normal"/>
    <tableColumn id="2" xr3:uid="{AE42311E-82C0-4C31-AF26-1AF03FB3EC5A}" name="gold" dataDxfId="354" dataCellStyle="Normal"/>
    <tableColumn id="3" xr3:uid="{427E55EF-54EF-46A8-901D-8AAB8FAEEBBC}" name="silver" dataDxfId="364" dataCellStyle="Normal"/>
    <tableColumn id="4" xr3:uid="{42740426-E681-4173-AF4B-14EDCA1866B7}" name="crude" dataDxfId="363" dataCellStyle="Normal"/>
    <tableColumn id="5" xr3:uid="{9C105B95-3D0C-4388-B23D-9F7444C411BA}" name="slick" dataDxfId="362" dataCellStyle="Normal"/>
    <tableColumn id="6" xr3:uid="{2A4BD3A5-51C6-4CC7-82F5-2AB79DA276C8}" name="copper" dataDxfId="361" dataCellStyle="Normal"/>
    <tableColumn id="7" xr3:uid="{BA637DB7-79A4-4DEF-AC28-F2377EE5000E}" name="iron" dataDxfId="360" dataCellStyle="Normal"/>
    <tableColumn id="8" xr3:uid="{062B18D0-3302-4379-B356-BAFD2EA4557A}" name="diamond" dataDxfId="359" dataCellStyle="Normal"/>
    <tableColumn id="9" xr3:uid="{88F050CC-B3AF-42D1-B6F8-34120DD8ACF1}" name="rubber" dataDxfId="358" dataCellStyle="Normal"/>
    <tableColumn id="10" xr3:uid="{1D3DB108-F708-4E81-A830-A6C4418D2081}" name="lead" dataDxfId="357" dataCellStyle="Normal"/>
    <tableColumn id="11" xr3:uid="{8087F29D-4A3C-447C-B183-37972D088385}" name="index" dataDxfId="352" dataCellStyle="Normal"/>
    <tableColumn id="12" xr3:uid="{F638DC95-FF96-437E-9CBA-A5F3CD85A2AF}" name="HasBlank" dataDxfId="351" dataCellStyle="Normal"/>
    <tableColumn id="13" xr3:uid="{54856EAC-DA09-4880-979A-72F61541E515}" name="Record Hash" dataDxfId="350" dataCellStyle="Normal"/>
  </tableColumns>
  <tableStyleInfo name="DarkTable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ECC7135-F064-4439-8F5A-BD3B80013E8E}" name="tbl_calendar" displayName="tbl_calendar" ref="C81:H811" totalsRowShown="0" headerRowDxfId="348" dataDxfId="347" headerRowCellStyle="DarkHeader" dataCellStyle="Normal">
  <autoFilter ref="C81:H811" xr:uid="{DB1D1E60-5E37-456A-AD85-0649D531840E}"/>
  <tableColumns count="6">
    <tableColumn id="1" xr3:uid="{ECBECA9B-8B88-43B5-9E11-034332716B52}" name="Record List" dataDxfId="345" dataCellStyle="Normal"/>
    <tableColumn id="2" xr3:uid="{306F2A25-16B3-4535-B6D7-2B1DA0243E16}" name="dt" dataDxfId="346" dataCellStyle="Normal"/>
    <tableColumn id="3" xr3:uid="{40484482-B321-4B75-9E58-584D8A79C237}" name="v" dataDxfId="349" dataCellStyle="Normal"/>
    <tableColumn id="4" xr3:uid="{B5814E04-CC8C-4EBE-9435-15988637C395}" name="index" dataDxfId="344" dataCellStyle="Normal"/>
    <tableColumn id="5" xr3:uid="{89866DF9-34B2-4760-9BCA-3E86902F418E}" name="HasBlank" dataDxfId="343" dataCellStyle="Normal"/>
    <tableColumn id="6" xr3:uid="{A9B45493-CD4C-44AD-B05D-B4CBB04C3555}" name="Record Hash" dataDxfId="342" dataCellStyle="Normal"/>
  </tableColumns>
  <tableStyleInfo name="DarkTable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65D9FAB-0493-48E8-A826-BD91ABF76308}" name="tbl_candle" displayName="tbl_candle" ref="C81:L181" totalsRowShown="0" headerRowDxfId="336" dataDxfId="335" headerRowCellStyle="DarkHeader" dataCellStyle="Normal">
  <autoFilter ref="C81:L181" xr:uid="{DB1D1E60-5E37-456A-AD85-0649D531840E}"/>
  <tableColumns count="10">
    <tableColumn id="1" xr3:uid="{6693B8FE-1E34-436C-B300-4D7D6424513A}" name="Record List" dataDxfId="333" dataCellStyle="Normal"/>
    <tableColumn id="2" xr3:uid="{7FEFA750-052B-4EA4-92AA-79E30235CCE2}" name="time" dataDxfId="334" dataCellStyle="Normal"/>
    <tableColumn id="3" xr3:uid="{62DE1144-705A-47AE-B567-6FEBFF619215}" name="open" dataDxfId="341" dataCellStyle="Normal"/>
    <tableColumn id="4" xr3:uid="{5FEA7603-D60C-4D1E-ACB0-9B7586853DC8}" name="close" dataDxfId="340" dataCellStyle="Normal"/>
    <tableColumn id="5" xr3:uid="{6AE51DFF-D70A-44F3-8D51-4E45A711FDE3}" name="low" dataDxfId="339" dataCellStyle="Normal"/>
    <tableColumn id="6" xr3:uid="{90B49071-EB8B-49C8-B558-851AC1133B04}" name="high" dataDxfId="338" dataCellStyle="Normal"/>
    <tableColumn id="7" xr3:uid="{B19BC097-0AD1-4840-B883-08DD48B04439}" name="volume" dataDxfId="337" dataCellStyle="Normal"/>
    <tableColumn id="8" xr3:uid="{90D40BC8-A0CC-410F-864D-164E8C5C3234}" name="index" dataDxfId="332" dataCellStyle="Normal"/>
    <tableColumn id="9" xr3:uid="{DF645ACC-F053-4299-8B88-EB8D04BB6E19}" name="HasBlank" dataDxfId="331" dataCellStyle="Normal"/>
    <tableColumn id="10" xr3:uid="{F97ADAA2-A09A-4125-AEDD-5DE6A59D5F10}" name="Record Hash" dataDxfId="330" dataCellStyle="Normal"/>
  </tableColumns>
  <tableStyleInfo name="DarkTable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77B8DFE-D3CD-459E-B400-E91B074DBF20}" name="tbl_christmas_cost" displayName="tbl_christmas_cost" ref="C81:K105" totalsRowShown="0" headerRowDxfId="325" dataDxfId="324" headerRowCellStyle="DarkHeader" dataCellStyle="Normal">
  <autoFilter ref="C81:K105" xr:uid="{DB1D1E60-5E37-456A-AD85-0649D531840E}"/>
  <tableColumns count="9">
    <tableColumn id="1" xr3:uid="{4352CCD8-D189-402F-BCC5-4DF3D4507EBA}" name="Record List" dataDxfId="322" dataCellStyle="Normal"/>
    <tableColumn id="2" xr3:uid="{CD903424-C0DA-4BF1-AD06-29253A2A7005}" name="Country" dataDxfId="323" dataCellStyle="Normal"/>
    <tableColumn id="3" xr3:uid="{1B14FC38-C6D2-44C5-8C14-7C1924175FFF}" name="CostOfChristmas" dataDxfId="329" dataCellStyle="Normal"/>
    <tableColumn id="4" xr3:uid="{4E65073B-D3F7-47D8-90F0-E203558C9E54}" name="AvgSalary" dataDxfId="328" dataCellStyle="Normal"/>
    <tableColumn id="5" xr3:uid="{97DA8310-1ED4-4E2B-9DF4-B81E6A6F490A}" name="Trunk" dataDxfId="327" dataCellStyle="Normal"/>
    <tableColumn id="6" xr3:uid="{D6F8B29B-F2FF-4018-8689-FAA2015935CC}" name="Star" dataDxfId="326" dataCellStyle="Normal"/>
    <tableColumn id="7" xr3:uid="{5FC14F93-462E-40F6-8956-7BDE7B9768C7}" name="index" dataDxfId="321" dataCellStyle="Normal"/>
    <tableColumn id="8" xr3:uid="{64C07D5C-7FDD-4E84-BC9A-9F61CDD263F2}" name="HasBlank" dataDxfId="320" dataCellStyle="Normal"/>
    <tableColumn id="9" xr3:uid="{95F8BECF-CDC8-43CF-98F5-D05CF173B73C}" name="Record Hash" dataDxfId="319" dataCellStyle="Normal"/>
  </tableColumns>
  <tableStyleInfo name="DarkTable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65CB8C1-5F56-4966-8AC4-C74DF8374448}" name="tbl_companies" displayName="tbl_companies" ref="C81:J89" totalsRowShown="0" headerRowDxfId="315" dataDxfId="314" headerRowCellStyle="DarkHeader" dataCellStyle="Normal">
  <autoFilter ref="C81:J89" xr:uid="{DB1D1E60-5E37-456A-AD85-0649D531840E}"/>
  <tableColumns count="8">
    <tableColumn id="1" xr3:uid="{24E8A156-8FC6-40C4-B2B2-75EB7A82B314}" name="Record List" dataDxfId="312" dataCellStyle="Normal"/>
    <tableColumn id="2" xr3:uid="{5374174A-8D3F-4021-A02B-951681BD6367}" name="Company" dataDxfId="313" dataCellStyle="Normal"/>
    <tableColumn id="3" xr3:uid="{EAAD0A38-2374-425A-BD35-F8192F2ED03B}" name="PnL" dataDxfId="318" dataCellStyle="Normal"/>
    <tableColumn id="4" xr3:uid="{21B05E64-7C03-4CBA-BA47-98042EA57250}" name="Revenue" dataDxfId="317" dataCellStyle="Normal"/>
    <tableColumn id="5" xr3:uid="{FE6CFF3F-F4BA-4ED6-980D-18E954B75337}" name="Negatives" dataDxfId="316" dataCellStyle="Normal"/>
    <tableColumn id="6" xr3:uid="{DDE4F8D0-2F97-4503-88E6-D93E73945426}" name="index" dataDxfId="311" dataCellStyle="Normal"/>
    <tableColumn id="7" xr3:uid="{4F9514CC-D80E-47D5-9F4A-8D3D4C8BE824}" name="HasBlank" dataDxfId="310" dataCellStyle="Normal"/>
    <tableColumn id="8" xr3:uid="{8948E2AF-A956-44F0-91F5-4AAC114D2904}" name="Record Hash" dataDxfId="309" dataCellStyle="Normal"/>
  </tableColumns>
  <tableStyleInfo name="DarkTable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3A64CBF5-6BE9-49F5-AF35-C27F98DA1E84}" name="tbl_country_stats_scatter" displayName="tbl_country_stats_scatter" ref="C81:L90" totalsRowShown="0" headerRowDxfId="303" dataDxfId="302" headerRowCellStyle="DarkHeader" dataCellStyle="Normal">
  <autoFilter ref="C81:L90" xr:uid="{DB1D1E60-5E37-456A-AD85-0649D531840E}"/>
  <tableColumns count="10">
    <tableColumn id="1" xr3:uid="{46D01C73-1A6E-4AD1-8E03-752EE922637C}" name="Record List" dataDxfId="300" dataCellStyle="Normal"/>
    <tableColumn id="2" xr3:uid="{E01789B3-6724-42BA-B507-5875C4E80F58}" name="Country" dataDxfId="301" dataCellStyle="Normal"/>
    <tableColumn id="3" xr3:uid="{7B71FB63-0E72-4587-8F75-56B547469F5F}" name="Population" dataDxfId="308" dataCellStyle="Normal"/>
    <tableColumn id="4" xr3:uid="{F99731C4-AA61-42D6-949F-F35E0591720E}" name="GDP" dataDxfId="307" dataCellStyle="Normal"/>
    <tableColumn id="5" xr3:uid="{5261988C-918E-414F-9C64-03108767F411}" name="GDPperCapita" dataDxfId="306" dataCellStyle="Normal"/>
    <tableColumn id="6" xr3:uid="{0E75C1AF-1B28-444C-B0CC-F048A1B123BE}" name="exports" dataDxfId="305" dataCellStyle="Normal"/>
    <tableColumn id="7" xr3:uid="{32511666-AD54-4759-9B79-6199C3F6538E}" name="exportsPerCapita" dataDxfId="304" dataCellStyle="Normal"/>
    <tableColumn id="8" xr3:uid="{94839AEE-BC2D-473A-9A89-FC7B960FA02A}" name="index" dataDxfId="299" dataCellStyle="Normal"/>
    <tableColumn id="9" xr3:uid="{10792C2D-FFB3-4A62-BE8F-02A63C7D6BAD}" name="HasBlank" dataDxfId="298" dataCellStyle="Normal"/>
    <tableColumn id="10" xr3:uid="{D3B0E6D4-9909-48AE-8C33-B88D02C3886D}" name="Record Hash" dataDxfId="297" dataCellStyle="Normal"/>
  </tableColumns>
  <tableStyleInfo name="DarkTable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6B6937A9-3BD4-40B0-BA31-450DB3A14BE4}" name="tbl_gold_vs_bitcoin" displayName="tbl_gold_vs_bitcoin" ref="C81:I1035" totalsRowShown="0" headerRowDxfId="294" dataDxfId="293" headerRowCellStyle="DarkHeader" dataCellStyle="Normal">
  <autoFilter ref="C81:I1035" xr:uid="{DB1D1E60-5E37-456A-AD85-0649D531840E}"/>
  <tableColumns count="7">
    <tableColumn id="1" xr3:uid="{17530320-D85F-45B8-8CFB-E9B1815F610B}" name="Record List" dataDxfId="291" dataCellStyle="Normal"/>
    <tableColumn id="2" xr3:uid="{325E5CF5-5D7B-43CF-8839-1E71BC6735C0}" name="time" dataDxfId="292" dataCellStyle="Normal"/>
    <tableColumn id="3" xr3:uid="{0D1B4C3B-3854-4375-8472-89AE0059D354}" name="gold" dataDxfId="296" dataCellStyle="Normal"/>
    <tableColumn id="4" xr3:uid="{B6C6A0E1-503A-4D3F-BAE0-157C1A3904F4}" name="bitcoin" dataDxfId="295" dataCellStyle="Normal"/>
    <tableColumn id="5" xr3:uid="{AAE8AC99-62A8-4B1A-9779-EB90DA7C8230}" name="index" dataDxfId="290" dataCellStyle="Normal"/>
    <tableColumn id="6" xr3:uid="{3829282B-EB2E-4AA6-B94C-7677A6FB738D}" name="HasBlank" dataDxfId="289" dataCellStyle="Normal"/>
    <tableColumn id="7" xr3:uid="{F7E97F34-9A77-4A02-9ECB-B6D46CDEAA7F}" name="Record Hash" dataDxfId="288" dataCellStyle="Normal"/>
  </tableColumns>
  <tableStyleInfo name="DarkTable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FBF292F4-7CBE-4BE2-9DCA-D275AF89039E}" name="tbl_japan_births_deaths" displayName="tbl_japan_births_deaths" ref="C81:M199" totalsRowShown="0" headerRowDxfId="281" dataDxfId="280" headerRowCellStyle="DarkHeader" dataCellStyle="Normal">
  <autoFilter ref="C81:M199" xr:uid="{DB1D1E60-5E37-456A-AD85-0649D531840E}"/>
  <tableColumns count="11">
    <tableColumn id="1" xr3:uid="{6A553891-FC4C-48C2-B32F-B57A3F611CBF}" name="Record List" dataDxfId="278" dataCellStyle="Normal"/>
    <tableColumn id="2" xr3:uid="{974FBC99-10CA-4753-87B2-865024B059C8}" name="Year" dataDxfId="279" dataCellStyle="Normal"/>
    <tableColumn id="3" xr3:uid="{92A82C8D-F67F-4CEC-8306-E33392595CC9}" name="Births" dataDxfId="287" dataCellStyle="Normal"/>
    <tableColumn id="4" xr3:uid="{D874AE39-4ABF-4ACD-BB7D-D0477D79531F}" name="Deaths" dataDxfId="286" dataCellStyle="Normal"/>
    <tableColumn id="5" xr3:uid="{6FBF33F4-C268-406A-BA88-38D57E0C759F}" name="Births_SD_MARKLINE" dataDxfId="285" dataCellStyle="Normal"/>
    <tableColumn id="6" xr3:uid="{A9C269F6-2BA2-49F3-B02B-D9D85342BA2F}" name="Births_SD_MARKAREA" dataDxfId="284" dataCellStyle="Normal"/>
    <tableColumn id="7" xr3:uid="{0AA7DF61-45FB-45C8-9366-569D35B656F7}" name="Births_SD_MARKPOINT" dataDxfId="283" dataCellStyle="Normal"/>
    <tableColumn id="8" xr3:uid="{3B8037F8-916A-4406-84D2-22C6781CADA4}" name="Delta" dataDxfId="282" dataCellStyle="Normal"/>
    <tableColumn id="9" xr3:uid="{CDF46BBF-80EB-4A85-82B9-8B476DF2DAEA}" name="index" dataDxfId="277" dataCellStyle="Normal"/>
    <tableColumn id="10" xr3:uid="{3B3350AA-6D2C-4890-9EB6-7ED1D4AE0430}" name="HasBlank" dataDxfId="276" dataCellStyle="Normal"/>
    <tableColumn id="11" xr3:uid="{CDA6799B-E846-4659-A1E2-A3EE9079C494}" name="Record Hash" dataDxfId="275" dataCellStyle="Normal"/>
  </tableColumns>
  <tableStyleInfo name="DarkTable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BCE5E48A-A118-42F8-A82F-59102C9F2472}" name="tbl_japan_population" displayName="tbl_japan_population" ref="C81:I182" totalsRowShown="0" headerRowDxfId="272" dataDxfId="271" headerRowCellStyle="DarkHeader" dataCellStyle="Normal">
  <autoFilter ref="C81:I182" xr:uid="{DB1D1E60-5E37-456A-AD85-0649D531840E}"/>
  <tableColumns count="7">
    <tableColumn id="1" xr3:uid="{F1EA2E88-D77F-4BD4-96DE-7A6BFB9AF90B}" name="Record List" dataDxfId="269" dataCellStyle="Normal"/>
    <tableColumn id="2" xr3:uid="{119C8509-A710-4E1B-ACE4-7830B3A7130C}" name="Age" dataDxfId="270" dataCellStyle="Normal"/>
    <tableColumn id="3" xr3:uid="{E5CBCF34-58A1-4BFC-8C58-406CE14FB9D6}" name="Males" dataDxfId="274" dataCellStyle="Normal"/>
    <tableColumn id="4" xr3:uid="{CE7006F1-8454-4608-AC88-793EC3AF6C19}" name="Females" dataDxfId="273" dataCellStyle="Normal"/>
    <tableColumn id="5" xr3:uid="{B5110676-AB1E-4271-9332-59B61CB619B4}" name="index" dataDxfId="268" dataCellStyle="Normal"/>
    <tableColumn id="6" xr3:uid="{CC9E041E-F368-4222-8633-5B83BF1FFB53}" name="HasBlank" dataDxfId="267" dataCellStyle="Normal"/>
    <tableColumn id="7" xr3:uid="{3D0E9432-4418-40F2-B48C-824E834AE640}" name="Record Hash" dataDxfId="266" dataCellStyle="Normal"/>
  </tableColumns>
  <tableStyleInfo name="DarkTable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F7933A2F-0E2A-476E-B2BB-BE3634BD290F}" name="tbl_metrics" displayName="tbl_metrics" ref="C81:O91" totalsRowShown="0" headerRowDxfId="257" dataDxfId="256" headerRowCellStyle="DarkHeader" dataCellStyle="Normal">
  <autoFilter ref="C81:O91" xr:uid="{DB1D1E60-5E37-456A-AD85-0649D531840E}"/>
  <tableColumns count="13">
    <tableColumn id="1" xr3:uid="{CA3A98CC-347E-4B9D-92AC-4A75A0009883}" name="Record List" dataDxfId="254" dataCellStyle="Normal"/>
    <tableColumn id="2" xr3:uid="{5C06FBE3-49EB-4546-8F4D-3516527922FC}" name="gold" dataDxfId="255" dataCellStyle="Normal"/>
    <tableColumn id="3" xr3:uid="{F6DA2E5F-4206-4CA9-898E-71F3A33C18C7}" name="silver" dataDxfId="265" dataCellStyle="Normal"/>
    <tableColumn id="4" xr3:uid="{528621B2-DEC7-4AA7-882A-54234FED5C11}" name="crude" dataDxfId="264" dataCellStyle="Normal"/>
    <tableColumn id="5" xr3:uid="{F848346A-DEC0-4A37-ABB8-291F394F2ADC}" name="slick" dataDxfId="263" dataCellStyle="Normal"/>
    <tableColumn id="6" xr3:uid="{39D9CF6E-8987-4826-B3C4-11DFDE9FD1D9}" name="copper" dataDxfId="262" dataCellStyle="Normal"/>
    <tableColumn id="7" xr3:uid="{53BE36F4-206B-40D8-881C-960C1B540535}" name="iron" dataDxfId="261" dataCellStyle="Normal"/>
    <tableColumn id="8" xr3:uid="{B4A372F1-1F4B-4855-B801-85B62A7097F7}" name="diamond" dataDxfId="260" dataCellStyle="Normal"/>
    <tableColumn id="9" xr3:uid="{5BDDEE2A-4B72-404B-A00D-35B985565F1C}" name="rubber" dataDxfId="259" dataCellStyle="Normal"/>
    <tableColumn id="10" xr3:uid="{146EB158-AC01-4B12-96FC-AC820798E0FE}" name="lead" dataDxfId="258" dataCellStyle="Normal"/>
    <tableColumn id="11" xr3:uid="{FCE939E8-F0CB-4EDE-AEA1-DB192F9B36AF}" name="index" dataDxfId="253" dataCellStyle="Normal"/>
    <tableColumn id="12" xr3:uid="{6B6A4381-AFD9-4BFB-857B-D001BE46413F}" name="HasBlank" dataDxfId="252" dataCellStyle="Normal"/>
    <tableColumn id="13" xr3:uid="{8C354181-F3DB-4278-BBF7-4393C7D13005}" name="Record Hash" dataDxfId="251" dataCellStyle="Normal"/>
  </tableColumns>
  <tableStyleInfo name="DarkTable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D21F64B8-F2C9-4B19-BF62-29D3958F226D}" name="tbl_niger_population" displayName="tbl_niger_population" ref="C81:I182" totalsRowShown="0" headerRowDxfId="248" dataDxfId="247" headerRowCellStyle="DarkHeader" dataCellStyle="Normal">
  <autoFilter ref="C81:I182" xr:uid="{DB1D1E60-5E37-456A-AD85-0649D531840E}"/>
  <tableColumns count="7">
    <tableColumn id="1" xr3:uid="{5E868B9A-7FBC-45CD-A48F-7FC86007637E}" name="Record List" dataDxfId="245" dataCellStyle="Normal"/>
    <tableColumn id="2" xr3:uid="{8251EF54-2D77-492E-B508-2C85445C3068}" name="Age" dataDxfId="246" dataCellStyle="Normal"/>
    <tableColumn id="3" xr3:uid="{BB74A7FF-7E2B-4AC0-8B78-B574976A5603}" name="Males" dataDxfId="250" dataCellStyle="Normal"/>
    <tableColumn id="4" xr3:uid="{B1B97875-7BB4-4413-A212-17CF50805DA0}" name="Females" dataDxfId="249" dataCellStyle="Normal"/>
    <tableColumn id="5" xr3:uid="{FF975B0E-6D56-4AE1-ABD2-D5D10E2C86BD}" name="index" dataDxfId="244" dataCellStyle="Normal"/>
    <tableColumn id="6" xr3:uid="{B8DBB344-8EE2-4A4A-B4A2-8564280D66C3}" name="HasBlank" dataDxfId="243" dataCellStyle="Normal"/>
    <tableColumn id="7" xr3:uid="{B3A62642-829B-4CA4-9246-B74B8AF3FC30}" name="Record Hash" dataDxfId="242" dataCellStyle="Normal"/>
  </tableColumns>
  <tableStyleInfo name="DarkTable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4B6DB8B1-9A15-459B-B4C7-C8A33A90912C}" name="tbl_quotes" displayName="tbl_quotes" ref="C81:Q131" totalsRowShown="0" headerRowDxfId="231" dataDxfId="230" headerRowCellStyle="DarkHeader" dataCellStyle="Normal">
  <autoFilter ref="C81:Q131" xr:uid="{DB1D1E60-5E37-456A-AD85-0649D531840E}"/>
  <tableColumns count="15">
    <tableColumn id="1" xr3:uid="{17FC28DA-BFAF-4352-9443-552579AFBE54}" name="Record List" dataDxfId="228" dataCellStyle="Normal"/>
    <tableColumn id="2" xr3:uid="{E6D993B9-4FEB-4152-899A-787E39921805}" name="time" dataDxfId="229" dataCellStyle="Normal"/>
    <tableColumn id="3" xr3:uid="{1857BA72-F2E6-4B5A-BA67-F8021EACC859}" name="status" dataDxfId="241" dataCellStyle="Normal"/>
    <tableColumn id="4" xr3:uid="{256A3C9B-CDC4-4B90-96A3-6A4758A6915F}" name="instrument" dataDxfId="240" dataCellStyle="Normal"/>
    <tableColumn id="5" xr3:uid="{A5B96C8B-EB42-4095-BB80-B89C624E773D}" name="symbol_SD_TAG" dataDxfId="239" dataCellStyle="Normal"/>
    <tableColumn id="6" xr3:uid="{3FD5ED25-BD31-417F-B2E6-7D28E52A8A15}" name="price_SD_CURUSD" dataDxfId="238" dataCellStyle="Normal"/>
    <tableColumn id="7" xr3:uid="{BF9891F0-62CE-4B20-96DF-D1536C4F62E6}" name="bid" dataDxfId="237" dataCellStyle="Normal"/>
    <tableColumn id="8" xr3:uid="{090B02A4-4417-40A9-B753-F19C577816BB}" name="bid_SD_BG" dataDxfId="236" dataCellStyle="Normal"/>
    <tableColumn id="9" xr3:uid="{0F87E779-04F9-4A61-A159-59FB4C2AA9CB}" name="bid_SD_CODE" dataDxfId="235" dataCellStyle="Normal"/>
    <tableColumn id="10" xr3:uid="{4E7B2751-1FD1-4FCB-AE42-9CADA26385B0}" name="percent_SD_PERCENT0" dataDxfId="234" dataCellStyle="Normal"/>
    <tableColumn id="11" xr3:uid="{359576C3-9E64-4EB3-BFAD-870CAADEA61C}" name="percbar_SD_DATABAR" dataDxfId="233" dataCellStyle="Normal"/>
    <tableColumn id="12" xr3:uid="{891CD4FD-DF92-42ED-8093-DED7D71F9F38}" name="bid_SD_FG" dataDxfId="232" dataCellStyle="Normal"/>
    <tableColumn id="13" xr3:uid="{9E2096BF-F80C-4138-AED4-0756AEEFD4A1}" name="index" dataDxfId="227" dataCellStyle="Normal"/>
    <tableColumn id="14" xr3:uid="{9D2FBAA1-44C1-460F-B55F-5D8D93C30A88}" name="HasBlank" dataDxfId="226" dataCellStyle="Normal"/>
    <tableColumn id="15" xr3:uid="{5A553AEA-34C7-4C1B-BD9A-D78D4F7458C2}" name="Record Hash" dataDxfId="225" dataCellStyle="Normal"/>
  </tableColumns>
  <tableStyleInfo name="DarkTable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2ACDFABA-8577-4D25-8AB9-285F85002E14}" name="tbl_radar" displayName="tbl_radar" ref="C81:L83" totalsRowShown="0" headerRowDxfId="219" dataDxfId="218" headerRowCellStyle="DarkHeader" dataCellStyle="Normal">
  <autoFilter ref="C81:L83" xr:uid="{DB1D1E60-5E37-456A-AD85-0649D531840E}"/>
  <tableColumns count="10">
    <tableColumn id="1" xr3:uid="{5E3AFB76-5D9B-44AF-8F84-56CB3092F679}" name="Record List" dataDxfId="216" dataCellStyle="Normal"/>
    <tableColumn id="2" xr3:uid="{F6251F8B-0375-4405-8447-EA0C9F218C80}" name="portfolio" dataDxfId="217" dataCellStyle="Normal"/>
    <tableColumn id="3" xr3:uid="{61DDF817-78DD-4450-9ED2-02EF3F6A6172}" name="agri" dataDxfId="224" dataCellStyle="Normal"/>
    <tableColumn id="4" xr3:uid="{288DCD8D-0448-4245-84B6-FE17AD2D35C0}" name="realEstate" dataDxfId="223" dataCellStyle="Normal"/>
    <tableColumn id="5" xr3:uid="{300BFC2F-7470-4071-B6D9-E01897C4A11F}" name="tech" dataDxfId="222" dataCellStyle="Normal"/>
    <tableColumn id="6" xr3:uid="{03ABA66C-9836-4F9A-9007-51D3D108646E}" name="growthPotential" dataDxfId="221" dataCellStyle="Normal"/>
    <tableColumn id="7" xr3:uid="{D0D15B70-BB2C-4F0A-885B-24B7A165D12C}" name="finance" dataDxfId="220" dataCellStyle="Normal"/>
    <tableColumn id="8" xr3:uid="{09072B4E-CC13-4C46-82A2-56875FAF23B0}" name="index" dataDxfId="215" dataCellStyle="Normal"/>
    <tableColumn id="9" xr3:uid="{EB3C62E6-1A9D-4396-B8E6-59195D15559F}" name="HasBlank" dataDxfId="214" dataCellStyle="Normal"/>
    <tableColumn id="10" xr3:uid="{933EB839-B051-4E05-BC9A-DCCACEC74633}" name="Record Hash" dataDxfId="213" dataCellStyle="Normal"/>
  </tableColumns>
  <tableStyleInfo name="DarkTable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FEDAADDC-0454-4B7A-AE52-7E62047B73E7}" name="tbl_sankey" displayName="tbl_sankey" ref="C81:J93" totalsRowShown="0" headerRowDxfId="209" dataDxfId="208" headerRowCellStyle="DarkHeader" dataCellStyle="Normal">
  <autoFilter ref="C81:J93" xr:uid="{DB1D1E60-5E37-456A-AD85-0649D531840E}"/>
  <tableColumns count="8">
    <tableColumn id="1" xr3:uid="{6DC554C6-3F38-4C7F-AA93-55C985BB96FD}" name="Record List" dataDxfId="206" dataCellStyle="Normal"/>
    <tableColumn id="2" xr3:uid="{562DF2A3-FDDC-4A36-A215-9AD7002064B2}" name="OrderOrigin" dataDxfId="207" dataCellStyle="Normal"/>
    <tableColumn id="3" xr3:uid="{5BE79185-C34F-408B-B884-1F011E06730A}" name="Exchange" dataDxfId="212" dataCellStyle="Normal"/>
    <tableColumn id="4" xr3:uid="{E0643C1B-26BF-4936-B82B-4A7C28F4681F}" name="State" dataDxfId="211" dataCellStyle="Normal"/>
    <tableColumn id="5" xr3:uid="{332B8093-568E-4694-B087-AA3F5B2ED0E1}" name="v" dataDxfId="210" dataCellStyle="Normal"/>
    <tableColumn id="6" xr3:uid="{C3625AA1-20BC-4349-A448-788344D2D14C}" name="index" dataDxfId="205" dataCellStyle="Normal"/>
    <tableColumn id="7" xr3:uid="{FEDB53C0-9861-46C9-BB1C-BDFEF3545473}" name="HasBlank" dataDxfId="204" dataCellStyle="Normal"/>
    <tableColumn id="8" xr3:uid="{35E8DF9C-7CB7-4119-9E9A-D7C817E4E32A}" name="Record Hash" dataDxfId="203" dataCellStyle="Normal"/>
  </tableColumns>
  <tableStyleInfo name="DarkTable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8C5F8390-4330-441D-B257-EBA6A10DC610}" name="tbl_search_trends" displayName="tbl_search_trends" ref="C81:AG130" totalsRowShown="0" headerRowDxfId="176" dataDxfId="175" headerRowCellStyle="DarkHeader" dataCellStyle="Normal">
  <autoFilter ref="C81:AG130" xr:uid="{DB1D1E60-5E37-456A-AD85-0649D531840E}"/>
  <tableColumns count="31">
    <tableColumn id="1" xr3:uid="{C1988B2E-B51E-477D-87E2-365432B47E83}" name="Record List" dataDxfId="173" dataCellStyle="Normal"/>
    <tableColumn id="2" xr3:uid="{50134491-26A1-4D48-A877-3FC2A34E0E67}" name="Week" dataDxfId="174" dataCellStyle="Normal"/>
    <tableColumn id="3" xr3:uid="{54F42956-9F06-4F44-A4C3-E52F8BE0F9DF}" name="Matthew Perry" dataDxfId="202" dataCellStyle="Normal"/>
    <tableColumn id="4" xr3:uid="{B1307276-D74D-451A-8AA1-B99DEB1A3718}" name="chandrayaan-3" dataDxfId="201" dataCellStyle="Normal"/>
    <tableColumn id="5" xr3:uid="{58B1843C-A0D5-4FF9-8025-49E5BD422050}" name="titanic submarine" dataDxfId="200" dataCellStyle="Normal"/>
    <tableColumn id="6" xr3:uid="{C4769117-D722-4975-902A-47B9FB105DB4}" name="hurricane lee" dataDxfId="199" dataCellStyle="Normal"/>
    <tableColumn id="7" xr3:uid="{D485B0AC-5ACE-47CD-BD03-D07C714628D3}" name="maine shooting" dataDxfId="198" dataCellStyle="Normal"/>
    <tableColumn id="8" xr3:uid="{ADC686AA-7443-4E59-8DD0-5DE38BDE6E12}" name="nashville shooting" dataDxfId="197" dataCellStyle="Normal"/>
    <tableColumn id="9" xr3:uid="{EDBD78E0-7AC3-4CA2-8BB4-14CA6E9A485F}" name="Tina Turner" dataDxfId="196" dataCellStyle="Normal"/>
    <tableColumn id="10" xr3:uid="{60B2BE48-CA7E-449B-A4EE-030CA4826BD1}" name="Ken Block" dataDxfId="195" dataCellStyle="Normal"/>
    <tableColumn id="11" xr3:uid="{4F4010D3-F28B-4093-9F39-2E406EE194A5}" name="Lil Tay" dataDxfId="194" dataCellStyle="Normal"/>
    <tableColumn id="12" xr3:uid="{A756AA0C-8DBC-49EC-B020-0080A829FE95}" name="Jerry Springer" dataDxfId="193" dataCellStyle="Normal"/>
    <tableColumn id="13" xr3:uid="{DED443DA-1D65-4F36-9DDC-0B85D3A07350}" name="Angus Cloud" dataDxfId="192" dataCellStyle="Normal"/>
    <tableColumn id="14" xr3:uid="{B3D93B1B-0545-4FE6-8087-656E1EC734D2}" name="Nicola Bulley" dataDxfId="191" dataCellStyle="Normal"/>
    <tableColumn id="15" xr3:uid="{CDD9D01E-7221-4052-9104-4701620301C9}" name="Jason Aldean" dataDxfId="190" dataCellStyle="Normal"/>
    <tableColumn id="16" xr3:uid="{5074C863-5931-44D9-8C92-26154F03211C}" name="Joe Jonas" dataDxfId="189" dataCellStyle="Normal"/>
    <tableColumn id="17" xr3:uid="{F2D4D605-C682-492C-A7CA-0491EE675311}" name="Smash Mouth" dataDxfId="188" dataCellStyle="Normal"/>
    <tableColumn id="18" xr3:uid="{0F16ACAE-394D-4659-B447-4466A5CC8C73}" name="Matthew Perry_SD_MARKPOINT" dataDxfId="187" dataCellStyle="Normal"/>
    <tableColumn id="19" xr3:uid="{23252F4D-CAC0-47BA-863B-DE9A569F2A42}" name="chandrayaan-3_SD_MARKPOINT" dataDxfId="186" dataCellStyle="Normal"/>
    <tableColumn id="20" xr3:uid="{204A5936-B912-4069-97FA-ADC5782465C6}" name="titanic submarine_SD_MARKPOINT" dataDxfId="185" dataCellStyle="Normal"/>
    <tableColumn id="21" xr3:uid="{069FAB09-A85F-4F31-883F-D45B74BEAD70}" name="hurricane lee_SD_MARKPOINT" dataDxfId="184" dataCellStyle="Normal"/>
    <tableColumn id="22" xr3:uid="{4698AD2B-F23A-4FF4-A9A3-179E3175CCCF}" name="maine shooting_SD_MARKPOINT" dataDxfId="183" dataCellStyle="Normal"/>
    <tableColumn id="23" xr3:uid="{6CE040A5-CD7D-46DA-8FB7-56C375131A1F}" name="nashville shooting_SD_MARKPOINT" dataDxfId="182" dataCellStyle="Normal"/>
    <tableColumn id="24" xr3:uid="{F3ADC082-1782-432D-AB1F-6EDA86D8596A}" name="Tina Turner_SD_MARKPOINT" dataDxfId="181" dataCellStyle="Normal"/>
    <tableColumn id="25" xr3:uid="{83B6636D-ED5C-4ABE-87AB-D4AD65B7995B}" name="Ken Block_SD_MARKPOINT" dataDxfId="180" dataCellStyle="Normal"/>
    <tableColumn id="26" xr3:uid="{BCA03DFB-68C9-4E1E-8066-9A3B1F55E1FC}" name="Lil Tay_SD_MARKPOINT" dataDxfId="179" dataCellStyle="Normal"/>
    <tableColumn id="27" xr3:uid="{935BF8C5-19BB-42A2-B03A-FE5906A018C4}" name="Jerry Springer_SD_MARKPOINT" dataDxfId="178" dataCellStyle="Normal"/>
    <tableColumn id="28" xr3:uid="{25075F2C-B5CE-4CBB-910C-2AC5D1B1A177}" name="Angus Cloud_SD_MARKPOINT" dataDxfId="177" dataCellStyle="Normal"/>
    <tableColumn id="29" xr3:uid="{1E672B12-C429-46DB-B90D-89960A1FCA2A}" name="index" dataDxfId="172" dataCellStyle="Normal"/>
    <tableColumn id="30" xr3:uid="{019B7C82-70B4-400E-87FA-35E73993647B}" name="HasBlank" dataDxfId="171" dataCellStyle="Normal"/>
    <tableColumn id="31" xr3:uid="{03493A57-23FF-405C-A31C-6C945C8C6C40}" name="Record Hash" dataDxfId="170" dataCellStyle="Normal"/>
  </tableColumns>
  <tableStyleInfo name="DarkTable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EFDE1809-DD89-49B4-A62F-9CB3A18681B8}" name="tbl_tree" displayName="tbl_tree" ref="C81:J96" totalsRowShown="0" headerRowDxfId="166" dataDxfId="165" headerRowCellStyle="DarkHeader" dataCellStyle="Normal">
  <autoFilter ref="C81:J96" xr:uid="{DB1D1E60-5E37-456A-AD85-0649D531840E}"/>
  <tableColumns count="8">
    <tableColumn id="1" xr3:uid="{93F5E1B5-BA8A-449A-B310-3AEBAC7E68E3}" name="Record List" dataDxfId="163" dataCellStyle="Normal"/>
    <tableColumn id="2" xr3:uid="{B4E96CC0-B881-4FE6-94C4-EF99DED79EF4}" name="Continent" dataDxfId="164" dataCellStyle="Normal"/>
    <tableColumn id="3" xr3:uid="{313125B6-28BC-42A1-98B6-7A937BD74FAF}" name="TradingBloc" dataDxfId="169" dataCellStyle="Normal"/>
    <tableColumn id="4" xr3:uid="{DED36E16-CE40-4337-B9F8-7EC6848CA045}" name="Country" dataDxfId="168" dataCellStyle="Normal"/>
    <tableColumn id="5" xr3:uid="{CF9FEA05-9D48-4287-BF8E-DD182828AE0A}" name="GDP" dataDxfId="167" dataCellStyle="Normal"/>
    <tableColumn id="6" xr3:uid="{BE3451B1-3516-4E48-8BC8-4D4E9D01BC13}" name="index" dataDxfId="162" dataCellStyle="Normal"/>
    <tableColumn id="7" xr3:uid="{BF4AECFE-DCE3-41E6-8736-4FDE4AF09707}" name="HasBlank" dataDxfId="161" dataCellStyle="Normal"/>
    <tableColumn id="8" xr3:uid="{877D479B-F6C5-453C-99F3-8A611D264963}" name="Record Hash" dataDxfId="160" dataCellStyle="Normal"/>
  </tableColumns>
  <tableStyleInfo name="DarkTable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Custom 1">
      <a:dk1>
        <a:srgbClr val="3A3A3A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64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D17EC2E-99C3-4FD8-98FA-DB511231C813}">
  <we:reference id="wa104380862" version="3.0.0.0" store="en-US" storeType="OMEX"/>
  <we:alternateReferences>
    <we:reference id="wa104380862" version="3.0.0.0" store="WA104380862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.x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.x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.x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9.x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0.x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2.x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3.xml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D1AF8-C53E-48B7-8625-1AC9E9368DD1}">
  <sheetPr codeName="Sheet5">
    <tabColor rgb="FF131313"/>
  </sheetPr>
  <dimension ref="B1:P19"/>
  <sheetViews>
    <sheetView zoomScale="85" zoomScaleNormal="85" workbookViewId="0">
      <selection activeCell="B2" sqref="B2"/>
    </sheetView>
  </sheetViews>
  <sheetFormatPr defaultColWidth="8.77734375" defaultRowHeight="14.4"/>
  <cols>
    <col min="1" max="1" width="1.77734375" customWidth="1"/>
    <col min="2" max="2" width="8.33203125" style="6" bestFit="1" customWidth="1"/>
    <col min="3" max="3" width="20.77734375" style="7" customWidth="1"/>
    <col min="4" max="4" width="20.77734375" customWidth="1"/>
  </cols>
  <sheetData>
    <row r="1" spans="2:16" ht="4.95" customHeight="1"/>
    <row r="2" spans="2:16" ht="14.4" customHeight="1">
      <c r="B2" s="80" t="s">
        <v>85</v>
      </c>
      <c r="D2" s="80"/>
    </row>
    <row r="3" spans="2:16" ht="10.050000000000001" customHeight="1">
      <c r="B3" s="73"/>
    </row>
    <row r="4" spans="2:16" ht="30" customHeight="1">
      <c r="B4" s="97" t="e" vm="1">
        <v>#VALUE!</v>
      </c>
      <c r="C4" s="54" t="s">
        <v>87</v>
      </c>
    </row>
    <row r="5" spans="2:16" ht="4.95" customHeight="1">
      <c r="B5" s="1"/>
      <c r="C5" s="8"/>
      <c r="P5" s="5"/>
    </row>
    <row r="6" spans="2:16" ht="19.95" customHeight="1">
      <c r="B6"/>
      <c r="C6" s="8"/>
      <c r="P6" s="25"/>
    </row>
    <row r="7" spans="2:16" ht="4.95" customHeight="1">
      <c r="B7"/>
      <c r="C7" s="8"/>
    </row>
    <row r="8" spans="2:16" ht="30" customHeight="1">
      <c r="B8" s="27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</row>
    <row r="9" spans="2:16" ht="15" customHeight="1">
      <c r="B9"/>
      <c r="C9"/>
    </row>
    <row r="10" spans="2:16" ht="15" customHeight="1">
      <c r="C10" s="26"/>
    </row>
    <row r="11" spans="2:16" ht="19.2" customHeight="1">
      <c r="B11"/>
      <c r="C11" s="8"/>
    </row>
    <row r="18" spans="3:3">
      <c r="C18"/>
    </row>
    <row r="19" spans="3:3">
      <c r="C19"/>
    </row>
  </sheetData>
  <hyperlinks>
    <hyperlink ref="B2" location="Overview!A1" display=" Overview ↩" xr:uid="{42FA09E4-45EC-4133-910B-D45D5D84DE63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4E946-6683-44B1-B7E5-2BBB7B59AC36}">
  <sheetPr>
    <tabColor rgb="FF131313"/>
  </sheetPr>
  <dimension ref="B1:P19"/>
  <sheetViews>
    <sheetView zoomScale="85" zoomScaleNormal="85" workbookViewId="0">
      <selection activeCell="B8" sqref="B8"/>
    </sheetView>
  </sheetViews>
  <sheetFormatPr defaultColWidth="8.77734375" defaultRowHeight="14.4"/>
  <cols>
    <col min="1" max="1" width="1.77734375" style="81" customWidth="1"/>
    <col min="2" max="2" width="8.33203125" style="6" bestFit="1" customWidth="1"/>
    <col min="3" max="3" width="20.77734375" style="7" customWidth="1"/>
    <col min="4" max="4" width="20.77734375" style="81" customWidth="1"/>
    <col min="5" max="16384" width="8.77734375" style="81"/>
  </cols>
  <sheetData>
    <row r="1" spans="2:16" ht="4.95" customHeight="1"/>
    <row r="2" spans="2:16" ht="14.4" customHeight="1">
      <c r="B2" s="80" t="s">
        <v>85</v>
      </c>
      <c r="D2" s="80"/>
    </row>
    <row r="3" spans="2:16" ht="10.050000000000001" customHeight="1">
      <c r="B3" s="73"/>
    </row>
    <row r="4" spans="2:16" ht="30" customHeight="1">
      <c r="B4" s="97" t="e" vm="1">
        <v>#VALUE!</v>
      </c>
      <c r="C4" s="54" t="s">
        <v>1578</v>
      </c>
    </row>
    <row r="5" spans="2:16" ht="4.95" customHeight="1">
      <c r="B5" s="1"/>
      <c r="C5" s="8"/>
      <c r="P5" s="5"/>
    </row>
    <row r="6" spans="2:16" ht="19.95" customHeight="1">
      <c r="B6" s="81"/>
      <c r="C6" s="8"/>
      <c r="P6" s="25"/>
    </row>
    <row r="7" spans="2:16" ht="4.95" customHeight="1">
      <c r="B7" s="81"/>
      <c r="C7" s="8"/>
    </row>
    <row r="8" spans="2:16" ht="30" customHeight="1">
      <c r="B8" s="159"/>
      <c r="C8" s="160"/>
      <c r="D8" s="160"/>
      <c r="E8" s="160"/>
      <c r="F8" s="160"/>
      <c r="G8" s="160"/>
      <c r="H8" s="160"/>
      <c r="I8" s="160"/>
      <c r="J8" s="160"/>
      <c r="K8" s="160"/>
      <c r="L8" s="160"/>
      <c r="M8" s="160"/>
      <c r="N8" s="160"/>
      <c r="O8" s="160"/>
      <c r="P8" s="160"/>
    </row>
    <row r="9" spans="2:16" ht="15" customHeight="1">
      <c r="B9" s="81"/>
      <c r="C9" s="81"/>
    </row>
    <row r="10" spans="2:16" ht="15" customHeight="1">
      <c r="C10" s="26"/>
    </row>
    <row r="11" spans="2:16" ht="19.2" customHeight="1">
      <c r="B11" s="81"/>
      <c r="C11" s="8"/>
    </row>
    <row r="18" spans="3:3">
      <c r="C18" s="81"/>
    </row>
    <row r="19" spans="3:3">
      <c r="C19" s="81"/>
    </row>
  </sheetData>
  <hyperlinks>
    <hyperlink ref="B2" location="Overview!A1" display=" Overview ↩" xr:uid="{A9595D33-830D-45C5-929A-75DF606554A8}"/>
  </hyperlink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F9E39-BEC7-4560-850A-57A34F143437}">
  <sheetPr>
    <tabColor rgb="FF131313"/>
  </sheetPr>
  <dimension ref="B1:P19"/>
  <sheetViews>
    <sheetView zoomScale="85" zoomScaleNormal="85" workbookViewId="0">
      <selection activeCell="B8" sqref="B8"/>
    </sheetView>
  </sheetViews>
  <sheetFormatPr defaultColWidth="8.77734375" defaultRowHeight="14.4"/>
  <cols>
    <col min="1" max="1" width="1.77734375" style="81" customWidth="1"/>
    <col min="2" max="2" width="8.33203125" style="6" bestFit="1" customWidth="1"/>
    <col min="3" max="3" width="20.77734375" style="7" customWidth="1"/>
    <col min="4" max="4" width="20.77734375" style="81" customWidth="1"/>
    <col min="5" max="16384" width="8.77734375" style="81"/>
  </cols>
  <sheetData>
    <row r="1" spans="2:16" ht="4.95" customHeight="1"/>
    <row r="2" spans="2:16" ht="14.4" customHeight="1">
      <c r="B2" s="80" t="s">
        <v>85</v>
      </c>
      <c r="D2" s="80"/>
    </row>
    <row r="3" spans="2:16" ht="10.050000000000001" customHeight="1">
      <c r="B3" s="73"/>
    </row>
    <row r="4" spans="2:16" ht="30" customHeight="1">
      <c r="B4" s="97" t="e" vm="1">
        <v>#VALUE!</v>
      </c>
      <c r="C4" s="54" t="s">
        <v>1577</v>
      </c>
    </row>
    <row r="5" spans="2:16" ht="4.95" customHeight="1">
      <c r="B5" s="1"/>
      <c r="C5" s="8"/>
      <c r="P5" s="5"/>
    </row>
    <row r="6" spans="2:16" ht="19.95" customHeight="1">
      <c r="B6" s="81"/>
      <c r="C6" s="8"/>
      <c r="P6" s="25"/>
    </row>
    <row r="7" spans="2:16" ht="4.95" customHeight="1">
      <c r="B7" s="81"/>
      <c r="C7" s="8"/>
    </row>
    <row r="8" spans="2:16" ht="30" customHeight="1">
      <c r="B8" s="159"/>
      <c r="C8" s="160"/>
      <c r="D8" s="160"/>
      <c r="E8" s="160"/>
      <c r="F8" s="160"/>
      <c r="G8" s="160"/>
      <c r="H8" s="160"/>
      <c r="I8" s="160"/>
      <c r="J8" s="160"/>
      <c r="K8" s="160"/>
      <c r="L8" s="160"/>
      <c r="M8" s="160"/>
      <c r="N8" s="160"/>
      <c r="O8" s="160"/>
      <c r="P8" s="160"/>
    </row>
    <row r="9" spans="2:16" ht="15" customHeight="1">
      <c r="B9" s="81"/>
      <c r="C9" s="81"/>
    </row>
    <row r="10" spans="2:16" ht="15" customHeight="1">
      <c r="C10" s="26"/>
    </row>
    <row r="11" spans="2:16" ht="19.2" customHeight="1">
      <c r="B11" s="81"/>
      <c r="C11" s="8"/>
    </row>
    <row r="18" spans="3:3">
      <c r="C18" s="81"/>
    </row>
    <row r="19" spans="3:3">
      <c r="C19" s="81"/>
    </row>
  </sheetData>
  <hyperlinks>
    <hyperlink ref="B2" location="Overview!A1" display=" Overview ↩" xr:uid="{4CBBB426-AAEC-45A7-BAB6-8848D1BF7FCC}"/>
  </hyperlink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1A04D-ED8D-4020-BF94-4BC59283B45E}">
  <sheetPr codeName="Sheet1">
    <tabColor theme="4"/>
    <pageSetUpPr autoPageBreaks="0"/>
  </sheetPr>
  <dimension ref="A1:AE213"/>
  <sheetViews>
    <sheetView tabSelected="1" zoomScale="85" zoomScaleNormal="85" workbookViewId="0">
      <selection activeCell="C58" sqref="C58"/>
    </sheetView>
  </sheetViews>
  <sheetFormatPr defaultColWidth="8.77734375" defaultRowHeight="15" customHeight="1" outlineLevelRow="1"/>
  <cols>
    <col min="1" max="1" width="1.77734375" customWidth="1"/>
    <col min="2" max="2" width="8.33203125" customWidth="1"/>
    <col min="3" max="3" width="10.44140625" customWidth="1"/>
    <col min="4" max="4" width="33" customWidth="1"/>
    <col min="5" max="6" width="27.21875" customWidth="1"/>
    <col min="7" max="11" width="19.5546875" customWidth="1"/>
    <col min="12" max="19" width="17.109375" customWidth="1"/>
    <col min="20" max="20" width="20.21875" customWidth="1"/>
    <col min="21" max="30" width="17.109375" customWidth="1"/>
  </cols>
  <sheetData>
    <row r="1" spans="1:28" s="81" customFormat="1" ht="4.95" customHeight="1"/>
    <row r="2" spans="1:28" ht="14.4" customHeight="1">
      <c r="A2" s="69"/>
    </row>
    <row r="3" spans="1:28" s="81" customFormat="1" ht="10.050000000000001" customHeight="1">
      <c r="A3" s="69"/>
    </row>
    <row r="4" spans="1:28" ht="30" customHeight="1">
      <c r="B4" s="98" t="e" vm="1">
        <v>#VALUE!</v>
      </c>
      <c r="C4" s="54" t="s">
        <v>78</v>
      </c>
      <c r="D4" s="70"/>
      <c r="AB4" s="4"/>
    </row>
    <row r="5" spans="1:28" ht="10.050000000000001" customHeight="1">
      <c r="C5" s="54"/>
      <c r="AB5" s="4"/>
    </row>
    <row r="6" spans="1:28" ht="15" customHeight="1">
      <c r="B6" s="78" t="s">
        <v>63</v>
      </c>
      <c r="C6" s="80" t="s">
        <v>86</v>
      </c>
      <c r="D6" s="52"/>
      <c r="E6" s="43"/>
      <c r="F6" s="53"/>
      <c r="G6" s="43"/>
      <c r="H6" s="106"/>
      <c r="I6" s="106"/>
      <c r="J6" s="43"/>
      <c r="K6" s="43"/>
    </row>
    <row r="7" spans="1:28" ht="15" hidden="1" customHeight="1">
      <c r="C7" s="43"/>
      <c r="D7" s="43"/>
      <c r="E7" s="43"/>
      <c r="F7" s="43"/>
      <c r="G7" s="43"/>
      <c r="H7" s="106"/>
      <c r="I7" s="106"/>
      <c r="J7" s="43"/>
      <c r="K7" s="43"/>
    </row>
    <row r="8" spans="1:28" ht="15" customHeight="1">
      <c r="C8" s="43"/>
      <c r="D8" s="43"/>
      <c r="E8" s="43"/>
      <c r="F8" s="43"/>
      <c r="G8" s="99"/>
      <c r="H8" s="79"/>
      <c r="I8" s="79"/>
      <c r="J8" s="43"/>
      <c r="K8" s="43"/>
    </row>
    <row r="9" spans="1:28" ht="30" hidden="1" customHeight="1">
      <c r="B9" s="1"/>
      <c r="C9" s="107" t="s">
        <v>88</v>
      </c>
      <c r="D9" s="107"/>
      <c r="F9" s="43"/>
      <c r="G9" s="43"/>
      <c r="H9" s="107" t="s">
        <v>92</v>
      </c>
      <c r="I9" s="107"/>
      <c r="J9" s="43"/>
      <c r="K9" s="43"/>
    </row>
    <row r="10" spans="1:28" ht="4.95" hidden="1" customHeight="1">
      <c r="C10" s="43"/>
      <c r="D10" s="43"/>
      <c r="E10" s="43"/>
    </row>
    <row r="11" spans="1:28" ht="30" hidden="1" customHeight="1">
      <c r="B11" s="41"/>
      <c r="D11" s="101" t="s">
        <v>56</v>
      </c>
      <c r="E11" s="103" t="s">
        <v>57</v>
      </c>
      <c r="F11" s="102" t="s">
        <v>58</v>
      </c>
      <c r="H11" s="101" t="s">
        <v>62</v>
      </c>
      <c r="I11" s="102" t="s">
        <v>93</v>
      </c>
    </row>
    <row r="12" spans="1:28" ht="15" hidden="1" customHeight="1">
      <c r="D12" s="104" t="s">
        <v>90</v>
      </c>
      <c r="E12" s="51">
        <v>0.93229150772094727</v>
      </c>
      <c r="F12" s="50">
        <v>5.2097720745068526E-3</v>
      </c>
      <c r="H12" s="49" t="s">
        <v>144</v>
      </c>
      <c r="I12" s="65" t="s">
        <v>1590</v>
      </c>
    </row>
    <row r="13" spans="1:28" ht="15" hidden="1" customHeight="1">
      <c r="D13" s="104" t="s">
        <v>1589</v>
      </c>
      <c r="E13" s="51">
        <v>53.918712377548218</v>
      </c>
      <c r="F13" s="50">
        <v>0.30130511724236114</v>
      </c>
    </row>
    <row r="14" spans="1:28" ht="15" hidden="1" customHeight="1">
      <c r="D14" s="104" t="s">
        <v>59</v>
      </c>
      <c r="E14" s="51">
        <v>14.612602710723877</v>
      </c>
      <c r="F14" s="50">
        <v>8.1657216554823595E-2</v>
      </c>
    </row>
    <row r="15" spans="1:28" ht="15" hidden="1" customHeight="1">
      <c r="D15" s="104" t="s">
        <v>60</v>
      </c>
      <c r="E15" s="51">
        <v>94.70714545249939</v>
      </c>
      <c r="F15" s="50">
        <v>0.529236443267458</v>
      </c>
    </row>
    <row r="16" spans="1:28" ht="15" hidden="1" customHeight="1">
      <c r="C16" s="43"/>
      <c r="D16" s="43"/>
      <c r="E16" s="43"/>
    </row>
    <row r="17" spans="2:12" ht="10.050000000000001" hidden="1" customHeight="1">
      <c r="C17" s="43"/>
      <c r="F17" s="43"/>
      <c r="H17" s="76"/>
      <c r="I17" s="77"/>
      <c r="L17" s="38"/>
    </row>
    <row r="18" spans="2:12" ht="30" hidden="1" customHeight="1">
      <c r="C18" s="107" t="s">
        <v>52</v>
      </c>
      <c r="D18" s="107"/>
      <c r="E18" s="75"/>
      <c r="L18" s="38"/>
    </row>
    <row r="19" spans="2:12" ht="4.95" hidden="1" customHeight="1">
      <c r="D19" s="43"/>
      <c r="E19" s="43"/>
    </row>
    <row r="20" spans="2:12" ht="30" hidden="1" customHeight="1">
      <c r="D20" s="101" t="s">
        <v>54</v>
      </c>
      <c r="E20" s="102" t="s">
        <v>55</v>
      </c>
    </row>
    <row r="21" spans="2:12" ht="15" hidden="1" customHeight="1">
      <c r="D21" s="44" t="s">
        <v>64</v>
      </c>
      <c r="E21" s="57" t="s">
        <v>1579</v>
      </c>
    </row>
    <row r="22" spans="2:12" ht="15" hidden="1" customHeight="1">
      <c r="D22" s="44" t="s">
        <v>65</v>
      </c>
      <c r="E22" s="57" t="s">
        <v>1580</v>
      </c>
    </row>
    <row r="23" spans="2:12" ht="15" hidden="1" customHeight="1">
      <c r="D23" s="44" t="s">
        <v>66</v>
      </c>
      <c r="E23" s="57">
        <v>16</v>
      </c>
    </row>
    <row r="24" spans="2:12" ht="15" hidden="1" customHeight="1">
      <c r="D24" s="44" t="s">
        <v>1581</v>
      </c>
      <c r="E24" s="57" t="s">
        <v>1582</v>
      </c>
    </row>
    <row r="25" spans="2:12" ht="15" hidden="1" customHeight="1">
      <c r="D25" s="44" t="s">
        <v>67</v>
      </c>
      <c r="E25" s="57" t="b">
        <v>1</v>
      </c>
    </row>
    <row r="26" spans="2:12" ht="15" hidden="1" customHeight="1">
      <c r="D26" s="44" t="s">
        <v>68</v>
      </c>
      <c r="E26" s="57" t="s">
        <v>1583</v>
      </c>
    </row>
    <row r="27" spans="2:12" ht="15" hidden="1" customHeight="1">
      <c r="D27" s="44" t="s">
        <v>69</v>
      </c>
      <c r="E27" s="58">
        <v>46197</v>
      </c>
    </row>
    <row r="28" spans="2:12" ht="15" hidden="1" customHeight="1">
      <c r="D28" s="44" t="s">
        <v>70</v>
      </c>
      <c r="E28" s="57">
        <v>11</v>
      </c>
    </row>
    <row r="29" spans="2:12" ht="15" hidden="1" customHeight="1">
      <c r="B29" s="39"/>
      <c r="D29" s="44" t="s">
        <v>71</v>
      </c>
      <c r="E29" s="57" t="s">
        <v>1584</v>
      </c>
    </row>
    <row r="30" spans="2:12" ht="15" hidden="1" customHeight="1">
      <c r="D30" s="44" t="s">
        <v>72</v>
      </c>
      <c r="E30" s="57" t="s">
        <v>1585</v>
      </c>
    </row>
    <row r="31" spans="2:12" ht="15" hidden="1" customHeight="1">
      <c r="D31" s="44" t="s">
        <v>73</v>
      </c>
      <c r="E31" s="57" t="s">
        <v>1586</v>
      </c>
    </row>
    <row r="32" spans="2:12" ht="15" hidden="1" customHeight="1">
      <c r="D32" s="44" t="s">
        <v>74</v>
      </c>
      <c r="E32" s="57" t="s">
        <v>1587</v>
      </c>
      <c r="I32" s="76"/>
      <c r="J32" s="77"/>
      <c r="K32" s="43"/>
    </row>
    <row r="33" spans="2:25" ht="15" hidden="1" customHeight="1">
      <c r="D33" s="44" t="s">
        <v>75</v>
      </c>
      <c r="E33" s="57" t="s">
        <v>1588</v>
      </c>
      <c r="K33" s="43"/>
    </row>
    <row r="34" spans="2:25" ht="15" hidden="1" customHeight="1">
      <c r="B34" s="40"/>
      <c r="C34" s="45"/>
      <c r="D34" s="44" t="s">
        <v>76</v>
      </c>
      <c r="E34" s="57">
        <v>125</v>
      </c>
      <c r="K34" s="43"/>
    </row>
    <row r="35" spans="2:25" ht="15" hidden="1" customHeight="1">
      <c r="B35" s="40"/>
      <c r="C35" s="45"/>
      <c r="D35" s="49" t="s">
        <v>77</v>
      </c>
      <c r="E35" s="57">
        <v>17</v>
      </c>
      <c r="K35" s="43"/>
    </row>
    <row r="36" spans="2:25" ht="15" hidden="1" customHeight="1">
      <c r="B36" s="40"/>
      <c r="C36" s="45"/>
      <c r="D36" s="76"/>
      <c r="E36" s="57"/>
      <c r="K36" s="43"/>
    </row>
    <row r="37" spans="2:25" ht="15" hidden="1" customHeight="1">
      <c r="D37" s="47"/>
      <c r="E37" s="46"/>
      <c r="F37" s="43"/>
      <c r="G37" s="43"/>
      <c r="H37" s="43"/>
      <c r="I37" s="43"/>
      <c r="J37" s="43"/>
      <c r="K37" s="43"/>
      <c r="W37" s="42"/>
      <c r="Y37" s="38"/>
    </row>
    <row r="38" spans="2:25" ht="30" hidden="1" customHeight="1">
      <c r="C38" s="107" t="s">
        <v>53</v>
      </c>
      <c r="D38" s="107"/>
      <c r="F38" s="43"/>
      <c r="G38" s="43"/>
      <c r="H38" s="43"/>
      <c r="I38" s="43"/>
      <c r="J38" s="43"/>
      <c r="K38" s="43"/>
      <c r="W38" s="42"/>
      <c r="Y38" s="38"/>
    </row>
    <row r="39" spans="2:25" ht="4.95" hidden="1" customHeight="1">
      <c r="D39" s="43"/>
      <c r="E39" s="43"/>
      <c r="F39" s="43"/>
      <c r="G39" s="43"/>
      <c r="H39" s="43"/>
      <c r="I39" s="43"/>
      <c r="J39" s="43"/>
      <c r="K39" s="43"/>
      <c r="W39" s="42"/>
      <c r="Y39" s="38"/>
    </row>
    <row r="40" spans="2:25" ht="30" hidden="1" customHeight="1">
      <c r="D40" s="101" t="s">
        <v>61</v>
      </c>
      <c r="E40" s="102"/>
      <c r="F40" s="43"/>
      <c r="G40" s="43"/>
      <c r="H40" s="43"/>
      <c r="I40" s="43"/>
      <c r="J40" s="43"/>
      <c r="K40" s="43"/>
      <c r="W40" s="42"/>
      <c r="Y40" s="38"/>
    </row>
    <row r="41" spans="2:25" ht="15" hidden="1" customHeight="1">
      <c r="D41" s="48" t="s">
        <v>94</v>
      </c>
      <c r="E41" s="55"/>
      <c r="F41" s="43"/>
      <c r="G41" s="43"/>
      <c r="H41" s="43"/>
      <c r="I41" s="43"/>
      <c r="J41" s="43"/>
      <c r="K41" s="43"/>
      <c r="W41" s="42"/>
      <c r="Y41" s="38"/>
    </row>
    <row r="42" spans="2:25" ht="15" hidden="1" customHeight="1">
      <c r="D42" s="44"/>
      <c r="E42" s="56"/>
      <c r="F42" s="43"/>
      <c r="G42" s="43"/>
      <c r="H42" s="43"/>
      <c r="I42" s="43"/>
      <c r="J42" s="43"/>
      <c r="K42" s="43"/>
      <c r="W42" s="42"/>
      <c r="Y42" s="38"/>
    </row>
    <row r="43" spans="2:25" ht="15" hidden="1" customHeight="1">
      <c r="D43" s="63"/>
      <c r="E43" s="56"/>
      <c r="F43" s="43"/>
      <c r="G43" s="43"/>
      <c r="H43" s="43"/>
      <c r="I43" s="43"/>
      <c r="J43" s="43"/>
      <c r="K43" s="43"/>
      <c r="W43" s="42"/>
      <c r="Y43" s="38"/>
    </row>
    <row r="44" spans="2:25" ht="15" hidden="1" customHeight="1">
      <c r="D44" s="63"/>
      <c r="E44" s="56"/>
      <c r="F44" s="43"/>
      <c r="G44" s="43"/>
      <c r="H44" s="43"/>
      <c r="I44" s="43"/>
      <c r="J44" s="43"/>
      <c r="K44" s="43"/>
      <c r="W44" s="42"/>
      <c r="Y44" s="38"/>
    </row>
    <row r="45" spans="2:25" ht="15" hidden="1" customHeight="1">
      <c r="D45" s="63"/>
      <c r="E45" s="56"/>
      <c r="F45" s="43"/>
      <c r="G45" s="43"/>
      <c r="H45" s="43"/>
      <c r="I45" s="43"/>
      <c r="J45" s="43"/>
      <c r="K45" s="43"/>
      <c r="W45" s="42"/>
      <c r="Y45" s="38"/>
    </row>
    <row r="46" spans="2:25" ht="15" hidden="1" customHeight="1">
      <c r="D46" s="63"/>
      <c r="E46" s="56"/>
      <c r="F46" s="43"/>
      <c r="G46" s="43"/>
      <c r="H46" s="43"/>
      <c r="I46" s="43"/>
      <c r="J46" s="43"/>
      <c r="K46" s="43"/>
      <c r="W46" s="42"/>
      <c r="Y46" s="38"/>
    </row>
    <row r="47" spans="2:25" ht="15" hidden="1" customHeight="1">
      <c r="D47" s="63"/>
      <c r="E47" s="56"/>
      <c r="F47" s="43"/>
      <c r="G47" s="43"/>
      <c r="H47" s="43"/>
      <c r="I47" s="43"/>
      <c r="J47" s="43"/>
      <c r="K47" s="43"/>
      <c r="W47" s="42"/>
      <c r="Y47" s="38"/>
    </row>
    <row r="48" spans="2:25" ht="15" hidden="1" customHeight="1">
      <c r="D48" s="63"/>
      <c r="E48" s="56"/>
      <c r="F48" s="43"/>
      <c r="G48" s="43"/>
      <c r="H48" s="43"/>
      <c r="I48" s="43"/>
      <c r="J48" s="43"/>
      <c r="K48" s="43"/>
      <c r="W48" s="42"/>
      <c r="Y48" s="38"/>
    </row>
    <row r="49" spans="1:31" ht="15" hidden="1" customHeight="1">
      <c r="D49" s="63"/>
      <c r="E49" s="56"/>
      <c r="F49" s="43"/>
      <c r="G49" s="43"/>
      <c r="H49" s="43"/>
      <c r="I49" s="43"/>
      <c r="J49" s="43"/>
      <c r="K49" s="43"/>
      <c r="W49" s="42"/>
      <c r="Y49" s="38"/>
    </row>
    <row r="50" spans="1:31" ht="15" hidden="1" customHeight="1">
      <c r="D50" s="64"/>
      <c r="E50" s="65"/>
      <c r="F50" s="43"/>
      <c r="G50" s="43"/>
      <c r="H50" s="43"/>
      <c r="I50" s="43"/>
      <c r="J50" s="43"/>
      <c r="K50" s="43"/>
      <c r="W50" s="42"/>
      <c r="Y50" s="38"/>
    </row>
    <row r="51" spans="1:31" ht="15" hidden="1" customHeight="1">
      <c r="D51" s="47"/>
      <c r="E51" s="46"/>
      <c r="F51" s="43"/>
      <c r="G51" s="43"/>
      <c r="H51" s="43"/>
      <c r="I51" s="43"/>
      <c r="J51" s="43"/>
      <c r="K51" s="43"/>
      <c r="W51" s="42"/>
      <c r="Y51" s="38"/>
    </row>
    <row r="52" spans="1:31" ht="15" hidden="1" customHeight="1">
      <c r="D52" s="47"/>
      <c r="E52" s="46"/>
      <c r="F52" s="43"/>
      <c r="G52" s="43"/>
      <c r="H52" s="43"/>
      <c r="I52" s="43"/>
      <c r="J52" s="43"/>
      <c r="K52" s="43"/>
      <c r="W52" s="42"/>
      <c r="Y52" s="38"/>
    </row>
    <row r="53" spans="1:31" ht="15" hidden="1" customHeight="1">
      <c r="D53" s="47"/>
      <c r="E53" s="46"/>
      <c r="F53" s="43"/>
      <c r="G53" s="43"/>
      <c r="H53" s="43"/>
      <c r="I53" s="43"/>
      <c r="J53" s="43"/>
      <c r="K53" s="43"/>
      <c r="W53" s="42"/>
      <c r="Y53" s="38"/>
    </row>
    <row r="54" spans="1:31" s="81" customFormat="1" ht="15" customHeight="1">
      <c r="D54" s="47"/>
      <c r="E54" s="46"/>
      <c r="F54" s="43"/>
      <c r="G54" s="43"/>
      <c r="H54" s="43"/>
      <c r="I54" s="43"/>
      <c r="J54" s="43"/>
      <c r="K54" s="43"/>
      <c r="W54" s="42"/>
      <c r="Y54" s="38"/>
    </row>
    <row r="55" spans="1:31" ht="15" customHeight="1">
      <c r="A55" s="6"/>
      <c r="B55" s="67" t="s">
        <v>63</v>
      </c>
      <c r="C55" s="100" t="s">
        <v>80</v>
      </c>
      <c r="AB55" s="4"/>
    </row>
    <row r="56" spans="1:31" ht="15" customHeight="1">
      <c r="C56" s="54"/>
      <c r="AB56" s="4"/>
    </row>
    <row r="57" spans="1:31" ht="30" customHeight="1" outlineLevel="1">
      <c r="C57" s="133" t="s">
        <v>84</v>
      </c>
      <c r="D57" s="134" t="s">
        <v>79</v>
      </c>
      <c r="E57" s="135" t="s">
        <v>91</v>
      </c>
      <c r="F57" s="136" t="s">
        <v>82</v>
      </c>
      <c r="G57" s="137" t="s">
        <v>6</v>
      </c>
      <c r="H57" s="137" t="s">
        <v>48</v>
      </c>
      <c r="I57" s="137" t="s">
        <v>83</v>
      </c>
      <c r="J57" s="137" t="s">
        <v>10</v>
      </c>
      <c r="K57" s="136" t="s">
        <v>89</v>
      </c>
      <c r="AE57" s="4"/>
    </row>
    <row r="58" spans="1:31" ht="15" customHeight="1" outlineLevel="1">
      <c r="C58" s="157" t="str">
        <f>HYPERLINK("#'"&amp;tbl_DfOverview[[#This Row],[Dataframe]]&amp;"'!Headers_Start", "Link")</f>
        <v>Link</v>
      </c>
      <c r="D58" s="91" t="s">
        <v>95</v>
      </c>
      <c r="E58" s="92" t="str">
        <f ca="1">INDIRECT("'"&amp;tbl_DfOverview[[#This Row],[Dataframe]]&amp;"'!Description")</f>
        <v>Dataset Description</v>
      </c>
      <c r="F58" s="105">
        <v>62545</v>
      </c>
      <c r="G58" s="93">
        <v>545</v>
      </c>
      <c r="H58" s="94">
        <v>8</v>
      </c>
      <c r="I58" s="95">
        <f ca="1">IFERROR(SUMPRODUCT((tbl_FieldOverview[Dataframe]=tbl_DfOverview[[#This Row],[Dataframe]]) * (tbl_FieldOverview[Definition]&lt;&gt;"Definition"))/tbl_DfOverview[[#This Row],[Columns]],"")</f>
        <v>0</v>
      </c>
      <c r="J58" s="87">
        <v>0</v>
      </c>
      <c r="K58" s="96" t="b">
        <v>0</v>
      </c>
      <c r="AE58" s="4"/>
    </row>
    <row r="59" spans="1:31" ht="15" customHeight="1" outlineLevel="1">
      <c r="C59" s="157" t="str">
        <f>HYPERLINK("#'"&amp;tbl_DfOverview[[#This Row],[Dataframe]]&amp;"'!Headers_Start", "Link")</f>
        <v>Link</v>
      </c>
      <c r="D59" s="91" t="s">
        <v>105</v>
      </c>
      <c r="E59" s="92" t="str">
        <f ca="1">INDIRECT("'"&amp;tbl_DfOverview[[#This Row],[Dataframe]]&amp;"'!Description")</f>
        <v>Dataset Description</v>
      </c>
      <c r="F59" s="105">
        <v>852</v>
      </c>
      <c r="G59" s="93">
        <v>10</v>
      </c>
      <c r="H59" s="94">
        <v>10</v>
      </c>
      <c r="I59" s="95">
        <f ca="1">IFERROR(SUMPRODUCT((tbl_FieldOverview[Dataframe]=tbl_DfOverview[[#This Row],[Dataframe]]) * (tbl_FieldOverview[Definition]&lt;&gt;"Definition"))/tbl_DfOverview[[#This Row],[Columns]],"")</f>
        <v>0</v>
      </c>
      <c r="J59" s="140">
        <v>0</v>
      </c>
      <c r="K59" s="96" t="b">
        <v>0</v>
      </c>
    </row>
    <row r="60" spans="1:31" s="81" customFormat="1" ht="15" customHeight="1" outlineLevel="1">
      <c r="C60" s="157" t="str">
        <f>HYPERLINK("#'"&amp;tbl_DfOverview[[#This Row],[Dataframe]]&amp;"'!Headers_Start", "Link")</f>
        <v>Link</v>
      </c>
      <c r="D60" s="91" t="s">
        <v>115</v>
      </c>
      <c r="E60" s="92" t="str">
        <f ca="1">INDIRECT("'"&amp;tbl_DfOverview[[#This Row],[Dataframe]]&amp;"'!Description")</f>
        <v>Dataset Description</v>
      </c>
      <c r="F60" s="105">
        <v>11812</v>
      </c>
      <c r="G60" s="93">
        <v>730</v>
      </c>
      <c r="H60" s="94">
        <v>3</v>
      </c>
      <c r="I60" s="95">
        <f ca="1">IFERROR(SUMPRODUCT((tbl_FieldOverview[Dataframe]=tbl_DfOverview[[#This Row],[Dataframe]]) * (tbl_FieldOverview[Definition]&lt;&gt;"Definition"))/tbl_DfOverview[[#This Row],[Columns]],"")</f>
        <v>0</v>
      </c>
      <c r="J60" s="140">
        <v>0</v>
      </c>
      <c r="K60" s="96" t="b">
        <v>0</v>
      </c>
    </row>
    <row r="61" spans="1:31" s="81" customFormat="1" ht="15" customHeight="1" outlineLevel="1">
      <c r="C61" s="157" t="str">
        <f>HYPERLINK("#'"&amp;tbl_DfOverview[[#This Row],[Dataframe]]&amp;"'!Headers_Start", "Link")</f>
        <v>Link</v>
      </c>
      <c r="D61" s="91" t="s">
        <v>118</v>
      </c>
      <c r="E61" s="92" t="str">
        <f ca="1">INDIRECT("'"&amp;tbl_DfOverview[[#This Row],[Dataframe]]&amp;"'!Description")</f>
        <v>Dataset Description</v>
      </c>
      <c r="F61" s="105">
        <v>8932</v>
      </c>
      <c r="G61" s="93">
        <v>100</v>
      </c>
      <c r="H61" s="94">
        <v>7</v>
      </c>
      <c r="I61" s="95">
        <f ca="1">IFERROR(SUMPRODUCT((tbl_FieldOverview[Dataframe]=tbl_DfOverview[[#This Row],[Dataframe]]) * (tbl_FieldOverview[Definition]&lt;&gt;"Definition"))/tbl_DfOverview[[#This Row],[Columns]],"")</f>
        <v>0</v>
      </c>
      <c r="J61" s="140">
        <v>0</v>
      </c>
      <c r="K61" s="96" t="b">
        <v>0</v>
      </c>
    </row>
    <row r="62" spans="1:31" s="81" customFormat="1" ht="15" customHeight="1" outlineLevel="1">
      <c r="C62" s="157" t="str">
        <f>HYPERLINK("#'"&amp;tbl_DfOverview[[#This Row],[Dataframe]]&amp;"'!Headers_Start", "Link")</f>
        <v>Link</v>
      </c>
      <c r="D62" s="91" t="s">
        <v>125</v>
      </c>
      <c r="E62" s="92" t="str">
        <f ca="1">INDIRECT("'"&amp;tbl_DfOverview[[#This Row],[Dataframe]]&amp;"'!Description")</f>
        <v>Dataset Description</v>
      </c>
      <c r="F62" s="105">
        <v>1247</v>
      </c>
      <c r="G62" s="93">
        <v>24</v>
      </c>
      <c r="H62" s="94">
        <v>6</v>
      </c>
      <c r="I62" s="95">
        <f ca="1">IFERROR(SUMPRODUCT((tbl_FieldOverview[Dataframe]=tbl_DfOverview[[#This Row],[Dataframe]]) * (tbl_FieldOverview[Definition]&lt;&gt;"Definition"))/tbl_DfOverview[[#This Row],[Columns]],"")</f>
        <v>0</v>
      </c>
      <c r="J62" s="140">
        <v>0</v>
      </c>
      <c r="K62" s="96" t="b">
        <v>0</v>
      </c>
    </row>
    <row r="63" spans="1:31" s="81" customFormat="1" ht="15" customHeight="1" outlineLevel="1">
      <c r="C63" s="157" t="str">
        <f>HYPERLINK("#'"&amp;tbl_DfOverview[[#This Row],[Dataframe]]&amp;"'!Headers_Start", "Link")</f>
        <v>Link</v>
      </c>
      <c r="D63" s="91" t="s">
        <v>131</v>
      </c>
      <c r="E63" s="92" t="str">
        <f ca="1">INDIRECT("'"&amp;tbl_DfOverview[[#This Row],[Dataframe]]&amp;"'!Description")</f>
        <v>Dataset Description</v>
      </c>
      <c r="F63" s="105">
        <v>429</v>
      </c>
      <c r="G63" s="93">
        <v>8</v>
      </c>
      <c r="H63" s="94">
        <v>5</v>
      </c>
      <c r="I63" s="95">
        <f ca="1">IFERROR(SUMPRODUCT((tbl_FieldOverview[Dataframe]=tbl_DfOverview[[#This Row],[Dataframe]]) * (tbl_FieldOverview[Definition]&lt;&gt;"Definition"))/tbl_DfOverview[[#This Row],[Columns]],"")</f>
        <v>0</v>
      </c>
      <c r="J63" s="140">
        <v>0</v>
      </c>
      <c r="K63" s="96" t="b">
        <v>0</v>
      </c>
    </row>
    <row r="64" spans="1:31" s="81" customFormat="1" ht="15" customHeight="1" outlineLevel="1">
      <c r="C64" s="157" t="str">
        <f>HYPERLINK("#'"&amp;tbl_DfOverview[[#This Row],[Dataframe]]&amp;"'!Headers_Start", "Link")</f>
        <v>Link</v>
      </c>
      <c r="D64" s="91" t="s">
        <v>136</v>
      </c>
      <c r="E64" s="92" t="str">
        <f ca="1">INDIRECT("'"&amp;tbl_DfOverview[[#This Row],[Dataframe]]&amp;"'!Description")</f>
        <v>Dataset Description</v>
      </c>
      <c r="F64" s="105">
        <v>618</v>
      </c>
      <c r="G64" s="93">
        <v>9</v>
      </c>
      <c r="H64" s="94">
        <v>7</v>
      </c>
      <c r="I64" s="95">
        <f ca="1">IFERROR(SUMPRODUCT((tbl_FieldOverview[Dataframe]=tbl_DfOverview[[#This Row],[Dataframe]]) * (tbl_FieldOverview[Definition]&lt;&gt;"Definition"))/tbl_DfOverview[[#This Row],[Columns]],"")</f>
        <v>0</v>
      </c>
      <c r="J64" s="140">
        <v>0</v>
      </c>
      <c r="K64" s="96" t="b">
        <v>0</v>
      </c>
    </row>
    <row r="65" spans="2:30" s="81" customFormat="1" ht="15" customHeight="1" outlineLevel="1">
      <c r="C65" s="157" t="str">
        <f>HYPERLINK("#'"&amp;tbl_DfOverview[[#This Row],[Dataframe]]&amp;"'!Headers_Start", "Link")</f>
        <v>Link</v>
      </c>
      <c r="D65" s="91" t="s">
        <v>142</v>
      </c>
      <c r="E65" s="92" t="str">
        <f ca="1">INDIRECT("'"&amp;tbl_DfOverview[[#This Row],[Dataframe]]&amp;"'!Description")</f>
        <v>Dataset Description</v>
      </c>
      <c r="F65" s="105">
        <v>23028</v>
      </c>
      <c r="G65" s="93">
        <v>954</v>
      </c>
      <c r="H65" s="94">
        <v>4</v>
      </c>
      <c r="I65" s="95">
        <f ca="1">IFERROR(SUMPRODUCT((tbl_FieldOverview[Dataframe]=tbl_DfOverview[[#This Row],[Dataframe]]) * (tbl_FieldOverview[Definition]&lt;&gt;"Definition"))/tbl_DfOverview[[#This Row],[Columns]],"")</f>
        <v>0</v>
      </c>
      <c r="J65" s="140">
        <v>0</v>
      </c>
      <c r="K65" s="96" t="b">
        <v>0</v>
      </c>
    </row>
    <row r="66" spans="2:30" s="81" customFormat="1" ht="15" customHeight="1" outlineLevel="1">
      <c r="C66" s="157" t="str">
        <f>HYPERLINK("#'"&amp;tbl_DfOverview[[#This Row],[Dataframe]]&amp;"'!Headers_Start", "Link")</f>
        <v>Link</v>
      </c>
      <c r="D66" s="91" t="s">
        <v>144</v>
      </c>
      <c r="E66" s="92" t="str">
        <f ca="1">INDIRECT("'"&amp;tbl_DfOverview[[#This Row],[Dataframe]]&amp;"'!Description")</f>
        <v>Dataset Description</v>
      </c>
      <c r="F66" s="105">
        <v>6924</v>
      </c>
      <c r="G66" s="93">
        <v>118</v>
      </c>
      <c r="H66" s="94">
        <v>8</v>
      </c>
      <c r="I66" s="95">
        <f ca="1">IFERROR(SUMPRODUCT((tbl_FieldOverview[Dataframe]=tbl_DfOverview[[#This Row],[Dataframe]]) * (tbl_FieldOverview[Definition]&lt;&gt;"Definition"))/tbl_DfOverview[[#This Row],[Columns]],"")</f>
        <v>0</v>
      </c>
      <c r="J66" s="140">
        <v>0.34745762711864409</v>
      </c>
      <c r="K66" s="96" t="b">
        <v>0</v>
      </c>
    </row>
    <row r="67" spans="2:30" s="81" customFormat="1" ht="15" customHeight="1" outlineLevel="1">
      <c r="C67" s="157" t="str">
        <f>HYPERLINK("#'"&amp;tbl_DfOverview[[#This Row],[Dataframe]]&amp;"'!Headers_Start", "Link")</f>
        <v>Link</v>
      </c>
      <c r="D67" s="91" t="s">
        <v>152</v>
      </c>
      <c r="E67" s="92" t="str">
        <f ca="1">INDIRECT("'"&amp;tbl_DfOverview[[#This Row],[Dataframe]]&amp;"'!Description")</f>
        <v>Dataset Description</v>
      </c>
      <c r="F67" s="105">
        <v>2750</v>
      </c>
      <c r="G67" s="93">
        <v>101</v>
      </c>
      <c r="H67" s="94">
        <v>4</v>
      </c>
      <c r="I67" s="95">
        <f ca="1">IFERROR(SUMPRODUCT((tbl_FieldOverview[Dataframe]=tbl_DfOverview[[#This Row],[Dataframe]]) * (tbl_FieldOverview[Definition]&lt;&gt;"Definition"))/tbl_DfOverview[[#This Row],[Columns]],"")</f>
        <v>0</v>
      </c>
      <c r="J67" s="140">
        <v>0</v>
      </c>
      <c r="K67" s="96" t="b">
        <v>0</v>
      </c>
    </row>
    <row r="68" spans="2:30" s="81" customFormat="1" ht="15" customHeight="1" outlineLevel="1">
      <c r="C68" s="157" t="str">
        <f>HYPERLINK("#'"&amp;tbl_DfOverview[[#This Row],[Dataframe]]&amp;"'!Headers_Start", "Link")</f>
        <v>Link</v>
      </c>
      <c r="D68" s="91" t="s">
        <v>156</v>
      </c>
      <c r="E68" s="92" t="str">
        <f ca="1">INDIRECT("'"&amp;tbl_DfOverview[[#This Row],[Dataframe]]&amp;"'!Description")</f>
        <v>Dataset Description</v>
      </c>
      <c r="F68" s="105">
        <v>852</v>
      </c>
      <c r="G68" s="93">
        <v>10</v>
      </c>
      <c r="H68" s="94">
        <v>10</v>
      </c>
      <c r="I68" s="95">
        <f ca="1">IFERROR(SUMPRODUCT((tbl_FieldOverview[Dataframe]=tbl_DfOverview[[#This Row],[Dataframe]]) * (tbl_FieldOverview[Definition]&lt;&gt;"Definition"))/tbl_DfOverview[[#This Row],[Columns]],"")</f>
        <v>0</v>
      </c>
      <c r="J68" s="140">
        <v>0</v>
      </c>
      <c r="K68" s="96" t="b">
        <v>0</v>
      </c>
    </row>
    <row r="69" spans="2:30" s="81" customFormat="1" ht="15" customHeight="1" outlineLevel="1">
      <c r="C69" s="157" t="str">
        <f>HYPERLINK("#'"&amp;tbl_DfOverview[[#This Row],[Dataframe]]&amp;"'!Headers_Start", "Link")</f>
        <v>Link</v>
      </c>
      <c r="D69" s="91" t="s">
        <v>157</v>
      </c>
      <c r="E69" s="92" t="str">
        <f ca="1">INDIRECT("'"&amp;tbl_DfOverview[[#This Row],[Dataframe]]&amp;"'!Description")</f>
        <v>Dataset Description</v>
      </c>
      <c r="F69" s="105">
        <v>2750</v>
      </c>
      <c r="G69" s="93">
        <v>101</v>
      </c>
      <c r="H69" s="94">
        <v>4</v>
      </c>
      <c r="I69" s="95">
        <f ca="1">IFERROR(SUMPRODUCT((tbl_FieldOverview[Dataframe]=tbl_DfOverview[[#This Row],[Dataframe]]) * (tbl_FieldOverview[Definition]&lt;&gt;"Definition"))/tbl_DfOverview[[#This Row],[Columns]],"")</f>
        <v>0</v>
      </c>
      <c r="J69" s="140">
        <v>0</v>
      </c>
      <c r="K69" s="96" t="b">
        <v>0</v>
      </c>
    </row>
    <row r="70" spans="2:30" s="81" customFormat="1" ht="15" customHeight="1" outlineLevel="1">
      <c r="C70" s="157" t="str">
        <f>HYPERLINK("#'"&amp;tbl_DfOverview[[#This Row],[Dataframe]]&amp;"'!Headers_Start", "Link")</f>
        <v>Link</v>
      </c>
      <c r="D70" s="91" t="s">
        <v>158</v>
      </c>
      <c r="E70" s="92" t="str">
        <f ca="1">INDIRECT("'"&amp;tbl_DfOverview[[#This Row],[Dataframe]]&amp;"'!Description")</f>
        <v>Dataset Description</v>
      </c>
      <c r="F70" s="105">
        <v>7646</v>
      </c>
      <c r="G70" s="93">
        <v>50</v>
      </c>
      <c r="H70" s="94">
        <v>12</v>
      </c>
      <c r="I70" s="95">
        <f ca="1">IFERROR(SUMPRODUCT((tbl_FieldOverview[Dataframe]=tbl_DfOverview[[#This Row],[Dataframe]]) * (tbl_FieldOverview[Definition]&lt;&gt;"Definition"))/tbl_DfOverview[[#This Row],[Columns]],"")</f>
        <v>0</v>
      </c>
      <c r="J70" s="140">
        <v>0.15333333333333335</v>
      </c>
      <c r="K70" s="96" t="b">
        <v>0</v>
      </c>
    </row>
    <row r="71" spans="2:30" s="81" customFormat="1" ht="15" customHeight="1" outlineLevel="1">
      <c r="C71" s="157" t="str">
        <f>HYPERLINK("#'"&amp;tbl_DfOverview[[#This Row],[Dataframe]]&amp;"'!Headers_Start", "Link")</f>
        <v>Link</v>
      </c>
      <c r="D71" s="91" t="s">
        <v>169</v>
      </c>
      <c r="E71" s="92" t="str">
        <f ca="1">INDIRECT("'"&amp;tbl_DfOverview[[#This Row],[Dataframe]]&amp;"'!Description")</f>
        <v>Dataset Description</v>
      </c>
      <c r="F71" s="105">
        <v>248</v>
      </c>
      <c r="G71" s="93">
        <v>2</v>
      </c>
      <c r="H71" s="94">
        <v>7</v>
      </c>
      <c r="I71" s="95">
        <f ca="1">IFERROR(SUMPRODUCT((tbl_FieldOverview[Dataframe]=tbl_DfOverview[[#This Row],[Dataframe]]) * (tbl_FieldOverview[Definition]&lt;&gt;"Definition"))/tbl_DfOverview[[#This Row],[Columns]],"")</f>
        <v>0</v>
      </c>
      <c r="J71" s="140">
        <v>0</v>
      </c>
      <c r="K71" s="96" t="b">
        <v>0</v>
      </c>
    </row>
    <row r="72" spans="2:30" s="81" customFormat="1" ht="15" customHeight="1" outlineLevel="1">
      <c r="C72" s="157" t="str">
        <f>HYPERLINK("#'"&amp;tbl_DfOverview[[#This Row],[Dataframe]]&amp;"'!Headers_Start", "Link")</f>
        <v>Link</v>
      </c>
      <c r="D72" s="91" t="s">
        <v>176</v>
      </c>
      <c r="E72" s="92" t="str">
        <f ca="1">INDIRECT("'"&amp;tbl_DfOverview[[#This Row],[Dataframe]]&amp;"'!Description")</f>
        <v>Dataset Description</v>
      </c>
      <c r="F72" s="105">
        <v>676</v>
      </c>
      <c r="G72" s="93">
        <v>12</v>
      </c>
      <c r="H72" s="94">
        <v>5</v>
      </c>
      <c r="I72" s="95">
        <f ca="1">IFERROR(SUMPRODUCT((tbl_FieldOverview[Dataframe]=tbl_DfOverview[[#This Row],[Dataframe]]) * (tbl_FieldOverview[Definition]&lt;&gt;"Definition"))/tbl_DfOverview[[#This Row],[Columns]],"")</f>
        <v>0</v>
      </c>
      <c r="J72" s="140">
        <v>3.3333333333333333E-2</v>
      </c>
      <c r="K72" s="96" t="b">
        <v>0</v>
      </c>
    </row>
    <row r="73" spans="2:30" s="81" customFormat="1" ht="15" customHeight="1" outlineLevel="1">
      <c r="C73" s="157" t="str">
        <f>HYPERLINK("#'"&amp;tbl_DfOverview[[#This Row],[Dataframe]]&amp;"'!Headers_Start", "Link")</f>
        <v>Link</v>
      </c>
      <c r="D73" s="91" t="s">
        <v>179</v>
      </c>
      <c r="E73" s="92" t="str">
        <f ca="1">INDIRECT("'"&amp;tbl_DfOverview[[#This Row],[Dataframe]]&amp;"'!Description")</f>
        <v>Dataset Description</v>
      </c>
      <c r="F73" s="105">
        <v>10935</v>
      </c>
      <c r="G73" s="93">
        <v>49</v>
      </c>
      <c r="H73" s="94">
        <v>28</v>
      </c>
      <c r="I73" s="95">
        <f ca="1">IFERROR(SUMPRODUCT((tbl_FieldOverview[Dataframe]=tbl_DfOverview[[#This Row],[Dataframe]]) * (tbl_FieldOverview[Definition]&lt;&gt;"Definition"))/tbl_DfOverview[[#This Row],[Columns]],"")</f>
        <v>0</v>
      </c>
      <c r="J73" s="140">
        <v>8.0174927113702606E-3</v>
      </c>
      <c r="K73" s="96" t="b">
        <v>0</v>
      </c>
    </row>
    <row r="74" spans="2:30" s="81" customFormat="1" ht="15" customHeight="1" outlineLevel="1">
      <c r="C74" s="158" t="str">
        <f>HYPERLINK("#'"&amp;tbl_DfOverview[[#This Row],[Dataframe]]&amp;"'!Headers_Start", "Link")</f>
        <v>Link</v>
      </c>
      <c r="D74" s="141" t="s">
        <v>207</v>
      </c>
      <c r="E74" s="142" t="str">
        <f ca="1">INDIRECT("'"&amp;tbl_DfOverview[[#This Row],[Dataframe]]&amp;"'!Description")</f>
        <v>Dataset Description</v>
      </c>
      <c r="F74" s="143">
        <v>828</v>
      </c>
      <c r="G74" s="144">
        <v>15</v>
      </c>
      <c r="H74" s="145">
        <v>5</v>
      </c>
      <c r="I74" s="146">
        <f ca="1">IFERROR(SUMPRODUCT((tbl_FieldOverview[Dataframe]=tbl_DfOverview[[#This Row],[Dataframe]]) * (tbl_FieldOverview[Definition]&lt;&gt;"Definition"))/tbl_DfOverview[[#This Row],[Columns]],"")</f>
        <v>0</v>
      </c>
      <c r="J74" s="147">
        <v>0</v>
      </c>
      <c r="K74" s="148" t="b">
        <v>0</v>
      </c>
    </row>
    <row r="75" spans="2:30" ht="15" customHeight="1" outlineLevel="1">
      <c r="AB75" s="4"/>
    </row>
    <row r="76" spans="2:30" ht="15" customHeight="1">
      <c r="B76" s="67" t="s">
        <v>63</v>
      </c>
      <c r="C76" s="100" t="s">
        <v>81</v>
      </c>
      <c r="D76" s="81"/>
      <c r="AB76" s="4"/>
    </row>
    <row r="77" spans="2:30" ht="10.050000000000001" customHeight="1"/>
    <row r="78" spans="2:30" ht="10.050000000000001" customHeight="1"/>
    <row r="79" spans="2:30" ht="30" customHeight="1" outlineLevel="1">
      <c r="C79" s="133" t="s">
        <v>84</v>
      </c>
      <c r="D79" s="138" t="s">
        <v>79</v>
      </c>
      <c r="E79" s="138" t="s">
        <v>39</v>
      </c>
      <c r="F79" s="138" t="s">
        <v>40</v>
      </c>
      <c r="G79" s="138" t="s">
        <v>1</v>
      </c>
      <c r="H79" s="136" t="s">
        <v>8</v>
      </c>
      <c r="I79" s="136" t="s">
        <v>9</v>
      </c>
      <c r="J79" s="136" t="s">
        <v>10</v>
      </c>
      <c r="K79" s="136" t="s">
        <v>11</v>
      </c>
      <c r="L79" s="136" t="s">
        <v>12</v>
      </c>
      <c r="M79" s="136" t="s">
        <v>13</v>
      </c>
      <c r="N79" s="136" t="s">
        <v>14</v>
      </c>
      <c r="O79" s="136" t="s">
        <v>41</v>
      </c>
      <c r="P79" s="136" t="s">
        <v>15</v>
      </c>
      <c r="Q79" s="136" t="s">
        <v>17</v>
      </c>
      <c r="R79" s="136" t="s">
        <v>18</v>
      </c>
      <c r="S79" s="136" t="s">
        <v>19</v>
      </c>
      <c r="T79" s="136" t="s">
        <v>20</v>
      </c>
      <c r="U79" s="136" t="s">
        <v>21</v>
      </c>
      <c r="V79" s="136" t="s">
        <v>23</v>
      </c>
      <c r="W79" s="139" t="s">
        <v>42</v>
      </c>
      <c r="X79" s="139" t="s">
        <v>43</v>
      </c>
      <c r="Y79" s="139" t="s">
        <v>44</v>
      </c>
      <c r="Z79" s="139" t="s">
        <v>45</v>
      </c>
      <c r="AA79" s="139" t="s">
        <v>46</v>
      </c>
      <c r="AB79" s="136" t="s">
        <v>24</v>
      </c>
      <c r="AC79" s="136" t="s">
        <v>25</v>
      </c>
      <c r="AD79" s="136" t="s">
        <v>26</v>
      </c>
    </row>
    <row r="80" spans="2:30" ht="15" customHeight="1" outlineLevel="1">
      <c r="C80" s="157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80" s="83" t="s">
        <v>95</v>
      </c>
      <c r="E80" s="84" t="s">
        <v>96</v>
      </c>
      <c r="F80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80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80" s="86" t="s">
        <v>210</v>
      </c>
      <c r="I80" s="87">
        <v>0.28807339449541203</v>
      </c>
      <c r="J80" s="87">
        <v>0</v>
      </c>
      <c r="K80" s="87">
        <v>6.9709808937564899E-2</v>
      </c>
      <c r="L80" s="88">
        <v>4360</v>
      </c>
      <c r="M80" s="88">
        <v>157</v>
      </c>
      <c r="N80" s="88">
        <v>545</v>
      </c>
      <c r="O80" s="89">
        <v>1</v>
      </c>
      <c r="P80" s="88">
        <v>0</v>
      </c>
      <c r="Q80" s="90">
        <v>52.899082568807302</v>
      </c>
      <c r="R80" s="90">
        <v>42</v>
      </c>
      <c r="S80" s="90">
        <v>1</v>
      </c>
      <c r="T80" s="90">
        <v>43.404930119925197</v>
      </c>
      <c r="U80" s="90">
        <v>1883.9879587155899</v>
      </c>
      <c r="V80" s="90">
        <v>1</v>
      </c>
      <c r="W80" s="90">
        <v>2.2000000000000002</v>
      </c>
      <c r="X80" s="90">
        <v>15</v>
      </c>
      <c r="Y80" s="90">
        <v>42</v>
      </c>
      <c r="Z80" s="90">
        <v>85</v>
      </c>
      <c r="AA80" s="90">
        <v>135</v>
      </c>
      <c r="AB80" s="90">
        <v>157</v>
      </c>
      <c r="AC80" s="90">
        <v>156</v>
      </c>
      <c r="AD80" s="90">
        <v>70</v>
      </c>
    </row>
    <row r="81" spans="3:30" ht="15" customHeight="1" outlineLevel="1">
      <c r="C81" s="157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81" s="83" t="s">
        <v>95</v>
      </c>
      <c r="E81" s="84" t="s">
        <v>97</v>
      </c>
      <c r="F81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81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81" s="86" t="s">
        <v>211</v>
      </c>
      <c r="I81" s="87">
        <v>0.96697247706421996</v>
      </c>
      <c r="J81" s="87">
        <v>0</v>
      </c>
      <c r="K81" s="87">
        <v>0.25097130066352202</v>
      </c>
      <c r="L81" s="88">
        <v>15697</v>
      </c>
      <c r="M81" s="88">
        <v>527</v>
      </c>
      <c r="N81" s="88">
        <v>545</v>
      </c>
      <c r="O81" s="89">
        <v>1</v>
      </c>
      <c r="P81" s="88">
        <v>0</v>
      </c>
      <c r="Q81" s="90"/>
      <c r="R81" s="90"/>
      <c r="S81" s="90" t="s">
        <v>214</v>
      </c>
      <c r="T81" s="90"/>
      <c r="U81" s="90"/>
      <c r="V81" s="90"/>
      <c r="W81" s="90"/>
      <c r="X81" s="90"/>
      <c r="Y81" s="90"/>
      <c r="Z81" s="90"/>
      <c r="AA81" s="90"/>
      <c r="AB81" s="90"/>
      <c r="AC81" s="90"/>
      <c r="AD81" s="90"/>
    </row>
    <row r="82" spans="3:30" ht="15" customHeight="1" outlineLevel="1">
      <c r="C82" s="157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82" s="83" t="s">
        <v>95</v>
      </c>
      <c r="E82" s="84" t="s">
        <v>98</v>
      </c>
      <c r="F82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82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82" s="86" t="s">
        <v>211</v>
      </c>
      <c r="I82" s="87">
        <v>0.76880733944954105</v>
      </c>
      <c r="J82" s="87">
        <v>0</v>
      </c>
      <c r="K82" s="87">
        <v>0.14637461028059701</v>
      </c>
      <c r="L82" s="88">
        <v>9155</v>
      </c>
      <c r="M82" s="88">
        <v>419</v>
      </c>
      <c r="N82" s="88">
        <v>545</v>
      </c>
      <c r="O82" s="89">
        <v>1</v>
      </c>
      <c r="P82" s="88">
        <v>0</v>
      </c>
      <c r="Q82" s="90"/>
      <c r="R82" s="90"/>
      <c r="S82" s="90" t="s">
        <v>215</v>
      </c>
      <c r="T82" s="90"/>
      <c r="U82" s="90"/>
      <c r="V82" s="90"/>
      <c r="W82" s="90"/>
      <c r="X82" s="90"/>
      <c r="Y82" s="90"/>
      <c r="Z82" s="90"/>
      <c r="AA82" s="90"/>
      <c r="AB82" s="90"/>
      <c r="AC82" s="90"/>
      <c r="AD82" s="90"/>
    </row>
    <row r="83" spans="3:30" ht="15" customHeight="1" outlineLevel="1">
      <c r="C83" s="157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83" s="83" t="s">
        <v>95</v>
      </c>
      <c r="E83" s="84" t="s">
        <v>99</v>
      </c>
      <c r="F83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83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83" s="86" t="s">
        <v>211</v>
      </c>
      <c r="I83" s="87">
        <v>7.7064220183486201E-2</v>
      </c>
      <c r="J83" s="87">
        <v>0</v>
      </c>
      <c r="K83" s="87">
        <v>0.13961147973459101</v>
      </c>
      <c r="L83" s="88">
        <v>8732</v>
      </c>
      <c r="M83" s="88">
        <v>42</v>
      </c>
      <c r="N83" s="88">
        <v>545</v>
      </c>
      <c r="O83" s="89">
        <v>1</v>
      </c>
      <c r="P83" s="88">
        <v>0</v>
      </c>
      <c r="Q83" s="90"/>
      <c r="R83" s="90"/>
      <c r="S83" s="90" t="s">
        <v>216</v>
      </c>
      <c r="T83" s="90"/>
      <c r="U83" s="90"/>
      <c r="V83" s="90"/>
      <c r="W83" s="90"/>
      <c r="X83" s="90"/>
      <c r="Y83" s="90"/>
      <c r="Z83" s="90"/>
      <c r="AA83" s="90"/>
      <c r="AB83" s="90"/>
      <c r="AC83" s="90"/>
      <c r="AD83" s="90"/>
    </row>
    <row r="84" spans="3:30" ht="15" customHeight="1" outlineLevel="1">
      <c r="C84" s="157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84" s="83" t="s">
        <v>95</v>
      </c>
      <c r="E84" s="84" t="s">
        <v>100</v>
      </c>
      <c r="F84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84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84" s="86" t="s">
        <v>212</v>
      </c>
      <c r="I84" s="87">
        <v>0.43853211009174298</v>
      </c>
      <c r="J84" s="87">
        <v>0</v>
      </c>
      <c r="K84" s="87">
        <v>6.9709808937564899E-2</v>
      </c>
      <c r="L84" s="88">
        <v>4360</v>
      </c>
      <c r="M84" s="88">
        <v>239</v>
      </c>
      <c r="N84" s="88">
        <v>545</v>
      </c>
      <c r="O84" s="89">
        <v>1</v>
      </c>
      <c r="P84" s="88">
        <v>0</v>
      </c>
      <c r="Q84" s="90">
        <v>40661.680733946756</v>
      </c>
      <c r="R84" s="90">
        <v>40389</v>
      </c>
      <c r="S84" s="90">
        <v>40116</v>
      </c>
      <c r="T84" s="90"/>
      <c r="U84" s="90"/>
      <c r="V84" s="90">
        <v>39472</v>
      </c>
      <c r="W84" s="90">
        <v>39830.400000000001</v>
      </c>
      <c r="X84" s="90">
        <v>40116</v>
      </c>
      <c r="Y84" s="90">
        <v>40389</v>
      </c>
      <c r="Z84" s="90">
        <v>40851</v>
      </c>
      <c r="AA84" s="90">
        <v>42479.199999999997</v>
      </c>
      <c r="AB84" s="90">
        <v>45583</v>
      </c>
      <c r="AC84" s="90" t="s">
        <v>218</v>
      </c>
      <c r="AD84" s="90" t="s">
        <v>219</v>
      </c>
    </row>
    <row r="85" spans="3:30" ht="15" customHeight="1" outlineLevel="1">
      <c r="C85" s="157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85" s="83" t="s">
        <v>95</v>
      </c>
      <c r="E85" s="84" t="s">
        <v>101</v>
      </c>
      <c r="F85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85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85" s="86" t="s">
        <v>211</v>
      </c>
      <c r="I85" s="87">
        <v>0.56330275229357796</v>
      </c>
      <c r="J85" s="87">
        <v>0</v>
      </c>
      <c r="K85" s="87">
        <v>0.25180270205451999</v>
      </c>
      <c r="L85" s="88">
        <v>15749</v>
      </c>
      <c r="M85" s="88">
        <v>307</v>
      </c>
      <c r="N85" s="88">
        <v>545</v>
      </c>
      <c r="O85" s="89">
        <v>1</v>
      </c>
      <c r="P85" s="88">
        <v>0</v>
      </c>
      <c r="Q85" s="90"/>
      <c r="R85" s="90"/>
      <c r="S85" s="90" t="s">
        <v>217</v>
      </c>
      <c r="T85" s="90"/>
      <c r="U85" s="90"/>
      <c r="V85" s="90"/>
      <c r="W85" s="90"/>
      <c r="X85" s="90"/>
      <c r="Y85" s="90"/>
      <c r="Z85" s="90"/>
      <c r="AA85" s="90"/>
      <c r="AB85" s="90"/>
      <c r="AC85" s="90"/>
      <c r="AD85" s="90"/>
    </row>
    <row r="86" spans="3:30" ht="15" customHeight="1" outlineLevel="1">
      <c r="C86" s="157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86" s="83" t="s">
        <v>95</v>
      </c>
      <c r="E86" s="84" t="s">
        <v>102</v>
      </c>
      <c r="F86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86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86" s="86" t="s">
        <v>213</v>
      </c>
      <c r="I86" s="87">
        <v>0.83669724770642195</v>
      </c>
      <c r="J86" s="87">
        <v>0</v>
      </c>
      <c r="K86" s="87">
        <v>6.9709808937564899E-2</v>
      </c>
      <c r="L86" s="88">
        <v>4360</v>
      </c>
      <c r="M86" s="88">
        <v>456</v>
      </c>
      <c r="N86" s="88">
        <v>545</v>
      </c>
      <c r="O86" s="89">
        <v>1</v>
      </c>
      <c r="P86" s="88">
        <v>0</v>
      </c>
      <c r="Q86" s="90">
        <v>3111.9211009174301</v>
      </c>
      <c r="R86" s="90">
        <v>212</v>
      </c>
      <c r="S86" s="90">
        <v>70</v>
      </c>
      <c r="T86" s="90">
        <v>25681.008438450801</v>
      </c>
      <c r="U86" s="90">
        <v>659514194.41578496</v>
      </c>
      <c r="V86" s="90">
        <v>4.9000000000000004</v>
      </c>
      <c r="W86" s="90">
        <v>31.62</v>
      </c>
      <c r="X86" s="90">
        <v>100.1</v>
      </c>
      <c r="Y86" s="90">
        <v>212</v>
      </c>
      <c r="Z86" s="90">
        <v>493</v>
      </c>
      <c r="AA86" s="90">
        <v>3600</v>
      </c>
      <c r="AB86" s="90">
        <v>395000</v>
      </c>
      <c r="AC86" s="90">
        <v>394995.1</v>
      </c>
      <c r="AD86" s="90">
        <v>392.9</v>
      </c>
    </row>
    <row r="87" spans="3:30" ht="15" customHeight="1" outlineLevel="1">
      <c r="C87" s="157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87" s="83" t="s">
        <v>95</v>
      </c>
      <c r="E87" s="84" t="s">
        <v>103</v>
      </c>
      <c r="F87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87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87" s="86" t="s">
        <v>210</v>
      </c>
      <c r="I87" s="87">
        <v>1</v>
      </c>
      <c r="J87" s="87">
        <v>0</v>
      </c>
      <c r="K87" s="87">
        <v>2.11048045407306E-3</v>
      </c>
      <c r="L87" s="88">
        <v>132</v>
      </c>
      <c r="M87" s="88">
        <v>545</v>
      </c>
      <c r="N87" s="88">
        <v>545</v>
      </c>
      <c r="O87" s="89">
        <v>1</v>
      </c>
      <c r="P87" s="88">
        <v>0</v>
      </c>
      <c r="Q87" s="90">
        <v>272</v>
      </c>
      <c r="R87" s="90">
        <v>272</v>
      </c>
      <c r="S87" s="90">
        <v>0</v>
      </c>
      <c r="T87" s="90">
        <v>157.47221977225001</v>
      </c>
      <c r="U87" s="90">
        <v>24797.499999999902</v>
      </c>
      <c r="V87" s="90">
        <v>0</v>
      </c>
      <c r="W87" s="90">
        <v>27.2</v>
      </c>
      <c r="X87" s="90">
        <v>136</v>
      </c>
      <c r="Y87" s="90">
        <v>272</v>
      </c>
      <c r="Z87" s="90">
        <v>408</v>
      </c>
      <c r="AA87" s="90">
        <v>516.79999999999995</v>
      </c>
      <c r="AB87" s="90">
        <v>544</v>
      </c>
      <c r="AC87" s="90">
        <v>544</v>
      </c>
      <c r="AD87" s="90">
        <v>272</v>
      </c>
    </row>
    <row r="88" spans="3:30" ht="15" customHeight="1" outlineLevel="1">
      <c r="C88" s="157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88" s="83" t="s">
        <v>105</v>
      </c>
      <c r="E88" s="84" t="s">
        <v>106</v>
      </c>
      <c r="F88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88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88" s="86" t="s">
        <v>210</v>
      </c>
      <c r="I88" s="87">
        <v>0.8</v>
      </c>
      <c r="J88" s="87">
        <v>0</v>
      </c>
      <c r="K88" s="87">
        <v>9.38967136150234E-2</v>
      </c>
      <c r="L88" s="88">
        <v>80</v>
      </c>
      <c r="M88" s="88">
        <v>8</v>
      </c>
      <c r="N88" s="88">
        <v>10</v>
      </c>
      <c r="O88" s="89">
        <v>1</v>
      </c>
      <c r="P88" s="88">
        <v>0</v>
      </c>
      <c r="Q88" s="90">
        <v>4.9000000000000004</v>
      </c>
      <c r="R88" s="90">
        <v>5</v>
      </c>
      <c r="S88" s="90">
        <v>5</v>
      </c>
      <c r="T88" s="90">
        <v>2.4244128727957501</v>
      </c>
      <c r="U88" s="90">
        <v>5.8777777777777702</v>
      </c>
      <c r="V88" s="90">
        <v>1</v>
      </c>
      <c r="W88" s="90">
        <v>1.45</v>
      </c>
      <c r="X88" s="90">
        <v>3.25</v>
      </c>
      <c r="Y88" s="90">
        <v>5</v>
      </c>
      <c r="Z88" s="90">
        <v>6.75</v>
      </c>
      <c r="AA88" s="90">
        <v>8</v>
      </c>
      <c r="AB88" s="90">
        <v>8</v>
      </c>
      <c r="AC88" s="90">
        <v>7</v>
      </c>
      <c r="AD88" s="90">
        <v>3.5</v>
      </c>
    </row>
    <row r="89" spans="3:30" ht="15" customHeight="1" outlineLevel="1">
      <c r="C89" s="157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89" s="83" t="s">
        <v>105</v>
      </c>
      <c r="E89" s="84" t="s">
        <v>107</v>
      </c>
      <c r="F89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89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89" s="86" t="s">
        <v>210</v>
      </c>
      <c r="I89" s="87">
        <v>1</v>
      </c>
      <c r="J89" s="87">
        <v>0</v>
      </c>
      <c r="K89" s="87">
        <v>9.38967136150234E-2</v>
      </c>
      <c r="L89" s="88">
        <v>80</v>
      </c>
      <c r="M89" s="88">
        <v>10</v>
      </c>
      <c r="N89" s="88">
        <v>10</v>
      </c>
      <c r="O89" s="89">
        <v>1</v>
      </c>
      <c r="P89" s="88">
        <v>0</v>
      </c>
      <c r="Q89" s="90">
        <v>4.5</v>
      </c>
      <c r="R89" s="90">
        <v>4.5</v>
      </c>
      <c r="S89" s="90">
        <v>0</v>
      </c>
      <c r="T89" s="90">
        <v>3.0276503540974899</v>
      </c>
      <c r="U89" s="90">
        <v>9.1666666666666607</v>
      </c>
      <c r="V89" s="90">
        <v>0</v>
      </c>
      <c r="W89" s="90">
        <v>0.45</v>
      </c>
      <c r="X89" s="90">
        <v>2.25</v>
      </c>
      <c r="Y89" s="90">
        <v>4.5</v>
      </c>
      <c r="Z89" s="90">
        <v>6.75</v>
      </c>
      <c r="AA89" s="90">
        <v>8.5499999999999901</v>
      </c>
      <c r="AB89" s="90">
        <v>9</v>
      </c>
      <c r="AC89" s="90">
        <v>9</v>
      </c>
      <c r="AD89" s="90">
        <v>4.5</v>
      </c>
    </row>
    <row r="90" spans="3:30" ht="15" customHeight="1" outlineLevel="1">
      <c r="C90" s="157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90" s="83" t="s">
        <v>105</v>
      </c>
      <c r="E90" s="84" t="s">
        <v>108</v>
      </c>
      <c r="F90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90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90" s="86" t="s">
        <v>210</v>
      </c>
      <c r="I90" s="87">
        <v>1</v>
      </c>
      <c r="J90" s="87">
        <v>0</v>
      </c>
      <c r="K90" s="87">
        <v>9.38967136150234E-2</v>
      </c>
      <c r="L90" s="88">
        <v>80</v>
      </c>
      <c r="M90" s="88">
        <v>10</v>
      </c>
      <c r="N90" s="88">
        <v>10</v>
      </c>
      <c r="O90" s="89">
        <v>1</v>
      </c>
      <c r="P90" s="88">
        <v>0</v>
      </c>
      <c r="Q90" s="90">
        <v>4.5</v>
      </c>
      <c r="R90" s="90">
        <v>4.5</v>
      </c>
      <c r="S90" s="90">
        <v>0</v>
      </c>
      <c r="T90" s="90">
        <v>3.0276503540974899</v>
      </c>
      <c r="U90" s="90">
        <v>9.1666666666666607</v>
      </c>
      <c r="V90" s="90">
        <v>0</v>
      </c>
      <c r="W90" s="90">
        <v>0.45</v>
      </c>
      <c r="X90" s="90">
        <v>2.25</v>
      </c>
      <c r="Y90" s="90">
        <v>4.5</v>
      </c>
      <c r="Z90" s="90">
        <v>6.75</v>
      </c>
      <c r="AA90" s="90">
        <v>8.5499999999999901</v>
      </c>
      <c r="AB90" s="90">
        <v>9</v>
      </c>
      <c r="AC90" s="90">
        <v>9</v>
      </c>
      <c r="AD90" s="90">
        <v>4.5</v>
      </c>
    </row>
    <row r="91" spans="3:30" ht="15" customHeight="1" outlineLevel="1">
      <c r="C91" s="157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91" s="83" t="s">
        <v>105</v>
      </c>
      <c r="E91" s="84" t="s">
        <v>109</v>
      </c>
      <c r="F91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91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91" s="86" t="s">
        <v>210</v>
      </c>
      <c r="I91" s="87">
        <v>1</v>
      </c>
      <c r="J91" s="87">
        <v>0</v>
      </c>
      <c r="K91" s="87">
        <v>9.38967136150234E-2</v>
      </c>
      <c r="L91" s="88">
        <v>80</v>
      </c>
      <c r="M91" s="88">
        <v>10</v>
      </c>
      <c r="N91" s="88">
        <v>10</v>
      </c>
      <c r="O91" s="89">
        <v>1</v>
      </c>
      <c r="P91" s="88">
        <v>0</v>
      </c>
      <c r="Q91" s="90">
        <v>8.5</v>
      </c>
      <c r="R91" s="90">
        <v>8.5</v>
      </c>
      <c r="S91" s="90">
        <v>4</v>
      </c>
      <c r="T91" s="90">
        <v>3.0276503540974899</v>
      </c>
      <c r="U91" s="90">
        <v>9.1666666666666607</v>
      </c>
      <c r="V91" s="90">
        <v>4</v>
      </c>
      <c r="W91" s="90">
        <v>4.45</v>
      </c>
      <c r="X91" s="90">
        <v>6.25</v>
      </c>
      <c r="Y91" s="90">
        <v>8.5</v>
      </c>
      <c r="Z91" s="90">
        <v>10.75</v>
      </c>
      <c r="AA91" s="90">
        <v>12.549999999999899</v>
      </c>
      <c r="AB91" s="90">
        <v>13</v>
      </c>
      <c r="AC91" s="90">
        <v>9</v>
      </c>
      <c r="AD91" s="90">
        <v>4.5</v>
      </c>
    </row>
    <row r="92" spans="3:30" ht="15" customHeight="1" outlineLevel="1">
      <c r="C92" s="157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92" s="83" t="s">
        <v>105</v>
      </c>
      <c r="E92" s="84" t="s">
        <v>110</v>
      </c>
      <c r="F92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92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92" s="86" t="s">
        <v>210</v>
      </c>
      <c r="I92" s="87">
        <v>0.3</v>
      </c>
      <c r="J92" s="87">
        <v>0</v>
      </c>
      <c r="K92" s="87">
        <v>9.38967136150234E-2</v>
      </c>
      <c r="L92" s="88">
        <v>80</v>
      </c>
      <c r="M92" s="88">
        <v>3</v>
      </c>
      <c r="N92" s="88">
        <v>10</v>
      </c>
      <c r="O92" s="89">
        <v>1</v>
      </c>
      <c r="P92" s="88">
        <v>0</v>
      </c>
      <c r="Q92" s="90">
        <v>1.3</v>
      </c>
      <c r="R92" s="90">
        <v>2</v>
      </c>
      <c r="S92" s="90">
        <v>2</v>
      </c>
      <c r="T92" s="90">
        <v>0.94868329805051299</v>
      </c>
      <c r="U92" s="90">
        <v>0.89999999999999902</v>
      </c>
      <c r="V92" s="90">
        <v>0</v>
      </c>
      <c r="W92" s="90">
        <v>0</v>
      </c>
      <c r="X92" s="90">
        <v>0.25</v>
      </c>
      <c r="Y92" s="90">
        <v>2</v>
      </c>
      <c r="Z92" s="90">
        <v>2</v>
      </c>
      <c r="AA92" s="90">
        <v>2</v>
      </c>
      <c r="AB92" s="90">
        <v>2</v>
      </c>
      <c r="AC92" s="90">
        <v>2</v>
      </c>
      <c r="AD92" s="90">
        <v>1.75</v>
      </c>
    </row>
    <row r="93" spans="3:30" ht="15" customHeight="1" outlineLevel="1">
      <c r="C93" s="157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93" s="83" t="s">
        <v>105</v>
      </c>
      <c r="E93" s="84" t="s">
        <v>111</v>
      </c>
      <c r="F93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93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93" s="86" t="s">
        <v>210</v>
      </c>
      <c r="I93" s="87">
        <v>0.7</v>
      </c>
      <c r="J93" s="87">
        <v>0</v>
      </c>
      <c r="K93" s="87">
        <v>9.38967136150234E-2</v>
      </c>
      <c r="L93" s="88">
        <v>80</v>
      </c>
      <c r="M93" s="88">
        <v>7</v>
      </c>
      <c r="N93" s="88">
        <v>10</v>
      </c>
      <c r="O93" s="89">
        <v>1</v>
      </c>
      <c r="P93" s="88">
        <v>0</v>
      </c>
      <c r="Q93" s="90">
        <v>4.4000000000000004</v>
      </c>
      <c r="R93" s="90">
        <v>5</v>
      </c>
      <c r="S93" s="90">
        <v>5</v>
      </c>
      <c r="T93" s="90">
        <v>2.2211108331943499</v>
      </c>
      <c r="U93" s="90">
        <v>4.93333333333333</v>
      </c>
      <c r="V93" s="90">
        <v>0</v>
      </c>
      <c r="W93" s="90">
        <v>0.9</v>
      </c>
      <c r="X93" s="90">
        <v>3.25</v>
      </c>
      <c r="Y93" s="90">
        <v>5</v>
      </c>
      <c r="Z93" s="90">
        <v>5.75</v>
      </c>
      <c r="AA93" s="90">
        <v>7</v>
      </c>
      <c r="AB93" s="90">
        <v>7</v>
      </c>
      <c r="AC93" s="90">
        <v>7</v>
      </c>
      <c r="AD93" s="90">
        <v>2.5</v>
      </c>
    </row>
    <row r="94" spans="3:30" ht="15" customHeight="1" outlineLevel="1">
      <c r="C94" s="157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94" s="83" t="s">
        <v>105</v>
      </c>
      <c r="E94" s="84" t="s">
        <v>112</v>
      </c>
      <c r="F94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94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94" s="86" t="s">
        <v>210</v>
      </c>
      <c r="I94" s="87">
        <v>0.6</v>
      </c>
      <c r="J94" s="87">
        <v>0</v>
      </c>
      <c r="K94" s="87">
        <v>9.38967136150234E-2</v>
      </c>
      <c r="L94" s="88">
        <v>80</v>
      </c>
      <c r="M94" s="88">
        <v>6</v>
      </c>
      <c r="N94" s="88">
        <v>10</v>
      </c>
      <c r="O94" s="89">
        <v>1</v>
      </c>
      <c r="P94" s="88">
        <v>0</v>
      </c>
      <c r="Q94" s="90">
        <v>8.1</v>
      </c>
      <c r="R94" s="90">
        <v>8</v>
      </c>
      <c r="S94" s="90">
        <v>6</v>
      </c>
      <c r="T94" s="90">
        <v>2.3309511649396102</v>
      </c>
      <c r="U94" s="90">
        <v>5.43333333333333</v>
      </c>
      <c r="V94" s="90">
        <v>5</v>
      </c>
      <c r="W94" s="90">
        <v>5.45</v>
      </c>
      <c r="X94" s="90">
        <v>6</v>
      </c>
      <c r="Y94" s="90">
        <v>8</v>
      </c>
      <c r="Z94" s="90">
        <v>10</v>
      </c>
      <c r="AA94" s="90">
        <v>11</v>
      </c>
      <c r="AB94" s="90">
        <v>11</v>
      </c>
      <c r="AC94" s="90">
        <v>6</v>
      </c>
      <c r="AD94" s="90">
        <v>4</v>
      </c>
    </row>
    <row r="95" spans="3:30" ht="15" customHeight="1" outlineLevel="1">
      <c r="C95" s="157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95" s="83" t="s">
        <v>105</v>
      </c>
      <c r="E95" s="84" t="s">
        <v>113</v>
      </c>
      <c r="F95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95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95" s="86" t="s">
        <v>210</v>
      </c>
      <c r="I95" s="87">
        <v>0.6</v>
      </c>
      <c r="J95" s="87">
        <v>0</v>
      </c>
      <c r="K95" s="87">
        <v>9.38967136150234E-2</v>
      </c>
      <c r="L95" s="88">
        <v>80</v>
      </c>
      <c r="M95" s="88">
        <v>6</v>
      </c>
      <c r="N95" s="88">
        <v>10</v>
      </c>
      <c r="O95" s="89">
        <v>1</v>
      </c>
      <c r="P95" s="88">
        <v>0</v>
      </c>
      <c r="Q95" s="90">
        <v>9.5</v>
      </c>
      <c r="R95" s="90">
        <v>9.5</v>
      </c>
      <c r="S95" s="90">
        <v>8</v>
      </c>
      <c r="T95" s="90">
        <v>1.9002923751652301</v>
      </c>
      <c r="U95" s="90">
        <v>3.6111111111111098</v>
      </c>
      <c r="V95" s="90">
        <v>6</v>
      </c>
      <c r="W95" s="90">
        <v>6.9</v>
      </c>
      <c r="X95" s="90">
        <v>8.25</v>
      </c>
      <c r="Y95" s="90">
        <v>9.5</v>
      </c>
      <c r="Z95" s="90">
        <v>10.75</v>
      </c>
      <c r="AA95" s="90">
        <v>12</v>
      </c>
      <c r="AB95" s="90">
        <v>12</v>
      </c>
      <c r="AC95" s="90">
        <v>6</v>
      </c>
      <c r="AD95" s="90">
        <v>2.5</v>
      </c>
    </row>
    <row r="96" spans="3:30" ht="15" customHeight="1" outlineLevel="1">
      <c r="C96" s="157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96" s="83" t="s">
        <v>105</v>
      </c>
      <c r="E96" s="84" t="s">
        <v>114</v>
      </c>
      <c r="F96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96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96" s="86" t="s">
        <v>210</v>
      </c>
      <c r="I96" s="87">
        <v>0.7</v>
      </c>
      <c r="J96" s="87">
        <v>0</v>
      </c>
      <c r="K96" s="87">
        <v>9.38967136150234E-2</v>
      </c>
      <c r="L96" s="88">
        <v>80</v>
      </c>
      <c r="M96" s="88">
        <v>7</v>
      </c>
      <c r="N96" s="88">
        <v>10</v>
      </c>
      <c r="O96" s="89">
        <v>1</v>
      </c>
      <c r="P96" s="88">
        <v>0</v>
      </c>
      <c r="Q96" s="90">
        <v>13.4</v>
      </c>
      <c r="R96" s="90">
        <v>15</v>
      </c>
      <c r="S96" s="90">
        <v>9</v>
      </c>
      <c r="T96" s="90">
        <v>3.7475918193480502</v>
      </c>
      <c r="U96" s="90">
        <v>14.0444444444444</v>
      </c>
      <c r="V96" s="90">
        <v>8</v>
      </c>
      <c r="W96" s="90">
        <v>8.4499999999999993</v>
      </c>
      <c r="X96" s="90">
        <v>9.5</v>
      </c>
      <c r="Y96" s="90">
        <v>15</v>
      </c>
      <c r="Z96" s="90">
        <v>16</v>
      </c>
      <c r="AA96" s="90">
        <v>17.549999999999901</v>
      </c>
      <c r="AB96" s="90">
        <v>18</v>
      </c>
      <c r="AC96" s="90">
        <v>10</v>
      </c>
      <c r="AD96" s="90">
        <v>6.5</v>
      </c>
    </row>
    <row r="97" spans="3:30" ht="15" customHeight="1" outlineLevel="1">
      <c r="C97" s="157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97" s="83" t="s">
        <v>105</v>
      </c>
      <c r="E97" s="84" t="s">
        <v>103</v>
      </c>
      <c r="F97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97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97" s="86" t="s">
        <v>210</v>
      </c>
      <c r="I97" s="87">
        <v>1</v>
      </c>
      <c r="J97" s="87">
        <v>0</v>
      </c>
      <c r="K97" s="87">
        <v>0.154929577464788</v>
      </c>
      <c r="L97" s="88">
        <v>132</v>
      </c>
      <c r="M97" s="88">
        <v>10</v>
      </c>
      <c r="N97" s="88">
        <v>10</v>
      </c>
      <c r="O97" s="89">
        <v>1</v>
      </c>
      <c r="P97" s="88">
        <v>0</v>
      </c>
      <c r="Q97" s="90">
        <v>4.5</v>
      </c>
      <c r="R97" s="90">
        <v>4.5</v>
      </c>
      <c r="S97" s="90">
        <v>0</v>
      </c>
      <c r="T97" s="90">
        <v>3.0276503540974899</v>
      </c>
      <c r="U97" s="90">
        <v>9.1666666666666607</v>
      </c>
      <c r="V97" s="90">
        <v>0</v>
      </c>
      <c r="W97" s="90">
        <v>0.45</v>
      </c>
      <c r="X97" s="90">
        <v>2.25</v>
      </c>
      <c r="Y97" s="90">
        <v>4.5</v>
      </c>
      <c r="Z97" s="90">
        <v>6.75</v>
      </c>
      <c r="AA97" s="90">
        <v>8.5499999999999901</v>
      </c>
      <c r="AB97" s="90">
        <v>9</v>
      </c>
      <c r="AC97" s="90">
        <v>9</v>
      </c>
      <c r="AD97" s="90">
        <v>4.5</v>
      </c>
    </row>
    <row r="98" spans="3:30" ht="15" customHeight="1" outlineLevel="1">
      <c r="C98" s="157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98" s="83" t="s">
        <v>115</v>
      </c>
      <c r="E98" s="84" t="s">
        <v>116</v>
      </c>
      <c r="F98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98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98" s="86" t="s">
        <v>212</v>
      </c>
      <c r="I98" s="87">
        <v>1</v>
      </c>
      <c r="J98" s="87">
        <v>0</v>
      </c>
      <c r="K98" s="87">
        <v>0.49441246190314903</v>
      </c>
      <c r="L98" s="88">
        <v>5840</v>
      </c>
      <c r="M98" s="88">
        <v>730</v>
      </c>
      <c r="N98" s="88">
        <v>730</v>
      </c>
      <c r="O98" s="89">
        <v>1</v>
      </c>
      <c r="P98" s="88">
        <v>0</v>
      </c>
      <c r="Q98" s="90">
        <v>44926.5</v>
      </c>
      <c r="R98" s="90">
        <v>44926.5</v>
      </c>
      <c r="S98" s="90">
        <v>44562</v>
      </c>
      <c r="T98" s="90"/>
      <c r="U98" s="90"/>
      <c r="V98" s="90">
        <v>44562</v>
      </c>
      <c r="W98" s="90">
        <v>44598.45</v>
      </c>
      <c r="X98" s="90">
        <v>44744.25</v>
      </c>
      <c r="Y98" s="90">
        <v>44926.5</v>
      </c>
      <c r="Z98" s="90">
        <v>45108.75</v>
      </c>
      <c r="AA98" s="90">
        <v>45254.55</v>
      </c>
      <c r="AB98" s="90">
        <v>45291</v>
      </c>
      <c r="AC98" s="90" t="s">
        <v>1489</v>
      </c>
      <c r="AD98" s="90" t="s">
        <v>1490</v>
      </c>
    </row>
    <row r="99" spans="3:30" ht="15" customHeight="1" outlineLevel="1">
      <c r="C99" s="157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99" s="83" t="s">
        <v>115</v>
      </c>
      <c r="E99" s="84" t="s">
        <v>117</v>
      </c>
      <c r="F99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99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99" s="86" t="s">
        <v>210</v>
      </c>
      <c r="I99" s="87">
        <v>0.21917808219178</v>
      </c>
      <c r="J99" s="87">
        <v>0</v>
      </c>
      <c r="K99" s="87">
        <v>0.49441246190314903</v>
      </c>
      <c r="L99" s="88">
        <v>5840</v>
      </c>
      <c r="M99" s="88">
        <v>160</v>
      </c>
      <c r="N99" s="88">
        <v>730</v>
      </c>
      <c r="O99" s="89">
        <v>1</v>
      </c>
      <c r="P99" s="88">
        <v>0</v>
      </c>
      <c r="Q99" s="90">
        <v>101.72739726027299</v>
      </c>
      <c r="R99" s="90">
        <v>108</v>
      </c>
      <c r="S99" s="90">
        <v>136</v>
      </c>
      <c r="T99" s="90">
        <v>40.195488558875397</v>
      </c>
      <c r="U99" s="90">
        <v>1615.67730048668</v>
      </c>
      <c r="V99" s="90">
        <v>6</v>
      </c>
      <c r="W99" s="90">
        <v>33</v>
      </c>
      <c r="X99" s="90">
        <v>70</v>
      </c>
      <c r="Y99" s="90">
        <v>108</v>
      </c>
      <c r="Z99" s="90">
        <v>134</v>
      </c>
      <c r="AA99" s="90">
        <v>157</v>
      </c>
      <c r="AB99" s="90">
        <v>179</v>
      </c>
      <c r="AC99" s="90">
        <v>173</v>
      </c>
      <c r="AD99" s="90">
        <v>64</v>
      </c>
    </row>
    <row r="100" spans="3:30" ht="15" customHeight="1" outlineLevel="1">
      <c r="C100" s="157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100" s="83" t="s">
        <v>115</v>
      </c>
      <c r="E100" s="84" t="s">
        <v>103</v>
      </c>
      <c r="F100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100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100" s="86" t="s">
        <v>210</v>
      </c>
      <c r="I100" s="87">
        <v>1</v>
      </c>
      <c r="J100" s="87">
        <v>0</v>
      </c>
      <c r="K100" s="87">
        <v>1.1175076193701301E-2</v>
      </c>
      <c r="L100" s="88">
        <v>132</v>
      </c>
      <c r="M100" s="88">
        <v>730</v>
      </c>
      <c r="N100" s="88">
        <v>730</v>
      </c>
      <c r="O100" s="89">
        <v>1</v>
      </c>
      <c r="P100" s="88">
        <v>0</v>
      </c>
      <c r="Q100" s="90">
        <v>364.5</v>
      </c>
      <c r="R100" s="90">
        <v>364.5</v>
      </c>
      <c r="S100" s="90">
        <v>0</v>
      </c>
      <c r="T100" s="90">
        <v>210.877136424664</v>
      </c>
      <c r="U100" s="90">
        <v>44469.166666666599</v>
      </c>
      <c r="V100" s="90">
        <v>0</v>
      </c>
      <c r="W100" s="90">
        <v>36.450000000000003</v>
      </c>
      <c r="X100" s="90">
        <v>182.25</v>
      </c>
      <c r="Y100" s="90">
        <v>364.5</v>
      </c>
      <c r="Z100" s="90">
        <v>546.75</v>
      </c>
      <c r="AA100" s="90">
        <v>692.55</v>
      </c>
      <c r="AB100" s="90">
        <v>729</v>
      </c>
      <c r="AC100" s="90">
        <v>729</v>
      </c>
      <c r="AD100" s="90">
        <v>364.5</v>
      </c>
    </row>
    <row r="101" spans="3:30" ht="15" customHeight="1" outlineLevel="1">
      <c r="C101" s="157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101" s="83" t="s">
        <v>118</v>
      </c>
      <c r="E101" s="84" t="s">
        <v>119</v>
      </c>
      <c r="F101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101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101" s="86" t="s">
        <v>1491</v>
      </c>
      <c r="I101" s="87">
        <v>1</v>
      </c>
      <c r="J101" s="87">
        <v>0</v>
      </c>
      <c r="K101" s="87">
        <v>0.53739364084191599</v>
      </c>
      <c r="L101" s="88">
        <v>4800</v>
      </c>
      <c r="M101" s="88">
        <v>100</v>
      </c>
      <c r="N101" s="88">
        <v>100</v>
      </c>
      <c r="O101" s="89">
        <v>1</v>
      </c>
      <c r="P101" s="88">
        <v>0</v>
      </c>
      <c r="Q101" s="90"/>
      <c r="R101" s="90"/>
      <c r="S101" s="90">
        <v>0.68083333333333329</v>
      </c>
      <c r="T101" s="90"/>
      <c r="U101" s="90"/>
      <c r="V101" s="90"/>
      <c r="W101" s="90"/>
      <c r="X101" s="90"/>
      <c r="Y101" s="90"/>
      <c r="Z101" s="90"/>
      <c r="AA101" s="90"/>
      <c r="AB101" s="90"/>
      <c r="AC101" s="90"/>
      <c r="AD101" s="90"/>
    </row>
    <row r="102" spans="3:30" ht="15" customHeight="1" outlineLevel="1">
      <c r="C102" s="157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102" s="83" t="s">
        <v>118</v>
      </c>
      <c r="E102" s="84" t="s">
        <v>120</v>
      </c>
      <c r="F102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102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102" s="86" t="s">
        <v>213</v>
      </c>
      <c r="I102" s="87">
        <v>0.94</v>
      </c>
      <c r="J102" s="87">
        <v>0</v>
      </c>
      <c r="K102" s="87">
        <v>8.9565606806986095E-2</v>
      </c>
      <c r="L102" s="88">
        <v>800</v>
      </c>
      <c r="M102" s="88">
        <v>94</v>
      </c>
      <c r="N102" s="88">
        <v>100</v>
      </c>
      <c r="O102" s="89">
        <v>1</v>
      </c>
      <c r="P102" s="88">
        <v>0</v>
      </c>
      <c r="Q102" s="90">
        <v>0.95971711058393006</v>
      </c>
      <c r="R102" s="90">
        <v>1.0040571896059201</v>
      </c>
      <c r="S102" s="90">
        <v>0.74169855308344501</v>
      </c>
      <c r="T102" s="90">
        <v>0.14301112854037801</v>
      </c>
      <c r="U102" s="90">
        <v>2.0452182886392702E-2</v>
      </c>
      <c r="V102" s="90">
        <v>0.71126316063326001</v>
      </c>
      <c r="W102" s="90">
        <v>0.73949310631175202</v>
      </c>
      <c r="X102" s="90">
        <v>0.81868881232372104</v>
      </c>
      <c r="Y102" s="90">
        <v>1.0040571896059201</v>
      </c>
      <c r="Z102" s="90">
        <v>1.0706889809220099</v>
      </c>
      <c r="AA102" s="90">
        <v>1.15222922575824</v>
      </c>
      <c r="AB102" s="90">
        <v>1.1870027044534399</v>
      </c>
      <c r="AC102" s="90">
        <v>0.47573954382018102</v>
      </c>
      <c r="AD102" s="90">
        <v>0.252000168598291</v>
      </c>
    </row>
    <row r="103" spans="3:30" ht="15" customHeight="1" outlineLevel="1">
      <c r="C103" s="157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103" s="83" t="s">
        <v>118</v>
      </c>
      <c r="E103" s="84" t="s">
        <v>121</v>
      </c>
      <c r="F103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103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103" s="86" t="s">
        <v>213</v>
      </c>
      <c r="I103" s="87">
        <v>0.88</v>
      </c>
      <c r="J103" s="87">
        <v>0</v>
      </c>
      <c r="K103" s="87">
        <v>8.9565606806986095E-2</v>
      </c>
      <c r="L103" s="88">
        <v>800</v>
      </c>
      <c r="M103" s="88">
        <v>88</v>
      </c>
      <c r="N103" s="88">
        <v>100</v>
      </c>
      <c r="O103" s="89">
        <v>1</v>
      </c>
      <c r="P103" s="88">
        <v>0</v>
      </c>
      <c r="Q103" s="90">
        <v>0.972396960003305</v>
      </c>
      <c r="R103" s="90">
        <v>0.96497514986460697</v>
      </c>
      <c r="S103" s="90">
        <v>1.02090078371049</v>
      </c>
      <c r="T103" s="90">
        <v>0.13927962744675701</v>
      </c>
      <c r="U103" s="90">
        <v>1.9398814621707498E-2</v>
      </c>
      <c r="V103" s="90">
        <v>0.74591762987175902</v>
      </c>
      <c r="W103" s="90">
        <v>0.76895264286434495</v>
      </c>
      <c r="X103" s="90">
        <v>0.86960017082102503</v>
      </c>
      <c r="Y103" s="90">
        <v>0.96497514986460697</v>
      </c>
      <c r="Z103" s="90">
        <v>1.0414938360809101</v>
      </c>
      <c r="AA103" s="90">
        <v>1.24952890124853</v>
      </c>
      <c r="AB103" s="90">
        <v>1.2912785384288501</v>
      </c>
      <c r="AC103" s="90">
        <v>0.54536090855709796</v>
      </c>
      <c r="AD103" s="90">
        <v>0.171893665259886</v>
      </c>
    </row>
    <row r="104" spans="3:30" ht="15" customHeight="1" outlineLevel="1">
      <c r="C104" s="157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104" s="83" t="s">
        <v>118</v>
      </c>
      <c r="E104" s="84" t="s">
        <v>122</v>
      </c>
      <c r="F104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104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104" s="86" t="s">
        <v>213</v>
      </c>
      <c r="I104" s="87">
        <v>0.99</v>
      </c>
      <c r="J104" s="87">
        <v>0</v>
      </c>
      <c r="K104" s="87">
        <v>8.9565606806986095E-2</v>
      </c>
      <c r="L104" s="88">
        <v>800</v>
      </c>
      <c r="M104" s="88">
        <v>99</v>
      </c>
      <c r="N104" s="88">
        <v>100</v>
      </c>
      <c r="O104" s="89">
        <v>1</v>
      </c>
      <c r="P104" s="88">
        <v>0</v>
      </c>
      <c r="Q104" s="90">
        <v>0.79474818107190803</v>
      </c>
      <c r="R104" s="90">
        <v>0.81179215301685803</v>
      </c>
      <c r="S104" s="90">
        <v>0.64591762987175905</v>
      </c>
      <c r="T104" s="90">
        <v>0.14005547650838501</v>
      </c>
      <c r="U104" s="90">
        <v>1.9615536499990899E-2</v>
      </c>
      <c r="V104" s="90">
        <v>0.53971368705859102</v>
      </c>
      <c r="W104" s="90">
        <v>0.58826429705752703</v>
      </c>
      <c r="X104" s="90">
        <v>0.66853970274926</v>
      </c>
      <c r="Y104" s="90">
        <v>0.81179215301685803</v>
      </c>
      <c r="Z104" s="90">
        <v>0.92152662517338801</v>
      </c>
      <c r="AA104" s="90">
        <v>0.98413150557256501</v>
      </c>
      <c r="AB104" s="90">
        <v>1.0747644143189301</v>
      </c>
      <c r="AC104" s="90">
        <v>0.53505072726034797</v>
      </c>
      <c r="AD104" s="90">
        <v>0.25298692242412801</v>
      </c>
    </row>
    <row r="105" spans="3:30" ht="15" customHeight="1" outlineLevel="1">
      <c r="C105" s="157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105" s="83" t="s">
        <v>118</v>
      </c>
      <c r="E105" s="84" t="s">
        <v>123</v>
      </c>
      <c r="F105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105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105" s="86" t="s">
        <v>213</v>
      </c>
      <c r="I105" s="87">
        <v>0.98</v>
      </c>
      <c r="J105" s="87">
        <v>0</v>
      </c>
      <c r="K105" s="87">
        <v>8.9565606806986095E-2</v>
      </c>
      <c r="L105" s="88">
        <v>800</v>
      </c>
      <c r="M105" s="88">
        <v>98</v>
      </c>
      <c r="N105" s="88">
        <v>100</v>
      </c>
      <c r="O105" s="89">
        <v>1</v>
      </c>
      <c r="P105" s="88">
        <v>0</v>
      </c>
      <c r="Q105" s="90">
        <v>1.14556588951532</v>
      </c>
      <c r="R105" s="90">
        <v>1.13472454975387</v>
      </c>
      <c r="S105" s="90">
        <v>1.16956729991884</v>
      </c>
      <c r="T105" s="90">
        <v>0.13952689014156899</v>
      </c>
      <c r="U105" s="90">
        <v>1.9467753072577601E-2</v>
      </c>
      <c r="V105" s="90">
        <v>0.83482110783209895</v>
      </c>
      <c r="W105" s="90">
        <v>0.92727213730686198</v>
      </c>
      <c r="X105" s="90">
        <v>1.0605598336135</v>
      </c>
      <c r="Y105" s="90">
        <v>1.13472454975387</v>
      </c>
      <c r="Z105" s="90">
        <v>1.25571021560685</v>
      </c>
      <c r="AA105" s="90">
        <v>1.36962228203883</v>
      </c>
      <c r="AB105" s="90">
        <v>1.43488682063057</v>
      </c>
      <c r="AC105" s="90">
        <v>0.60006571279847198</v>
      </c>
      <c r="AD105" s="90">
        <v>0.19515038199335699</v>
      </c>
    </row>
    <row r="106" spans="3:30" ht="15" customHeight="1" outlineLevel="1">
      <c r="C106" s="157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106" s="83" t="s">
        <v>118</v>
      </c>
      <c r="E106" s="84" t="s">
        <v>124</v>
      </c>
      <c r="F106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106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106" s="86" t="s">
        <v>210</v>
      </c>
      <c r="I106" s="87">
        <v>0.63</v>
      </c>
      <c r="J106" s="87">
        <v>0</v>
      </c>
      <c r="K106" s="87">
        <v>8.9565606806986095E-2</v>
      </c>
      <c r="L106" s="88">
        <v>800</v>
      </c>
      <c r="M106" s="88">
        <v>63</v>
      </c>
      <c r="N106" s="88">
        <v>100</v>
      </c>
      <c r="O106" s="89">
        <v>1</v>
      </c>
      <c r="P106" s="88">
        <v>0</v>
      </c>
      <c r="Q106" s="90">
        <v>53.74</v>
      </c>
      <c r="R106" s="90">
        <v>56.5</v>
      </c>
      <c r="S106" s="90">
        <v>43</v>
      </c>
      <c r="T106" s="90">
        <v>30.9909142762321</v>
      </c>
      <c r="U106" s="90">
        <v>960.43676767676698</v>
      </c>
      <c r="V106" s="90">
        <v>0</v>
      </c>
      <c r="W106" s="90">
        <v>4.8499999999999996</v>
      </c>
      <c r="X106" s="90">
        <v>27</v>
      </c>
      <c r="Y106" s="90">
        <v>56.5</v>
      </c>
      <c r="Z106" s="90">
        <v>77.25</v>
      </c>
      <c r="AA106" s="90">
        <v>101.05</v>
      </c>
      <c r="AB106" s="90">
        <v>108</v>
      </c>
      <c r="AC106" s="90">
        <v>108</v>
      </c>
      <c r="AD106" s="90">
        <v>50.25</v>
      </c>
    </row>
    <row r="107" spans="3:30" ht="15" customHeight="1" outlineLevel="1">
      <c r="C107" s="157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107" s="83" t="s">
        <v>118</v>
      </c>
      <c r="E107" s="84" t="s">
        <v>103</v>
      </c>
      <c r="F107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107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107" s="86" t="s">
        <v>210</v>
      </c>
      <c r="I107" s="87">
        <v>1</v>
      </c>
      <c r="J107" s="87">
        <v>0</v>
      </c>
      <c r="K107" s="87">
        <v>1.47783251231527E-2</v>
      </c>
      <c r="L107" s="88">
        <v>132</v>
      </c>
      <c r="M107" s="88">
        <v>100</v>
      </c>
      <c r="N107" s="88">
        <v>100</v>
      </c>
      <c r="O107" s="89">
        <v>1</v>
      </c>
      <c r="P107" s="88">
        <v>0</v>
      </c>
      <c r="Q107" s="90">
        <v>49.5</v>
      </c>
      <c r="R107" s="90">
        <v>49.5</v>
      </c>
      <c r="S107" s="90">
        <v>0</v>
      </c>
      <c r="T107" s="90">
        <v>29.011491975881999</v>
      </c>
      <c r="U107" s="90">
        <v>841.66666666666595</v>
      </c>
      <c r="V107" s="90">
        <v>0</v>
      </c>
      <c r="W107" s="90">
        <v>4.95</v>
      </c>
      <c r="X107" s="90">
        <v>24.75</v>
      </c>
      <c r="Y107" s="90">
        <v>49.5</v>
      </c>
      <c r="Z107" s="90">
        <v>74.25</v>
      </c>
      <c r="AA107" s="90">
        <v>94.05</v>
      </c>
      <c r="AB107" s="90">
        <v>99</v>
      </c>
      <c r="AC107" s="90">
        <v>99</v>
      </c>
      <c r="AD107" s="90">
        <v>49.5</v>
      </c>
    </row>
    <row r="108" spans="3:30" ht="15" customHeight="1" outlineLevel="1">
      <c r="C108" s="157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108" s="83" t="s">
        <v>125</v>
      </c>
      <c r="E108" s="84" t="s">
        <v>126</v>
      </c>
      <c r="F108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108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108" s="86" t="s">
        <v>211</v>
      </c>
      <c r="I108" s="87">
        <v>0.95833333333333304</v>
      </c>
      <c r="J108" s="87">
        <v>0</v>
      </c>
      <c r="K108" s="87">
        <v>0.278267842822774</v>
      </c>
      <c r="L108" s="88">
        <v>347</v>
      </c>
      <c r="M108" s="88">
        <v>23</v>
      </c>
      <c r="N108" s="88">
        <v>24</v>
      </c>
      <c r="O108" s="89">
        <v>1</v>
      </c>
      <c r="P108" s="88">
        <v>0</v>
      </c>
      <c r="Q108" s="90"/>
      <c r="R108" s="90"/>
      <c r="S108" s="90" t="s">
        <v>1492</v>
      </c>
      <c r="T108" s="90"/>
      <c r="U108" s="90"/>
      <c r="V108" s="90"/>
      <c r="W108" s="90"/>
      <c r="X108" s="90"/>
      <c r="Y108" s="90"/>
      <c r="Z108" s="90"/>
      <c r="AA108" s="90"/>
      <c r="AB108" s="90"/>
      <c r="AC108" s="90"/>
      <c r="AD108" s="90"/>
    </row>
    <row r="109" spans="3:30" ht="15" customHeight="1" outlineLevel="1">
      <c r="C109" s="157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109" s="83" t="s">
        <v>125</v>
      </c>
      <c r="E109" s="84" t="s">
        <v>127</v>
      </c>
      <c r="F109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109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109" s="86" t="s">
        <v>210</v>
      </c>
      <c r="I109" s="87">
        <v>0.91666666666666596</v>
      </c>
      <c r="J109" s="87">
        <v>0</v>
      </c>
      <c r="K109" s="87">
        <v>0.15396952686447399</v>
      </c>
      <c r="L109" s="88">
        <v>192</v>
      </c>
      <c r="M109" s="88">
        <v>22</v>
      </c>
      <c r="N109" s="88">
        <v>24</v>
      </c>
      <c r="O109" s="89">
        <v>1</v>
      </c>
      <c r="P109" s="88">
        <v>0</v>
      </c>
      <c r="Q109" s="90">
        <v>570.375</v>
      </c>
      <c r="R109" s="90">
        <v>266</v>
      </c>
      <c r="S109" s="90">
        <v>0</v>
      </c>
      <c r="T109" s="90">
        <v>539.07439290598495</v>
      </c>
      <c r="U109" s="90">
        <v>290601.20108695602</v>
      </c>
      <c r="V109" s="90">
        <v>0</v>
      </c>
      <c r="W109" s="90">
        <v>0</v>
      </c>
      <c r="X109" s="90">
        <v>161</v>
      </c>
      <c r="Y109" s="90">
        <v>266</v>
      </c>
      <c r="Z109" s="90">
        <v>1045.25</v>
      </c>
      <c r="AA109" s="90">
        <v>1585.79999999999</v>
      </c>
      <c r="AB109" s="90">
        <v>1717</v>
      </c>
      <c r="AC109" s="90">
        <v>1717</v>
      </c>
      <c r="AD109" s="90">
        <v>884.25</v>
      </c>
    </row>
    <row r="110" spans="3:30" ht="15" customHeight="1" outlineLevel="1">
      <c r="C110" s="157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110" s="83" t="s">
        <v>125</v>
      </c>
      <c r="E110" s="84" t="s">
        <v>128</v>
      </c>
      <c r="F110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110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110" s="86" t="s">
        <v>210</v>
      </c>
      <c r="I110" s="87">
        <v>0.91666666666666596</v>
      </c>
      <c r="J110" s="87">
        <v>0</v>
      </c>
      <c r="K110" s="87">
        <v>0.15396952686447399</v>
      </c>
      <c r="L110" s="88">
        <v>192</v>
      </c>
      <c r="M110" s="88">
        <v>22</v>
      </c>
      <c r="N110" s="88">
        <v>24</v>
      </c>
      <c r="O110" s="89">
        <v>1</v>
      </c>
      <c r="P110" s="88">
        <v>0</v>
      </c>
      <c r="Q110" s="90">
        <v>27575.208333333299</v>
      </c>
      <c r="R110" s="90">
        <v>21028</v>
      </c>
      <c r="S110" s="90">
        <v>0</v>
      </c>
      <c r="T110" s="90">
        <v>24152.487042663201</v>
      </c>
      <c r="U110" s="90">
        <v>583342630.34601402</v>
      </c>
      <c r="V110" s="90">
        <v>0</v>
      </c>
      <c r="W110" s="90">
        <v>0</v>
      </c>
      <c r="X110" s="90">
        <v>7270.5</v>
      </c>
      <c r="Y110" s="90">
        <v>21028</v>
      </c>
      <c r="Z110" s="90">
        <v>50256</v>
      </c>
      <c r="AA110" s="90">
        <v>61808.999999999898</v>
      </c>
      <c r="AB110" s="90">
        <v>77463</v>
      </c>
      <c r="AC110" s="90">
        <v>77463</v>
      </c>
      <c r="AD110" s="90">
        <v>42985.5</v>
      </c>
    </row>
    <row r="111" spans="3:30" ht="15" customHeight="1" outlineLevel="1">
      <c r="C111" s="157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111" s="83" t="s">
        <v>125</v>
      </c>
      <c r="E111" s="84" t="s">
        <v>129</v>
      </c>
      <c r="F111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111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111" s="86" t="s">
        <v>210</v>
      </c>
      <c r="I111" s="87">
        <v>8.3333333333333301E-2</v>
      </c>
      <c r="J111" s="87">
        <v>0</v>
      </c>
      <c r="K111" s="87">
        <v>0.15396952686447399</v>
      </c>
      <c r="L111" s="88">
        <v>192</v>
      </c>
      <c r="M111" s="88">
        <v>2</v>
      </c>
      <c r="N111" s="88">
        <v>24</v>
      </c>
      <c r="O111" s="89">
        <v>1</v>
      </c>
      <c r="P111" s="88">
        <v>0</v>
      </c>
      <c r="Q111" s="90">
        <v>25</v>
      </c>
      <c r="R111" s="90">
        <v>0</v>
      </c>
      <c r="S111" s="90">
        <v>0</v>
      </c>
      <c r="T111" s="90">
        <v>84.698955385991994</v>
      </c>
      <c r="U111" s="90">
        <v>7173.9130434782601</v>
      </c>
      <c r="V111" s="90">
        <v>0</v>
      </c>
      <c r="W111" s="90">
        <v>0</v>
      </c>
      <c r="X111" s="90">
        <v>0</v>
      </c>
      <c r="Y111" s="90">
        <v>0</v>
      </c>
      <c r="Z111" s="90">
        <v>0</v>
      </c>
      <c r="AA111" s="90">
        <v>254.99999999999901</v>
      </c>
      <c r="AB111" s="90">
        <v>300</v>
      </c>
      <c r="AC111" s="90">
        <v>300</v>
      </c>
      <c r="AD111" s="90">
        <v>0</v>
      </c>
    </row>
    <row r="112" spans="3:30" ht="15" customHeight="1" outlineLevel="1">
      <c r="C112" s="157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112" s="83" t="s">
        <v>125</v>
      </c>
      <c r="E112" s="84" t="s">
        <v>130</v>
      </c>
      <c r="F112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112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112" s="86" t="s">
        <v>210</v>
      </c>
      <c r="I112" s="87">
        <v>8.3333333333333301E-2</v>
      </c>
      <c r="J112" s="87">
        <v>0</v>
      </c>
      <c r="K112" s="87">
        <v>0.15396952686447399</v>
      </c>
      <c r="L112" s="88">
        <v>192</v>
      </c>
      <c r="M112" s="88">
        <v>2</v>
      </c>
      <c r="N112" s="88">
        <v>24</v>
      </c>
      <c r="O112" s="89">
        <v>1</v>
      </c>
      <c r="P112" s="88">
        <v>0</v>
      </c>
      <c r="Q112" s="90">
        <v>2.0833333333333299</v>
      </c>
      <c r="R112" s="90">
        <v>0</v>
      </c>
      <c r="S112" s="90">
        <v>0</v>
      </c>
      <c r="T112" s="90">
        <v>10.2062072615965</v>
      </c>
      <c r="U112" s="90">
        <v>104.166666666666</v>
      </c>
      <c r="V112" s="90">
        <v>0</v>
      </c>
      <c r="W112" s="90">
        <v>0</v>
      </c>
      <c r="X112" s="90">
        <v>0</v>
      </c>
      <c r="Y112" s="90">
        <v>0</v>
      </c>
      <c r="Z112" s="90">
        <v>0</v>
      </c>
      <c r="AA112" s="90">
        <v>0</v>
      </c>
      <c r="AB112" s="90">
        <v>50</v>
      </c>
      <c r="AC112" s="90">
        <v>50</v>
      </c>
      <c r="AD112" s="90">
        <v>0</v>
      </c>
    </row>
    <row r="113" spans="3:30" ht="15" customHeight="1" outlineLevel="1">
      <c r="C113" s="157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113" s="83" t="s">
        <v>125</v>
      </c>
      <c r="E113" s="84" t="s">
        <v>103</v>
      </c>
      <c r="F113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113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113" s="86" t="s">
        <v>210</v>
      </c>
      <c r="I113" s="87">
        <v>1</v>
      </c>
      <c r="J113" s="87">
        <v>0</v>
      </c>
      <c r="K113" s="87">
        <v>0.10585404971932599</v>
      </c>
      <c r="L113" s="88">
        <v>132</v>
      </c>
      <c r="M113" s="88">
        <v>24</v>
      </c>
      <c r="N113" s="88">
        <v>24</v>
      </c>
      <c r="O113" s="89">
        <v>1</v>
      </c>
      <c r="P113" s="88">
        <v>0</v>
      </c>
      <c r="Q113" s="90">
        <v>11.5</v>
      </c>
      <c r="R113" s="90">
        <v>11.5</v>
      </c>
      <c r="S113" s="90">
        <v>0</v>
      </c>
      <c r="T113" s="90">
        <v>7.0710678118654702</v>
      </c>
      <c r="U113" s="90">
        <v>50</v>
      </c>
      <c r="V113" s="90">
        <v>0</v>
      </c>
      <c r="W113" s="90">
        <v>1.1499999999999999</v>
      </c>
      <c r="X113" s="90">
        <v>5.75</v>
      </c>
      <c r="Y113" s="90">
        <v>11.5</v>
      </c>
      <c r="Z113" s="90">
        <v>17.25</v>
      </c>
      <c r="AA113" s="90">
        <v>21.849999999999898</v>
      </c>
      <c r="AB113" s="90">
        <v>23</v>
      </c>
      <c r="AC113" s="90">
        <v>23</v>
      </c>
      <c r="AD113" s="90">
        <v>11.5</v>
      </c>
    </row>
    <row r="114" spans="3:30" ht="15" customHeight="1" outlineLevel="1">
      <c r="C114" s="157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114" s="83" t="s">
        <v>131</v>
      </c>
      <c r="E114" s="84" t="s">
        <v>132</v>
      </c>
      <c r="F114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114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114" s="86" t="s">
        <v>211</v>
      </c>
      <c r="I114" s="87">
        <v>1</v>
      </c>
      <c r="J114" s="87">
        <v>0</v>
      </c>
      <c r="K114" s="87">
        <v>0.24475524475524399</v>
      </c>
      <c r="L114" s="88">
        <v>105</v>
      </c>
      <c r="M114" s="88">
        <v>8</v>
      </c>
      <c r="N114" s="88">
        <v>8</v>
      </c>
      <c r="O114" s="89">
        <v>1</v>
      </c>
      <c r="P114" s="88">
        <v>0</v>
      </c>
      <c r="Q114" s="90"/>
      <c r="R114" s="90"/>
      <c r="S114" s="90" t="s">
        <v>1513</v>
      </c>
      <c r="T114" s="90"/>
      <c r="U114" s="90"/>
      <c r="V114" s="90"/>
      <c r="W114" s="90"/>
      <c r="X114" s="90"/>
      <c r="Y114" s="90"/>
      <c r="Z114" s="90"/>
      <c r="AA114" s="90"/>
      <c r="AB114" s="90"/>
      <c r="AC114" s="90"/>
      <c r="AD114" s="90"/>
    </row>
    <row r="115" spans="3:30" ht="15" customHeight="1" outlineLevel="1">
      <c r="C115" s="157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115" s="83" t="s">
        <v>131</v>
      </c>
      <c r="E115" s="84" t="s">
        <v>133</v>
      </c>
      <c r="F115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115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115" s="86" t="s">
        <v>213</v>
      </c>
      <c r="I115" s="87">
        <v>1</v>
      </c>
      <c r="J115" s="87">
        <v>0</v>
      </c>
      <c r="K115" s="87">
        <v>0.14918414918414899</v>
      </c>
      <c r="L115" s="88">
        <v>64</v>
      </c>
      <c r="M115" s="88">
        <v>8</v>
      </c>
      <c r="N115" s="88">
        <v>8</v>
      </c>
      <c r="O115" s="89">
        <v>1</v>
      </c>
      <c r="P115" s="88">
        <v>0</v>
      </c>
      <c r="Q115" s="90">
        <v>66486.158791189198</v>
      </c>
      <c r="R115" s="90">
        <v>59104.403465255898</v>
      </c>
      <c r="S115" s="90">
        <v>10653.5733307884</v>
      </c>
      <c r="T115" s="90">
        <v>50481.401730079197</v>
      </c>
      <c r="U115" s="90">
        <v>2548371920.6336398</v>
      </c>
      <c r="V115" s="90">
        <v>10653.5733307884</v>
      </c>
      <c r="W115" s="90">
        <v>10719.206221062201</v>
      </c>
      <c r="X115" s="90">
        <v>22269.325651866999</v>
      </c>
      <c r="Y115" s="90">
        <v>59104.403465255898</v>
      </c>
      <c r="Z115" s="90">
        <v>109797.315366033</v>
      </c>
      <c r="AA115" s="90">
        <v>132404.140652665</v>
      </c>
      <c r="AB115" s="90">
        <v>136448.44508346901</v>
      </c>
      <c r="AC115" s="90">
        <v>125794.87175268101</v>
      </c>
      <c r="AD115" s="90">
        <v>87527.989714166804</v>
      </c>
    </row>
    <row r="116" spans="3:30" ht="15" customHeight="1" outlineLevel="1">
      <c r="C116" s="157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116" s="83" t="s">
        <v>131</v>
      </c>
      <c r="E116" s="84" t="s">
        <v>134</v>
      </c>
      <c r="F116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116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116" s="86" t="s">
        <v>213</v>
      </c>
      <c r="I116" s="87">
        <v>1</v>
      </c>
      <c r="J116" s="87">
        <v>0</v>
      </c>
      <c r="K116" s="87">
        <v>0.14918414918414899</v>
      </c>
      <c r="L116" s="88">
        <v>64</v>
      </c>
      <c r="M116" s="88">
        <v>8</v>
      </c>
      <c r="N116" s="88">
        <v>8</v>
      </c>
      <c r="O116" s="89">
        <v>1</v>
      </c>
      <c r="P116" s="88">
        <v>0</v>
      </c>
      <c r="Q116" s="90">
        <v>12414.1947590853</v>
      </c>
      <c r="R116" s="90">
        <v>6592.9172867760299</v>
      </c>
      <c r="S116" s="90">
        <v>81.325148715747005</v>
      </c>
      <c r="T116" s="90">
        <v>14592.682343299401</v>
      </c>
      <c r="U116" s="90">
        <v>212946377.97244301</v>
      </c>
      <c r="V116" s="90">
        <v>81.325148715747005</v>
      </c>
      <c r="W116" s="90">
        <v>409.21918336061498</v>
      </c>
      <c r="X116" s="90">
        <v>1783.16137383768</v>
      </c>
      <c r="Y116" s="90">
        <v>6592.9172867760299</v>
      </c>
      <c r="Z116" s="90">
        <v>18223.602784773801</v>
      </c>
      <c r="AA116" s="90">
        <v>35523.995894812797</v>
      </c>
      <c r="AB116" s="90">
        <v>37685.836068547898</v>
      </c>
      <c r="AC116" s="90">
        <v>37604.510919832202</v>
      </c>
      <c r="AD116" s="90">
        <v>16440.441410936099</v>
      </c>
    </row>
    <row r="117" spans="3:30" ht="15" customHeight="1" outlineLevel="1">
      <c r="C117" s="157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117" s="83" t="s">
        <v>131</v>
      </c>
      <c r="E117" s="84" t="s">
        <v>135</v>
      </c>
      <c r="F117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117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117" s="86" t="s">
        <v>213</v>
      </c>
      <c r="I117" s="87">
        <v>1</v>
      </c>
      <c r="J117" s="87">
        <v>0</v>
      </c>
      <c r="K117" s="87">
        <v>0.14918414918414899</v>
      </c>
      <c r="L117" s="88">
        <v>64</v>
      </c>
      <c r="M117" s="88">
        <v>8</v>
      </c>
      <c r="N117" s="88">
        <v>8</v>
      </c>
      <c r="O117" s="89">
        <v>1</v>
      </c>
      <c r="P117" s="88">
        <v>0</v>
      </c>
      <c r="Q117" s="90">
        <v>21613.875020147501</v>
      </c>
      <c r="R117" s="90">
        <v>22309.9808247623</v>
      </c>
      <c r="S117" s="90">
        <v>396.882412156567</v>
      </c>
      <c r="T117" s="90">
        <v>18107.680851767</v>
      </c>
      <c r="U117" s="90">
        <v>327888105.82945198</v>
      </c>
      <c r="V117" s="90">
        <v>396.882412156567</v>
      </c>
      <c r="W117" s="90">
        <v>859.35132462714398</v>
      </c>
      <c r="X117" s="90">
        <v>6483.6940310420296</v>
      </c>
      <c r="Y117" s="90">
        <v>22309.9808247623</v>
      </c>
      <c r="Z117" s="90">
        <v>35459.954015925701</v>
      </c>
      <c r="AA117" s="90">
        <v>42984.383282719697</v>
      </c>
      <c r="AB117" s="90">
        <v>46415.061760683297</v>
      </c>
      <c r="AC117" s="90">
        <v>46018.179348526697</v>
      </c>
      <c r="AD117" s="90">
        <v>28976.259984883702</v>
      </c>
    </row>
    <row r="118" spans="3:30" ht="15" customHeight="1" outlineLevel="1">
      <c r="C118" s="157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118" s="83" t="s">
        <v>131</v>
      </c>
      <c r="E118" s="84" t="s">
        <v>103</v>
      </c>
      <c r="F118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118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118" s="86" t="s">
        <v>210</v>
      </c>
      <c r="I118" s="87">
        <v>1</v>
      </c>
      <c r="J118" s="87">
        <v>0</v>
      </c>
      <c r="K118" s="87">
        <v>0.30769230769230699</v>
      </c>
      <c r="L118" s="88">
        <v>132</v>
      </c>
      <c r="M118" s="88">
        <v>8</v>
      </c>
      <c r="N118" s="88">
        <v>8</v>
      </c>
      <c r="O118" s="89">
        <v>1</v>
      </c>
      <c r="P118" s="88">
        <v>0</v>
      </c>
      <c r="Q118" s="90">
        <v>3.5</v>
      </c>
      <c r="R118" s="90">
        <v>3.5</v>
      </c>
      <c r="S118" s="90">
        <v>0</v>
      </c>
      <c r="T118" s="90">
        <v>2.4494897427831699</v>
      </c>
      <c r="U118" s="90">
        <v>5.9999999999999902</v>
      </c>
      <c r="V118" s="90">
        <v>0</v>
      </c>
      <c r="W118" s="90">
        <v>0.35</v>
      </c>
      <c r="X118" s="90">
        <v>1.75</v>
      </c>
      <c r="Y118" s="90">
        <v>3.5</v>
      </c>
      <c r="Z118" s="90">
        <v>5.25</v>
      </c>
      <c r="AA118" s="90">
        <v>6.6499999999999897</v>
      </c>
      <c r="AB118" s="90">
        <v>7</v>
      </c>
      <c r="AC118" s="90">
        <v>7</v>
      </c>
      <c r="AD118" s="90">
        <v>3.5</v>
      </c>
    </row>
    <row r="119" spans="3:30" ht="15" customHeight="1" outlineLevel="1">
      <c r="C119" s="157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119" s="83" t="s">
        <v>136</v>
      </c>
      <c r="E119" s="84" t="s">
        <v>126</v>
      </c>
      <c r="F119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119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119" s="86" t="s">
        <v>211</v>
      </c>
      <c r="I119" s="87">
        <v>1</v>
      </c>
      <c r="J119" s="87">
        <v>0</v>
      </c>
      <c r="K119" s="87">
        <v>0.20388349514563101</v>
      </c>
      <c r="L119" s="88">
        <v>126</v>
      </c>
      <c r="M119" s="88">
        <v>9</v>
      </c>
      <c r="N119" s="88">
        <v>9</v>
      </c>
      <c r="O119" s="89">
        <v>1</v>
      </c>
      <c r="P119" s="88">
        <v>0</v>
      </c>
      <c r="Q119" s="90"/>
      <c r="R119" s="90"/>
      <c r="S119" s="90" t="s">
        <v>1521</v>
      </c>
      <c r="T119" s="90"/>
      <c r="U119" s="90"/>
      <c r="V119" s="90"/>
      <c r="W119" s="90"/>
      <c r="X119" s="90"/>
      <c r="Y119" s="90"/>
      <c r="Z119" s="90"/>
      <c r="AA119" s="90"/>
      <c r="AB119" s="90"/>
      <c r="AC119" s="90"/>
      <c r="AD119" s="90"/>
    </row>
    <row r="120" spans="3:30" ht="15" customHeight="1" outlineLevel="1">
      <c r="C120" s="157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120" s="83" t="s">
        <v>136</v>
      </c>
      <c r="E120" s="84" t="s">
        <v>137</v>
      </c>
      <c r="F120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120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120" s="86" t="s">
        <v>213</v>
      </c>
      <c r="I120" s="87">
        <v>1</v>
      </c>
      <c r="J120" s="87">
        <v>0</v>
      </c>
      <c r="K120" s="87">
        <v>0.116504854368932</v>
      </c>
      <c r="L120" s="88">
        <v>72</v>
      </c>
      <c r="M120" s="88">
        <v>9</v>
      </c>
      <c r="N120" s="88">
        <v>9</v>
      </c>
      <c r="O120" s="89">
        <v>1</v>
      </c>
      <c r="P120" s="88">
        <v>0</v>
      </c>
      <c r="Q120" s="90">
        <v>136016.050932996</v>
      </c>
      <c r="R120" s="90">
        <v>117297.99508017401</v>
      </c>
      <c r="S120" s="90">
        <v>12513.8963864776</v>
      </c>
      <c r="T120" s="90">
        <v>87134.697878753999</v>
      </c>
      <c r="U120" s="90">
        <v>7592455574.4217396</v>
      </c>
      <c r="V120" s="90">
        <v>12513.8963864776</v>
      </c>
      <c r="W120" s="90">
        <v>32916.054602342003</v>
      </c>
      <c r="X120" s="90">
        <v>87666.029907636301</v>
      </c>
      <c r="Y120" s="90">
        <v>117297.99508017401</v>
      </c>
      <c r="Z120" s="90">
        <v>171348.28097189299</v>
      </c>
      <c r="AA120" s="90">
        <v>267339.756156463</v>
      </c>
      <c r="AB120" s="90">
        <v>301922.65452739998</v>
      </c>
      <c r="AC120" s="90">
        <v>289408.758140922</v>
      </c>
      <c r="AD120" s="90">
        <v>83682.251064257202</v>
      </c>
    </row>
    <row r="121" spans="3:30" ht="15" customHeight="1" outlineLevel="1">
      <c r="C121" s="157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121" s="83" t="s">
        <v>136</v>
      </c>
      <c r="E121" s="84" t="s">
        <v>138</v>
      </c>
      <c r="F121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121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121" s="86" t="s">
        <v>213</v>
      </c>
      <c r="I121" s="87">
        <v>1</v>
      </c>
      <c r="J121" s="87">
        <v>0</v>
      </c>
      <c r="K121" s="87">
        <v>0.116504854368932</v>
      </c>
      <c r="L121" s="88">
        <v>72</v>
      </c>
      <c r="M121" s="88">
        <v>9</v>
      </c>
      <c r="N121" s="88">
        <v>9</v>
      </c>
      <c r="O121" s="89">
        <v>1</v>
      </c>
      <c r="P121" s="88">
        <v>0</v>
      </c>
      <c r="Q121" s="90">
        <v>3178.2263003877301</v>
      </c>
      <c r="R121" s="90">
        <v>2171.6744131946898</v>
      </c>
      <c r="S121" s="90">
        <v>9.7924925813823904</v>
      </c>
      <c r="T121" s="90">
        <v>4615.6330724278496</v>
      </c>
      <c r="U121" s="90">
        <v>21304068.659289699</v>
      </c>
      <c r="V121" s="90">
        <v>9.7924925813823904</v>
      </c>
      <c r="W121" s="90">
        <v>44.9361485259085</v>
      </c>
      <c r="X121" s="90">
        <v>103.307318997941</v>
      </c>
      <c r="Y121" s="90">
        <v>2171.6744131946898</v>
      </c>
      <c r="Z121" s="90">
        <v>3390.1777664721899</v>
      </c>
      <c r="AA121" s="90">
        <v>10636.8407867962</v>
      </c>
      <c r="AB121" s="90">
        <v>14536.1026924904</v>
      </c>
      <c r="AC121" s="90">
        <v>14526.310199908999</v>
      </c>
      <c r="AD121" s="90">
        <v>3286.8704474742499</v>
      </c>
    </row>
    <row r="122" spans="3:30" ht="15" customHeight="1" outlineLevel="1">
      <c r="C122" s="157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122" s="83" t="s">
        <v>136</v>
      </c>
      <c r="E122" s="84" t="s">
        <v>139</v>
      </c>
      <c r="F122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122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122" s="86" t="s">
        <v>213</v>
      </c>
      <c r="I122" s="87">
        <v>1</v>
      </c>
      <c r="J122" s="87">
        <v>0</v>
      </c>
      <c r="K122" s="87">
        <v>0.116504854368932</v>
      </c>
      <c r="L122" s="88">
        <v>72</v>
      </c>
      <c r="M122" s="88">
        <v>9</v>
      </c>
      <c r="N122" s="88">
        <v>9</v>
      </c>
      <c r="O122" s="89">
        <v>1</v>
      </c>
      <c r="P122" s="88">
        <v>0</v>
      </c>
      <c r="Q122" s="90">
        <v>22.256441618569401</v>
      </c>
      <c r="R122" s="90">
        <v>36.283636788139098</v>
      </c>
      <c r="S122" s="90">
        <v>0.42488083390686598</v>
      </c>
      <c r="T122" s="90">
        <v>19.9019063499555</v>
      </c>
      <c r="U122" s="90">
        <v>396.085876362401</v>
      </c>
      <c r="V122" s="90">
        <v>0.42488083390686598</v>
      </c>
      <c r="W122" s="90">
        <v>0.55459531541045703</v>
      </c>
      <c r="X122" s="90">
        <v>1.6419971389146499</v>
      </c>
      <c r="Y122" s="90">
        <v>36.283636788139098</v>
      </c>
      <c r="Z122" s="90">
        <v>37.568718787911301</v>
      </c>
      <c r="AA122" s="90">
        <v>42.487417101541503</v>
      </c>
      <c r="AB122" s="90">
        <v>45.476919902181201</v>
      </c>
      <c r="AC122" s="90">
        <v>45.052039068274297</v>
      </c>
      <c r="AD122" s="90">
        <v>35.926721648996697</v>
      </c>
    </row>
    <row r="123" spans="3:30" ht="15" customHeight="1" outlineLevel="1">
      <c r="C123" s="157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123" s="83" t="s">
        <v>136</v>
      </c>
      <c r="E123" s="84" t="s">
        <v>140</v>
      </c>
      <c r="F123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123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123" s="86" t="s">
        <v>213</v>
      </c>
      <c r="I123" s="87">
        <v>1</v>
      </c>
      <c r="J123" s="87">
        <v>0</v>
      </c>
      <c r="K123" s="87">
        <v>0.116504854368932</v>
      </c>
      <c r="L123" s="88">
        <v>72</v>
      </c>
      <c r="M123" s="88">
        <v>9</v>
      </c>
      <c r="N123" s="88">
        <v>9</v>
      </c>
      <c r="O123" s="89">
        <v>1</v>
      </c>
      <c r="P123" s="88">
        <v>0</v>
      </c>
      <c r="Q123" s="90">
        <v>466.09816486376002</v>
      </c>
      <c r="R123" s="90">
        <v>262.042435124794</v>
      </c>
      <c r="S123" s="90">
        <v>1.41081618114109</v>
      </c>
      <c r="T123" s="90">
        <v>771.21797483176704</v>
      </c>
      <c r="U123" s="90">
        <v>594777.16470361303</v>
      </c>
      <c r="V123" s="90">
        <v>1.41081618114109</v>
      </c>
      <c r="W123" s="90">
        <v>6.14479866207465</v>
      </c>
      <c r="X123" s="90">
        <v>15.6564571531033</v>
      </c>
      <c r="Y123" s="90">
        <v>262.042435124794</v>
      </c>
      <c r="Z123" s="90">
        <v>537.85154456733096</v>
      </c>
      <c r="AA123" s="90">
        <v>1684.78071148083</v>
      </c>
      <c r="AB123" s="90">
        <v>2434.0782961280502</v>
      </c>
      <c r="AC123" s="90">
        <v>2432.6674799469101</v>
      </c>
      <c r="AD123" s="90">
        <v>522.19508741422703</v>
      </c>
    </row>
    <row r="124" spans="3:30" ht="15" customHeight="1" outlineLevel="1">
      <c r="C124" s="157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124" s="83" t="s">
        <v>136</v>
      </c>
      <c r="E124" s="84" t="s">
        <v>141</v>
      </c>
      <c r="F124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124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124" s="86" t="s">
        <v>213</v>
      </c>
      <c r="I124" s="87">
        <v>1</v>
      </c>
      <c r="J124" s="87">
        <v>0</v>
      </c>
      <c r="K124" s="87">
        <v>0.116504854368932</v>
      </c>
      <c r="L124" s="88">
        <v>72</v>
      </c>
      <c r="M124" s="88">
        <v>9</v>
      </c>
      <c r="N124" s="88">
        <v>9</v>
      </c>
      <c r="O124" s="89">
        <v>1</v>
      </c>
      <c r="P124" s="88">
        <v>0</v>
      </c>
      <c r="Q124" s="90">
        <v>9.45688795824843</v>
      </c>
      <c r="R124" s="90">
        <v>15.2737545756939</v>
      </c>
      <c r="S124" s="90">
        <v>0.198575619200135</v>
      </c>
      <c r="T124" s="90">
        <v>8.4312029393666101</v>
      </c>
      <c r="U124" s="90">
        <v>71.085183004784199</v>
      </c>
      <c r="V124" s="90">
        <v>0.198575619200135</v>
      </c>
      <c r="W124" s="90">
        <v>0.25027501919545297</v>
      </c>
      <c r="X124" s="90">
        <v>0.68357391090086606</v>
      </c>
      <c r="Y124" s="90">
        <v>15.2737545756939</v>
      </c>
      <c r="Z124" s="90">
        <v>15.622620693303499</v>
      </c>
      <c r="AA124" s="90">
        <v>18.234747791051699</v>
      </c>
      <c r="AB124" s="90">
        <v>18.6962791840193</v>
      </c>
      <c r="AC124" s="90">
        <v>18.497703564819101</v>
      </c>
      <c r="AD124" s="90">
        <v>14.939046782402601</v>
      </c>
    </row>
    <row r="125" spans="3:30" ht="15" customHeight="1" outlineLevel="1">
      <c r="C125" s="157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125" s="83" t="s">
        <v>136</v>
      </c>
      <c r="E125" s="84" t="s">
        <v>103</v>
      </c>
      <c r="F125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125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125" s="86" t="s">
        <v>210</v>
      </c>
      <c r="I125" s="87">
        <v>1</v>
      </c>
      <c r="J125" s="87">
        <v>0</v>
      </c>
      <c r="K125" s="87">
        <v>0.213592233009708</v>
      </c>
      <c r="L125" s="88">
        <v>132</v>
      </c>
      <c r="M125" s="88">
        <v>9</v>
      </c>
      <c r="N125" s="88">
        <v>9</v>
      </c>
      <c r="O125" s="89">
        <v>1</v>
      </c>
      <c r="P125" s="88">
        <v>0</v>
      </c>
      <c r="Q125" s="90">
        <v>4</v>
      </c>
      <c r="R125" s="90">
        <v>4</v>
      </c>
      <c r="S125" s="90">
        <v>0</v>
      </c>
      <c r="T125" s="90">
        <v>2.7386127875258302</v>
      </c>
      <c r="U125" s="90">
        <v>7.5</v>
      </c>
      <c r="V125" s="90">
        <v>0</v>
      </c>
      <c r="W125" s="90">
        <v>0.4</v>
      </c>
      <c r="X125" s="90">
        <v>2</v>
      </c>
      <c r="Y125" s="90">
        <v>4</v>
      </c>
      <c r="Z125" s="90">
        <v>6</v>
      </c>
      <c r="AA125" s="90">
        <v>7.6</v>
      </c>
      <c r="AB125" s="90">
        <v>8</v>
      </c>
      <c r="AC125" s="90">
        <v>8</v>
      </c>
      <c r="AD125" s="90">
        <v>4</v>
      </c>
    </row>
    <row r="126" spans="3:30" ht="15" customHeight="1" outlineLevel="1">
      <c r="C126" s="157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126" s="83" t="s">
        <v>142</v>
      </c>
      <c r="E126" s="84" t="s">
        <v>119</v>
      </c>
      <c r="F126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126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126" s="86" t="s">
        <v>212</v>
      </c>
      <c r="I126" s="87">
        <v>1</v>
      </c>
      <c r="J126" s="87">
        <v>0</v>
      </c>
      <c r="K126" s="87">
        <v>0.33142261594580502</v>
      </c>
      <c r="L126" s="88">
        <v>7632</v>
      </c>
      <c r="M126" s="88">
        <v>954</v>
      </c>
      <c r="N126" s="88">
        <v>954</v>
      </c>
      <c r="O126" s="89">
        <v>1</v>
      </c>
      <c r="P126" s="88">
        <v>0</v>
      </c>
      <c r="Q126" s="90">
        <v>45627.672181712966</v>
      </c>
      <c r="R126" s="90">
        <v>45627.672181712966</v>
      </c>
      <c r="S126" s="90">
        <v>45627.666666666664</v>
      </c>
      <c r="T126" s="90"/>
      <c r="U126" s="90"/>
      <c r="V126" s="90">
        <v>45627.666666666664</v>
      </c>
      <c r="W126" s="90">
        <v>45627.667218171293</v>
      </c>
      <c r="X126" s="90">
        <v>45627.669424189815</v>
      </c>
      <c r="Y126" s="90">
        <v>45627.672181712966</v>
      </c>
      <c r="Z126" s="90">
        <v>45627.674939236109</v>
      </c>
      <c r="AA126" s="90">
        <v>45627.677145254631</v>
      </c>
      <c r="AB126" s="90">
        <v>45627.67769675926</v>
      </c>
      <c r="AC126" s="90" t="s">
        <v>1525</v>
      </c>
      <c r="AD126" s="90" t="s">
        <v>1526</v>
      </c>
    </row>
    <row r="127" spans="3:30" ht="15" customHeight="1" outlineLevel="1">
      <c r="C127" s="157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127" s="83" t="s">
        <v>142</v>
      </c>
      <c r="E127" s="84" t="s">
        <v>106</v>
      </c>
      <c r="F127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127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127" s="86" t="s">
        <v>213</v>
      </c>
      <c r="I127" s="87">
        <v>0.917190775681341</v>
      </c>
      <c r="J127" s="87">
        <v>0</v>
      </c>
      <c r="K127" s="87">
        <v>0.33142261594580502</v>
      </c>
      <c r="L127" s="88">
        <v>7632</v>
      </c>
      <c r="M127" s="88">
        <v>875</v>
      </c>
      <c r="N127" s="88">
        <v>954</v>
      </c>
      <c r="O127" s="89">
        <v>1</v>
      </c>
      <c r="P127" s="88">
        <v>0</v>
      </c>
      <c r="Q127" s="90">
        <v>0.68414038327763005</v>
      </c>
      <c r="R127" s="90">
        <v>0.72977651626089601</v>
      </c>
      <c r="S127" s="90">
        <v>0.59423426253350498</v>
      </c>
      <c r="T127" s="90">
        <v>0.19976431430567099</v>
      </c>
      <c r="U127" s="90">
        <v>3.9905781270014998E-2</v>
      </c>
      <c r="V127" s="90">
        <v>0.2967440814731</v>
      </c>
      <c r="W127" s="90">
        <v>0.32362233138149699</v>
      </c>
      <c r="X127" s="90">
        <v>0.53981691796249798</v>
      </c>
      <c r="Y127" s="90">
        <v>0.72977651626089601</v>
      </c>
      <c r="Z127" s="90">
        <v>0.82309099969792898</v>
      </c>
      <c r="AA127" s="90">
        <v>0.98608359784945199</v>
      </c>
      <c r="AB127" s="90">
        <v>1.1237638930962399</v>
      </c>
      <c r="AC127" s="90">
        <v>0.82701981162314597</v>
      </c>
      <c r="AD127" s="90">
        <v>0.283274081735431</v>
      </c>
    </row>
    <row r="128" spans="3:30" ht="15" customHeight="1" outlineLevel="1">
      <c r="C128" s="157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128" s="83" t="s">
        <v>142</v>
      </c>
      <c r="E128" s="84" t="s">
        <v>143</v>
      </c>
      <c r="F128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128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128" s="86" t="s">
        <v>213</v>
      </c>
      <c r="I128" s="87">
        <v>0.90985324947589097</v>
      </c>
      <c r="J128" s="87">
        <v>0</v>
      </c>
      <c r="K128" s="87">
        <v>0.33142261594580502</v>
      </c>
      <c r="L128" s="88">
        <v>7632</v>
      </c>
      <c r="M128" s="88">
        <v>868</v>
      </c>
      <c r="N128" s="88">
        <v>954</v>
      </c>
      <c r="O128" s="89">
        <v>1</v>
      </c>
      <c r="P128" s="88">
        <v>0</v>
      </c>
      <c r="Q128" s="90">
        <v>0.78488055540983603</v>
      </c>
      <c r="R128" s="90">
        <v>0.80525782829305703</v>
      </c>
      <c r="S128" s="90">
        <v>0.46058561463359299</v>
      </c>
      <c r="T128" s="90">
        <v>0.23302781755368199</v>
      </c>
      <c r="U128" s="90">
        <v>5.4301963753832297E-2</v>
      </c>
      <c r="V128" s="90">
        <v>0.3627603752179</v>
      </c>
      <c r="W128" s="90">
        <v>0.431741032803026</v>
      </c>
      <c r="X128" s="90">
        <v>0.56479086532991296</v>
      </c>
      <c r="Y128" s="90">
        <v>0.80525782829305703</v>
      </c>
      <c r="Z128" s="90">
        <v>0.97337721438504998</v>
      </c>
      <c r="AA128" s="90">
        <v>1.1490268497432501</v>
      </c>
      <c r="AB128" s="90">
        <v>1.32342688824086</v>
      </c>
      <c r="AC128" s="90">
        <v>0.96066651302296102</v>
      </c>
      <c r="AD128" s="90">
        <v>0.40858634905513602</v>
      </c>
    </row>
    <row r="129" spans="3:30" ht="15" customHeight="1" outlineLevel="1">
      <c r="C129" s="157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129" s="83" t="s">
        <v>142</v>
      </c>
      <c r="E129" s="84" t="s">
        <v>103</v>
      </c>
      <c r="F129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129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129" s="86" t="s">
        <v>210</v>
      </c>
      <c r="I129" s="87">
        <v>1</v>
      </c>
      <c r="J129" s="87">
        <v>0</v>
      </c>
      <c r="K129" s="87">
        <v>5.7321521625846696E-3</v>
      </c>
      <c r="L129" s="88">
        <v>132</v>
      </c>
      <c r="M129" s="88">
        <v>954</v>
      </c>
      <c r="N129" s="88">
        <v>954</v>
      </c>
      <c r="O129" s="89">
        <v>1</v>
      </c>
      <c r="P129" s="88">
        <v>0</v>
      </c>
      <c r="Q129" s="90">
        <v>476.5</v>
      </c>
      <c r="R129" s="90">
        <v>476.5</v>
      </c>
      <c r="S129" s="90">
        <v>0</v>
      </c>
      <c r="T129" s="90">
        <v>275.54037816624901</v>
      </c>
      <c r="U129" s="90">
        <v>75922.499999999898</v>
      </c>
      <c r="V129" s="90">
        <v>0</v>
      </c>
      <c r="W129" s="90">
        <v>47.65</v>
      </c>
      <c r="X129" s="90">
        <v>238.25</v>
      </c>
      <c r="Y129" s="90">
        <v>476.5</v>
      </c>
      <c r="Z129" s="90">
        <v>714.75</v>
      </c>
      <c r="AA129" s="90">
        <v>905.349999999999</v>
      </c>
      <c r="AB129" s="90">
        <v>953</v>
      </c>
      <c r="AC129" s="90">
        <v>953</v>
      </c>
      <c r="AD129" s="90">
        <v>476.5</v>
      </c>
    </row>
    <row r="130" spans="3:30" ht="15" customHeight="1" outlineLevel="1">
      <c r="C130" s="157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130" s="83" t="s">
        <v>144</v>
      </c>
      <c r="E130" s="84" t="s">
        <v>145</v>
      </c>
      <c r="F130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130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130" s="86" t="s">
        <v>212</v>
      </c>
      <c r="I130" s="87">
        <v>1</v>
      </c>
      <c r="J130" s="87">
        <v>0</v>
      </c>
      <c r="K130" s="87">
        <v>0.13633737723858999</v>
      </c>
      <c r="L130" s="88">
        <v>944</v>
      </c>
      <c r="M130" s="88">
        <v>118</v>
      </c>
      <c r="N130" s="88">
        <v>118</v>
      </c>
      <c r="O130" s="89">
        <v>1</v>
      </c>
      <c r="P130" s="88">
        <v>0</v>
      </c>
      <c r="Q130" s="90">
        <v>21681.144067800928</v>
      </c>
      <c r="R130" s="90">
        <v>22099</v>
      </c>
      <c r="S130" s="90" t="s">
        <v>1527</v>
      </c>
      <c r="T130" s="90"/>
      <c r="U130" s="90"/>
      <c r="V130" s="90" t="s">
        <v>1527</v>
      </c>
      <c r="W130" s="90">
        <v>1773.1</v>
      </c>
      <c r="X130" s="90">
        <v>10319.5</v>
      </c>
      <c r="Y130" s="90">
        <v>22099</v>
      </c>
      <c r="Z130" s="90">
        <v>32782.75</v>
      </c>
      <c r="AA130" s="90">
        <v>41329.75</v>
      </c>
      <c r="AB130" s="90">
        <v>43466</v>
      </c>
      <c r="AC130" s="90" t="s">
        <v>1530</v>
      </c>
      <c r="AD130" s="90" t="s">
        <v>1531</v>
      </c>
    </row>
    <row r="131" spans="3:30" ht="15" customHeight="1" outlineLevel="1">
      <c r="C131" s="157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131" s="83" t="s">
        <v>144</v>
      </c>
      <c r="E131" s="84" t="s">
        <v>146</v>
      </c>
      <c r="F131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131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131" s="86" t="s">
        <v>210</v>
      </c>
      <c r="I131" s="87">
        <v>1</v>
      </c>
      <c r="J131" s="87">
        <v>0</v>
      </c>
      <c r="K131" s="87">
        <v>0.13633737723858999</v>
      </c>
      <c r="L131" s="88">
        <v>944</v>
      </c>
      <c r="M131" s="88">
        <v>118</v>
      </c>
      <c r="N131" s="88">
        <v>118</v>
      </c>
      <c r="O131" s="89">
        <v>1</v>
      </c>
      <c r="P131" s="88">
        <v>0</v>
      </c>
      <c r="Q131" s="90">
        <v>1647511.73728813</v>
      </c>
      <c r="R131" s="90">
        <v>1664046.5</v>
      </c>
      <c r="S131" s="90">
        <v>865239</v>
      </c>
      <c r="T131" s="90">
        <v>418398.43368769297</v>
      </c>
      <c r="U131" s="90">
        <v>175057249312.315</v>
      </c>
      <c r="V131" s="90">
        <v>865239</v>
      </c>
      <c r="W131" s="90">
        <v>1026202.6</v>
      </c>
      <c r="X131" s="90">
        <v>1240446.5</v>
      </c>
      <c r="Y131" s="90">
        <v>1664046.5</v>
      </c>
      <c r="Z131" s="90">
        <v>1996609</v>
      </c>
      <c r="AA131" s="90">
        <v>2236641.25</v>
      </c>
      <c r="AB131" s="90">
        <v>2696638</v>
      </c>
      <c r="AC131" s="90">
        <v>1831399</v>
      </c>
      <c r="AD131" s="90">
        <v>756162.5</v>
      </c>
    </row>
    <row r="132" spans="3:30" ht="15" customHeight="1" outlineLevel="1">
      <c r="C132" s="157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132" s="83" t="s">
        <v>144</v>
      </c>
      <c r="E132" s="84" t="s">
        <v>147</v>
      </c>
      <c r="F132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132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132" s="86" t="s">
        <v>210</v>
      </c>
      <c r="I132" s="87">
        <v>1</v>
      </c>
      <c r="J132" s="87">
        <v>0</v>
      </c>
      <c r="K132" s="87">
        <v>0.13633737723858999</v>
      </c>
      <c r="L132" s="88">
        <v>944</v>
      </c>
      <c r="M132" s="88">
        <v>118</v>
      </c>
      <c r="N132" s="88">
        <v>118</v>
      </c>
      <c r="O132" s="89">
        <v>1</v>
      </c>
      <c r="P132" s="88">
        <v>0</v>
      </c>
      <c r="Q132" s="90">
        <v>983478.66949152504</v>
      </c>
      <c r="R132" s="90">
        <v>965992</v>
      </c>
      <c r="S132" s="90">
        <v>670342</v>
      </c>
      <c r="T132" s="90">
        <v>228240.45312993499</v>
      </c>
      <c r="U132" s="90">
        <v>52093704444.958199</v>
      </c>
      <c r="V132" s="90">
        <v>670342</v>
      </c>
      <c r="W132" s="90">
        <v>684471.2</v>
      </c>
      <c r="X132" s="90">
        <v>742840.25</v>
      </c>
      <c r="Y132" s="90">
        <v>965992</v>
      </c>
      <c r="Z132" s="90">
        <v>1192448.25</v>
      </c>
      <c r="AA132" s="90">
        <v>1311807.04999999</v>
      </c>
      <c r="AB132" s="90">
        <v>1493162</v>
      </c>
      <c r="AC132" s="90">
        <v>822820</v>
      </c>
      <c r="AD132" s="90">
        <v>449608</v>
      </c>
    </row>
    <row r="133" spans="3:30" ht="15" customHeight="1" outlineLevel="1">
      <c r="C133" s="157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133" s="83" t="s">
        <v>144</v>
      </c>
      <c r="E133" s="84" t="s">
        <v>148</v>
      </c>
      <c r="F133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133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133" s="86" t="s">
        <v>211</v>
      </c>
      <c r="I133" s="87">
        <v>1.6949152542372801E-2</v>
      </c>
      <c r="J133" s="87">
        <v>0.88983050847457601</v>
      </c>
      <c r="K133" s="87">
        <v>0.14110340843443001</v>
      </c>
      <c r="L133" s="88">
        <v>977</v>
      </c>
      <c r="M133" s="88">
        <v>2</v>
      </c>
      <c r="N133" s="88">
        <v>13</v>
      </c>
      <c r="O133" s="89">
        <v>0.11016949152542301</v>
      </c>
      <c r="P133" s="88">
        <v>105</v>
      </c>
      <c r="Q133" s="90"/>
      <c r="R133" s="90"/>
      <c r="S133" s="90"/>
      <c r="T133" s="90"/>
      <c r="U133" s="90"/>
      <c r="V133" s="90"/>
      <c r="W133" s="90"/>
      <c r="X133" s="90"/>
      <c r="Y133" s="90"/>
      <c r="Z133" s="90"/>
      <c r="AA133" s="90"/>
      <c r="AB133" s="90"/>
      <c r="AC133" s="90"/>
      <c r="AD133" s="90"/>
    </row>
    <row r="134" spans="3:30" ht="15" customHeight="1" outlineLevel="1">
      <c r="C134" s="157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134" s="83" t="s">
        <v>144</v>
      </c>
      <c r="E134" s="84" t="s">
        <v>149</v>
      </c>
      <c r="F134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134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134" s="86" t="s">
        <v>211</v>
      </c>
      <c r="I134" s="87">
        <v>1.6949152542372801E-2</v>
      </c>
      <c r="J134" s="87">
        <v>0.89830508474576198</v>
      </c>
      <c r="K134" s="87">
        <v>0.15280184864240301</v>
      </c>
      <c r="L134" s="88">
        <v>1058</v>
      </c>
      <c r="M134" s="88">
        <v>2</v>
      </c>
      <c r="N134" s="88">
        <v>12</v>
      </c>
      <c r="O134" s="89">
        <v>0.101694915254237</v>
      </c>
      <c r="P134" s="88">
        <v>106</v>
      </c>
      <c r="Q134" s="90"/>
      <c r="R134" s="90"/>
      <c r="S134" s="90" t="s">
        <v>1528</v>
      </c>
      <c r="T134" s="90"/>
      <c r="U134" s="90"/>
      <c r="V134" s="90"/>
      <c r="W134" s="90"/>
      <c r="X134" s="90"/>
      <c r="Y134" s="90"/>
      <c r="Z134" s="90"/>
      <c r="AA134" s="90"/>
      <c r="AB134" s="90"/>
      <c r="AC134" s="90"/>
      <c r="AD134" s="90"/>
    </row>
    <row r="135" spans="3:30" ht="15" customHeight="1" outlineLevel="1">
      <c r="C135" s="157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135" s="83" t="s">
        <v>144</v>
      </c>
      <c r="E135" s="84" t="s">
        <v>150</v>
      </c>
      <c r="F135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135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135" s="86" t="s">
        <v>211</v>
      </c>
      <c r="I135" s="87">
        <v>8.4745762711864406E-3</v>
      </c>
      <c r="J135" s="87">
        <v>0.99152542372881303</v>
      </c>
      <c r="K135" s="87">
        <v>0.141681109185441</v>
      </c>
      <c r="L135" s="88">
        <v>981</v>
      </c>
      <c r="M135" s="88">
        <v>1</v>
      </c>
      <c r="N135" s="88">
        <v>1</v>
      </c>
      <c r="O135" s="89">
        <v>8.4745762711864406E-3</v>
      </c>
      <c r="P135" s="88">
        <v>117</v>
      </c>
      <c r="Q135" s="90"/>
      <c r="R135" s="90"/>
      <c r="S135" s="90" t="s">
        <v>1529</v>
      </c>
      <c r="T135" s="90"/>
      <c r="U135" s="90"/>
      <c r="V135" s="90"/>
      <c r="W135" s="90"/>
      <c r="X135" s="90"/>
      <c r="Y135" s="90"/>
      <c r="Z135" s="90"/>
      <c r="AA135" s="90"/>
      <c r="AB135" s="90"/>
      <c r="AC135" s="90"/>
      <c r="AD135" s="90"/>
    </row>
    <row r="136" spans="3:30" ht="15" customHeight="1" outlineLevel="1">
      <c r="C136" s="157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136" s="83" t="s">
        <v>144</v>
      </c>
      <c r="E136" s="84" t="s">
        <v>151</v>
      </c>
      <c r="F136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136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136" s="86" t="s">
        <v>210</v>
      </c>
      <c r="I136" s="87">
        <v>1</v>
      </c>
      <c r="J136" s="87">
        <v>0</v>
      </c>
      <c r="K136" s="87">
        <v>0.13633737723858999</v>
      </c>
      <c r="L136" s="88">
        <v>944</v>
      </c>
      <c r="M136" s="88">
        <v>118</v>
      </c>
      <c r="N136" s="88">
        <v>118</v>
      </c>
      <c r="O136" s="89">
        <v>1</v>
      </c>
      <c r="P136" s="88">
        <v>0</v>
      </c>
      <c r="Q136" s="90">
        <v>664033.06779660995</v>
      </c>
      <c r="R136" s="90">
        <v>704715</v>
      </c>
      <c r="S136" s="90">
        <v>-515854</v>
      </c>
      <c r="T136" s="90">
        <v>472937.529107621</v>
      </c>
      <c r="U136" s="90">
        <v>223669906438.422</v>
      </c>
      <c r="V136" s="90">
        <v>-515854</v>
      </c>
      <c r="W136" s="90">
        <v>-243240.24999999901</v>
      </c>
      <c r="X136" s="90">
        <v>395406</v>
      </c>
      <c r="Y136" s="90">
        <v>704715</v>
      </c>
      <c r="Z136" s="90">
        <v>971946.25</v>
      </c>
      <c r="AA136" s="90">
        <v>1324796.79999999</v>
      </c>
      <c r="AB136" s="90">
        <v>1751194</v>
      </c>
      <c r="AC136" s="90">
        <v>2267048</v>
      </c>
      <c r="AD136" s="90">
        <v>576540.25</v>
      </c>
    </row>
    <row r="137" spans="3:30" ht="15" customHeight="1" outlineLevel="1">
      <c r="C137" s="157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137" s="83" t="s">
        <v>144</v>
      </c>
      <c r="E137" s="84" t="s">
        <v>103</v>
      </c>
      <c r="F137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137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137" s="86" t="s">
        <v>210</v>
      </c>
      <c r="I137" s="87">
        <v>1</v>
      </c>
      <c r="J137" s="87">
        <v>0</v>
      </c>
      <c r="K137" s="87">
        <v>1.90641247833622E-2</v>
      </c>
      <c r="L137" s="88">
        <v>132</v>
      </c>
      <c r="M137" s="88">
        <v>118</v>
      </c>
      <c r="N137" s="88">
        <v>118</v>
      </c>
      <c r="O137" s="89">
        <v>1</v>
      </c>
      <c r="P137" s="88">
        <v>0</v>
      </c>
      <c r="Q137" s="90">
        <v>58.5</v>
      </c>
      <c r="R137" s="90">
        <v>58.5</v>
      </c>
      <c r="S137" s="90">
        <v>0</v>
      </c>
      <c r="T137" s="90">
        <v>34.207698938494303</v>
      </c>
      <c r="U137" s="90">
        <v>1170.1666666666599</v>
      </c>
      <c r="V137" s="90">
        <v>0</v>
      </c>
      <c r="W137" s="90">
        <v>5.85</v>
      </c>
      <c r="X137" s="90">
        <v>29.25</v>
      </c>
      <c r="Y137" s="90">
        <v>58.5</v>
      </c>
      <c r="Z137" s="90">
        <v>87.75</v>
      </c>
      <c r="AA137" s="90">
        <v>111.149999999999</v>
      </c>
      <c r="AB137" s="90">
        <v>117</v>
      </c>
      <c r="AC137" s="90">
        <v>117</v>
      </c>
      <c r="AD137" s="90">
        <v>58.5</v>
      </c>
    </row>
    <row r="138" spans="3:30" ht="15" customHeight="1" outlineLevel="1">
      <c r="C138" s="157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138" s="83" t="s">
        <v>152</v>
      </c>
      <c r="E138" s="84" t="s">
        <v>153</v>
      </c>
      <c r="F138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138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138" s="86" t="s">
        <v>211</v>
      </c>
      <c r="I138" s="87">
        <v>1</v>
      </c>
      <c r="J138" s="87">
        <v>0</v>
      </c>
      <c r="K138" s="87">
        <v>0.364363636363636</v>
      </c>
      <c r="L138" s="88">
        <v>1002</v>
      </c>
      <c r="M138" s="88">
        <v>101</v>
      </c>
      <c r="N138" s="88">
        <v>101</v>
      </c>
      <c r="O138" s="89">
        <v>1</v>
      </c>
      <c r="P138" s="88">
        <v>0</v>
      </c>
      <c r="Q138" s="90"/>
      <c r="R138" s="90"/>
      <c r="S138" s="90">
        <v>0</v>
      </c>
      <c r="T138" s="90"/>
      <c r="U138" s="90"/>
      <c r="V138" s="90"/>
      <c r="W138" s="90"/>
      <c r="X138" s="90"/>
      <c r="Y138" s="90"/>
      <c r="Z138" s="90"/>
      <c r="AA138" s="90"/>
      <c r="AB138" s="90"/>
      <c r="AC138" s="90"/>
      <c r="AD138" s="90"/>
    </row>
    <row r="139" spans="3:30" ht="15" customHeight="1" outlineLevel="1">
      <c r="C139" s="157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139" s="83" t="s">
        <v>152</v>
      </c>
      <c r="E139" s="84" t="s">
        <v>154</v>
      </c>
      <c r="F139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139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139" s="86" t="s">
        <v>210</v>
      </c>
      <c r="I139" s="87">
        <v>1</v>
      </c>
      <c r="J139" s="87">
        <v>0</v>
      </c>
      <c r="K139" s="87">
        <v>0.29381818181818098</v>
      </c>
      <c r="L139" s="88">
        <v>808</v>
      </c>
      <c r="M139" s="88">
        <v>101</v>
      </c>
      <c r="N139" s="88">
        <v>101</v>
      </c>
      <c r="O139" s="89">
        <v>1</v>
      </c>
      <c r="P139" s="88">
        <v>0</v>
      </c>
      <c r="Q139" s="90">
        <v>595274.168316831</v>
      </c>
      <c r="R139" s="90">
        <v>628788</v>
      </c>
      <c r="S139" s="90">
        <v>9772</v>
      </c>
      <c r="T139" s="90">
        <v>241556.59951671999</v>
      </c>
      <c r="U139" s="90">
        <v>58349590770.081299</v>
      </c>
      <c r="V139" s="90">
        <v>9772</v>
      </c>
      <c r="W139" s="90">
        <v>49928</v>
      </c>
      <c r="X139" s="90">
        <v>521998</v>
      </c>
      <c r="Y139" s="90">
        <v>628788</v>
      </c>
      <c r="Z139" s="90">
        <v>744209</v>
      </c>
      <c r="AA139" s="90">
        <v>901124</v>
      </c>
      <c r="AB139" s="90">
        <v>962378</v>
      </c>
      <c r="AC139" s="90">
        <v>952606</v>
      </c>
      <c r="AD139" s="90">
        <v>222211</v>
      </c>
    </row>
    <row r="140" spans="3:30" ht="15" customHeight="1" outlineLevel="1">
      <c r="C140" s="157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140" s="83" t="s">
        <v>152</v>
      </c>
      <c r="E140" s="84" t="s">
        <v>155</v>
      </c>
      <c r="F140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140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140" s="86" t="s">
        <v>210</v>
      </c>
      <c r="I140" s="87">
        <v>1</v>
      </c>
      <c r="J140" s="87">
        <v>0</v>
      </c>
      <c r="K140" s="87">
        <v>0.29381818181818098</v>
      </c>
      <c r="L140" s="88">
        <v>808</v>
      </c>
      <c r="M140" s="88">
        <v>101</v>
      </c>
      <c r="N140" s="88">
        <v>101</v>
      </c>
      <c r="O140" s="89">
        <v>1</v>
      </c>
      <c r="P140" s="88">
        <v>0</v>
      </c>
      <c r="Q140" s="90">
        <v>629668.78217821696</v>
      </c>
      <c r="R140" s="90">
        <v>614940</v>
      </c>
      <c r="S140" s="90">
        <v>50252</v>
      </c>
      <c r="T140" s="90">
        <v>221812.38600062899</v>
      </c>
      <c r="U140" s="90">
        <v>49200734583.292</v>
      </c>
      <c r="V140" s="90">
        <v>50252</v>
      </c>
      <c r="W140" s="90">
        <v>159961</v>
      </c>
      <c r="X140" s="90">
        <v>531018</v>
      </c>
      <c r="Y140" s="90">
        <v>614940</v>
      </c>
      <c r="Z140" s="90">
        <v>775708</v>
      </c>
      <c r="AA140" s="90">
        <v>963933</v>
      </c>
      <c r="AB140" s="90">
        <v>1053061</v>
      </c>
      <c r="AC140" s="90">
        <v>1002809</v>
      </c>
      <c r="AD140" s="90">
        <v>244690</v>
      </c>
    </row>
    <row r="141" spans="3:30" ht="15" customHeight="1" outlineLevel="1">
      <c r="C141" s="157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141" s="83" t="s">
        <v>152</v>
      </c>
      <c r="E141" s="84" t="s">
        <v>103</v>
      </c>
      <c r="F141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141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141" s="86" t="s">
        <v>210</v>
      </c>
      <c r="I141" s="87">
        <v>1</v>
      </c>
      <c r="J141" s="87">
        <v>0</v>
      </c>
      <c r="K141" s="87">
        <v>4.8000000000000001E-2</v>
      </c>
      <c r="L141" s="88">
        <v>132</v>
      </c>
      <c r="M141" s="88">
        <v>101</v>
      </c>
      <c r="N141" s="88">
        <v>101</v>
      </c>
      <c r="O141" s="89">
        <v>1</v>
      </c>
      <c r="P141" s="88">
        <v>0</v>
      </c>
      <c r="Q141" s="90">
        <v>50</v>
      </c>
      <c r="R141" s="90">
        <v>50</v>
      </c>
      <c r="S141" s="90">
        <v>0</v>
      </c>
      <c r="T141" s="90">
        <v>29.300170647967199</v>
      </c>
      <c r="U141" s="90">
        <v>858.5</v>
      </c>
      <c r="V141" s="90">
        <v>0</v>
      </c>
      <c r="W141" s="90">
        <v>5</v>
      </c>
      <c r="X141" s="90">
        <v>25</v>
      </c>
      <c r="Y141" s="90">
        <v>50</v>
      </c>
      <c r="Z141" s="90">
        <v>75</v>
      </c>
      <c r="AA141" s="90">
        <v>95</v>
      </c>
      <c r="AB141" s="90">
        <v>100</v>
      </c>
      <c r="AC141" s="90">
        <v>100</v>
      </c>
      <c r="AD141" s="90">
        <v>50</v>
      </c>
    </row>
    <row r="142" spans="3:30" ht="15" customHeight="1" outlineLevel="1">
      <c r="C142" s="157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142" s="83" t="s">
        <v>156</v>
      </c>
      <c r="E142" s="84" t="s">
        <v>106</v>
      </c>
      <c r="F142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142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142" s="86" t="s">
        <v>210</v>
      </c>
      <c r="I142" s="87">
        <v>0.6</v>
      </c>
      <c r="J142" s="87">
        <v>0</v>
      </c>
      <c r="K142" s="87">
        <v>9.38967136150234E-2</v>
      </c>
      <c r="L142" s="88">
        <v>80</v>
      </c>
      <c r="M142" s="88">
        <v>6</v>
      </c>
      <c r="N142" s="88">
        <v>10</v>
      </c>
      <c r="O142" s="89">
        <v>1</v>
      </c>
      <c r="P142" s="88">
        <v>0</v>
      </c>
      <c r="Q142" s="90">
        <v>4.0999999999999996</v>
      </c>
      <c r="R142" s="90">
        <v>4.5</v>
      </c>
      <c r="S142" s="90">
        <v>1</v>
      </c>
      <c r="T142" s="90">
        <v>2.1317702607092599</v>
      </c>
      <c r="U142" s="90">
        <v>4.5444444444444398</v>
      </c>
      <c r="V142" s="90">
        <v>1</v>
      </c>
      <c r="W142" s="90">
        <v>1</v>
      </c>
      <c r="X142" s="90">
        <v>2.5</v>
      </c>
      <c r="Y142" s="90">
        <v>4.5</v>
      </c>
      <c r="Z142" s="90">
        <v>5.75</v>
      </c>
      <c r="AA142" s="90">
        <v>6.5499999999999901</v>
      </c>
      <c r="AB142" s="90">
        <v>7</v>
      </c>
      <c r="AC142" s="90">
        <v>6</v>
      </c>
      <c r="AD142" s="90">
        <v>3.25</v>
      </c>
    </row>
    <row r="143" spans="3:30" ht="15" customHeight="1" outlineLevel="1">
      <c r="C143" s="157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143" s="83" t="s">
        <v>156</v>
      </c>
      <c r="E143" s="84" t="s">
        <v>107</v>
      </c>
      <c r="F143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143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143" s="86" t="s">
        <v>210</v>
      </c>
      <c r="I143" s="87">
        <v>1</v>
      </c>
      <c r="J143" s="87">
        <v>0</v>
      </c>
      <c r="K143" s="87">
        <v>9.38967136150234E-2</v>
      </c>
      <c r="L143" s="88">
        <v>80</v>
      </c>
      <c r="M143" s="88">
        <v>10</v>
      </c>
      <c r="N143" s="88">
        <v>10</v>
      </c>
      <c r="O143" s="89">
        <v>1</v>
      </c>
      <c r="P143" s="88">
        <v>0</v>
      </c>
      <c r="Q143" s="90">
        <v>4.5</v>
      </c>
      <c r="R143" s="90">
        <v>4.5</v>
      </c>
      <c r="S143" s="90">
        <v>0</v>
      </c>
      <c r="T143" s="90">
        <v>3.0276503540974899</v>
      </c>
      <c r="U143" s="90">
        <v>9.1666666666666607</v>
      </c>
      <c r="V143" s="90">
        <v>0</v>
      </c>
      <c r="W143" s="90">
        <v>0.45</v>
      </c>
      <c r="X143" s="90">
        <v>2.25</v>
      </c>
      <c r="Y143" s="90">
        <v>4.5</v>
      </c>
      <c r="Z143" s="90">
        <v>6.75</v>
      </c>
      <c r="AA143" s="90">
        <v>8.5499999999999901</v>
      </c>
      <c r="AB143" s="90">
        <v>9</v>
      </c>
      <c r="AC143" s="90">
        <v>9</v>
      </c>
      <c r="AD143" s="90">
        <v>4.5</v>
      </c>
    </row>
    <row r="144" spans="3:30" ht="15" customHeight="1" outlineLevel="1">
      <c r="C144" s="157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144" s="83" t="s">
        <v>156</v>
      </c>
      <c r="E144" s="84" t="s">
        <v>108</v>
      </c>
      <c r="F144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144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144" s="86" t="s">
        <v>210</v>
      </c>
      <c r="I144" s="87">
        <v>1</v>
      </c>
      <c r="J144" s="87">
        <v>0</v>
      </c>
      <c r="K144" s="87">
        <v>9.38967136150234E-2</v>
      </c>
      <c r="L144" s="88">
        <v>80</v>
      </c>
      <c r="M144" s="88">
        <v>10</v>
      </c>
      <c r="N144" s="88">
        <v>10</v>
      </c>
      <c r="O144" s="89">
        <v>1</v>
      </c>
      <c r="P144" s="88">
        <v>0</v>
      </c>
      <c r="Q144" s="90">
        <v>4.5</v>
      </c>
      <c r="R144" s="90">
        <v>4.5</v>
      </c>
      <c r="S144" s="90">
        <v>0</v>
      </c>
      <c r="T144" s="90">
        <v>3.0276503540974899</v>
      </c>
      <c r="U144" s="90">
        <v>9.1666666666666607</v>
      </c>
      <c r="V144" s="90">
        <v>0</v>
      </c>
      <c r="W144" s="90">
        <v>0.45</v>
      </c>
      <c r="X144" s="90">
        <v>2.25</v>
      </c>
      <c r="Y144" s="90">
        <v>4.5</v>
      </c>
      <c r="Z144" s="90">
        <v>6.75</v>
      </c>
      <c r="AA144" s="90">
        <v>8.5499999999999901</v>
      </c>
      <c r="AB144" s="90">
        <v>9</v>
      </c>
      <c r="AC144" s="90">
        <v>9</v>
      </c>
      <c r="AD144" s="90">
        <v>4.5</v>
      </c>
    </row>
    <row r="145" spans="3:30" ht="15" customHeight="1" outlineLevel="1">
      <c r="C145" s="157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145" s="83" t="s">
        <v>156</v>
      </c>
      <c r="E145" s="84" t="s">
        <v>109</v>
      </c>
      <c r="F145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145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145" s="86" t="s">
        <v>210</v>
      </c>
      <c r="I145" s="87">
        <v>1</v>
      </c>
      <c r="J145" s="87">
        <v>0</v>
      </c>
      <c r="K145" s="87">
        <v>9.38967136150234E-2</v>
      </c>
      <c r="L145" s="88">
        <v>80</v>
      </c>
      <c r="M145" s="88">
        <v>10</v>
      </c>
      <c r="N145" s="88">
        <v>10</v>
      </c>
      <c r="O145" s="89">
        <v>1</v>
      </c>
      <c r="P145" s="88">
        <v>0</v>
      </c>
      <c r="Q145" s="90">
        <v>8.5</v>
      </c>
      <c r="R145" s="90">
        <v>8.5</v>
      </c>
      <c r="S145" s="90">
        <v>4</v>
      </c>
      <c r="T145" s="90">
        <v>3.0276503540974899</v>
      </c>
      <c r="U145" s="90">
        <v>9.1666666666666607</v>
      </c>
      <c r="V145" s="90">
        <v>4</v>
      </c>
      <c r="W145" s="90">
        <v>4.45</v>
      </c>
      <c r="X145" s="90">
        <v>6.25</v>
      </c>
      <c r="Y145" s="90">
        <v>8.5</v>
      </c>
      <c r="Z145" s="90">
        <v>10.75</v>
      </c>
      <c r="AA145" s="90">
        <v>12.549999999999899</v>
      </c>
      <c r="AB145" s="90">
        <v>13</v>
      </c>
      <c r="AC145" s="90">
        <v>9</v>
      </c>
      <c r="AD145" s="90">
        <v>4.5</v>
      </c>
    </row>
    <row r="146" spans="3:30" ht="15" customHeight="1" outlineLevel="1">
      <c r="C146" s="157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146" s="83" t="s">
        <v>156</v>
      </c>
      <c r="E146" s="84" t="s">
        <v>110</v>
      </c>
      <c r="F146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146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146" s="86" t="s">
        <v>210</v>
      </c>
      <c r="I146" s="87">
        <v>0.3</v>
      </c>
      <c r="J146" s="87">
        <v>0</v>
      </c>
      <c r="K146" s="87">
        <v>9.38967136150234E-2</v>
      </c>
      <c r="L146" s="88">
        <v>80</v>
      </c>
      <c r="M146" s="88">
        <v>3</v>
      </c>
      <c r="N146" s="88">
        <v>10</v>
      </c>
      <c r="O146" s="89">
        <v>1</v>
      </c>
      <c r="P146" s="88">
        <v>0</v>
      </c>
      <c r="Q146" s="90">
        <v>1.1000000000000001</v>
      </c>
      <c r="R146" s="90">
        <v>1</v>
      </c>
      <c r="S146" s="90">
        <v>1</v>
      </c>
      <c r="T146" s="90">
        <v>0.56764621219754596</v>
      </c>
      <c r="U146" s="90">
        <v>0.32222222222222202</v>
      </c>
      <c r="V146" s="90">
        <v>0</v>
      </c>
      <c r="W146" s="90">
        <v>0.45</v>
      </c>
      <c r="X146" s="90">
        <v>1</v>
      </c>
      <c r="Y146" s="90">
        <v>1</v>
      </c>
      <c r="Z146" s="90">
        <v>1</v>
      </c>
      <c r="AA146" s="90">
        <v>2</v>
      </c>
      <c r="AB146" s="90">
        <v>2</v>
      </c>
      <c r="AC146" s="90">
        <v>2</v>
      </c>
      <c r="AD146" s="90">
        <v>0</v>
      </c>
    </row>
    <row r="147" spans="3:30" ht="15" customHeight="1" outlineLevel="1">
      <c r="C147" s="157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147" s="83" t="s">
        <v>156</v>
      </c>
      <c r="E147" s="84" t="s">
        <v>111</v>
      </c>
      <c r="F147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147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147" s="86" t="s">
        <v>210</v>
      </c>
      <c r="I147" s="87">
        <v>0.7</v>
      </c>
      <c r="J147" s="87">
        <v>0</v>
      </c>
      <c r="K147" s="87">
        <v>9.38967136150234E-2</v>
      </c>
      <c r="L147" s="88">
        <v>80</v>
      </c>
      <c r="M147" s="88">
        <v>7</v>
      </c>
      <c r="N147" s="88">
        <v>10</v>
      </c>
      <c r="O147" s="89">
        <v>1</v>
      </c>
      <c r="P147" s="88">
        <v>0</v>
      </c>
      <c r="Q147" s="90">
        <v>2.7</v>
      </c>
      <c r="R147" s="90">
        <v>2.5</v>
      </c>
      <c r="S147" s="90">
        <v>1</v>
      </c>
      <c r="T147" s="90">
        <v>1.8885620632286999</v>
      </c>
      <c r="U147" s="90">
        <v>3.5666666666666602</v>
      </c>
      <c r="V147" s="90">
        <v>0</v>
      </c>
      <c r="W147" s="90">
        <v>0.45</v>
      </c>
      <c r="X147" s="90">
        <v>1.25</v>
      </c>
      <c r="Y147" s="90">
        <v>2.5</v>
      </c>
      <c r="Z147" s="90">
        <v>3.75</v>
      </c>
      <c r="AA147" s="90">
        <v>5.5499999999999901</v>
      </c>
      <c r="AB147" s="90">
        <v>6</v>
      </c>
      <c r="AC147" s="90">
        <v>6</v>
      </c>
      <c r="AD147" s="90">
        <v>2.5</v>
      </c>
    </row>
    <row r="148" spans="3:30" ht="15" customHeight="1" outlineLevel="1">
      <c r="C148" s="157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148" s="83" t="s">
        <v>156</v>
      </c>
      <c r="E148" s="84" t="s">
        <v>112</v>
      </c>
      <c r="F148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148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148" s="86" t="s">
        <v>210</v>
      </c>
      <c r="I148" s="87">
        <v>0.4</v>
      </c>
      <c r="J148" s="87">
        <v>0</v>
      </c>
      <c r="K148" s="87">
        <v>9.38967136150234E-2</v>
      </c>
      <c r="L148" s="88">
        <v>80</v>
      </c>
      <c r="M148" s="88">
        <v>4</v>
      </c>
      <c r="N148" s="88">
        <v>10</v>
      </c>
      <c r="O148" s="89">
        <v>1</v>
      </c>
      <c r="P148" s="88">
        <v>0</v>
      </c>
      <c r="Q148" s="90">
        <v>6.9</v>
      </c>
      <c r="R148" s="90">
        <v>8</v>
      </c>
      <c r="S148" s="90">
        <v>4</v>
      </c>
      <c r="T148" s="90">
        <v>2.6436506745197801</v>
      </c>
      <c r="U148" s="90">
        <v>6.9888888888888898</v>
      </c>
      <c r="V148" s="90">
        <v>4</v>
      </c>
      <c r="W148" s="90">
        <v>4</v>
      </c>
      <c r="X148" s="90">
        <v>4</v>
      </c>
      <c r="Y148" s="90">
        <v>8</v>
      </c>
      <c r="Z148" s="90">
        <v>8.75</v>
      </c>
      <c r="AA148" s="90">
        <v>10.0999999999999</v>
      </c>
      <c r="AB148" s="90">
        <v>11</v>
      </c>
      <c r="AC148" s="90">
        <v>7</v>
      </c>
      <c r="AD148" s="90">
        <v>4.75</v>
      </c>
    </row>
    <row r="149" spans="3:30" ht="15" customHeight="1" outlineLevel="1">
      <c r="C149" s="157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149" s="83" t="s">
        <v>156</v>
      </c>
      <c r="E149" s="84" t="s">
        <v>113</v>
      </c>
      <c r="F149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149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149" s="86" t="s">
        <v>210</v>
      </c>
      <c r="I149" s="87">
        <v>0.5</v>
      </c>
      <c r="J149" s="87">
        <v>0</v>
      </c>
      <c r="K149" s="87">
        <v>9.38967136150234E-2</v>
      </c>
      <c r="L149" s="88">
        <v>80</v>
      </c>
      <c r="M149" s="88">
        <v>5</v>
      </c>
      <c r="N149" s="88">
        <v>10</v>
      </c>
      <c r="O149" s="89">
        <v>1</v>
      </c>
      <c r="P149" s="88">
        <v>0</v>
      </c>
      <c r="Q149" s="90">
        <v>10.3</v>
      </c>
      <c r="R149" s="90">
        <v>10.5</v>
      </c>
      <c r="S149" s="90">
        <v>10</v>
      </c>
      <c r="T149" s="90">
        <v>2.1108186931983401</v>
      </c>
      <c r="U149" s="90">
        <v>4.4555555555555504</v>
      </c>
      <c r="V149" s="90">
        <v>6</v>
      </c>
      <c r="W149" s="90">
        <v>6.9</v>
      </c>
      <c r="X149" s="90">
        <v>10</v>
      </c>
      <c r="Y149" s="90">
        <v>10.5</v>
      </c>
      <c r="Z149" s="90">
        <v>11</v>
      </c>
      <c r="AA149" s="90">
        <v>13</v>
      </c>
      <c r="AB149" s="90">
        <v>13</v>
      </c>
      <c r="AC149" s="90">
        <v>7</v>
      </c>
      <c r="AD149" s="90">
        <v>1</v>
      </c>
    </row>
    <row r="150" spans="3:30" ht="15" customHeight="1" outlineLevel="1">
      <c r="C150" s="157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150" s="83" t="s">
        <v>156</v>
      </c>
      <c r="E150" s="84" t="s">
        <v>114</v>
      </c>
      <c r="F150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150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150" s="86" t="s">
        <v>210</v>
      </c>
      <c r="I150" s="87">
        <v>0.8</v>
      </c>
      <c r="J150" s="87">
        <v>0</v>
      </c>
      <c r="K150" s="87">
        <v>9.38967136150234E-2</v>
      </c>
      <c r="L150" s="88">
        <v>80</v>
      </c>
      <c r="M150" s="88">
        <v>8</v>
      </c>
      <c r="N150" s="88">
        <v>10</v>
      </c>
      <c r="O150" s="89">
        <v>1</v>
      </c>
      <c r="P150" s="88">
        <v>0</v>
      </c>
      <c r="Q150" s="90">
        <v>14.6</v>
      </c>
      <c r="R150" s="90">
        <v>15.5</v>
      </c>
      <c r="S150" s="90">
        <v>18</v>
      </c>
      <c r="T150" s="90">
        <v>4.1419265512024097</v>
      </c>
      <c r="U150" s="90">
        <v>17.155555555555502</v>
      </c>
      <c r="V150" s="90">
        <v>8</v>
      </c>
      <c r="W150" s="90">
        <v>8.4499999999999993</v>
      </c>
      <c r="X150" s="90">
        <v>11.5</v>
      </c>
      <c r="Y150" s="90">
        <v>15.5</v>
      </c>
      <c r="Z150" s="90">
        <v>18</v>
      </c>
      <c r="AA150" s="90">
        <v>19</v>
      </c>
      <c r="AB150" s="90">
        <v>19</v>
      </c>
      <c r="AC150" s="90">
        <v>11</v>
      </c>
      <c r="AD150" s="90">
        <v>6.5</v>
      </c>
    </row>
    <row r="151" spans="3:30" ht="15" customHeight="1" outlineLevel="1">
      <c r="C151" s="157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151" s="83" t="s">
        <v>156</v>
      </c>
      <c r="E151" s="84" t="s">
        <v>103</v>
      </c>
      <c r="F151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151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151" s="86" t="s">
        <v>210</v>
      </c>
      <c r="I151" s="87">
        <v>1</v>
      </c>
      <c r="J151" s="87">
        <v>0</v>
      </c>
      <c r="K151" s="87">
        <v>0.154929577464788</v>
      </c>
      <c r="L151" s="88">
        <v>132</v>
      </c>
      <c r="M151" s="88">
        <v>10</v>
      </c>
      <c r="N151" s="88">
        <v>10</v>
      </c>
      <c r="O151" s="89">
        <v>1</v>
      </c>
      <c r="P151" s="88">
        <v>0</v>
      </c>
      <c r="Q151" s="90">
        <v>4.5</v>
      </c>
      <c r="R151" s="90">
        <v>4.5</v>
      </c>
      <c r="S151" s="90">
        <v>0</v>
      </c>
      <c r="T151" s="90">
        <v>3.0276503540974899</v>
      </c>
      <c r="U151" s="90">
        <v>9.1666666666666607</v>
      </c>
      <c r="V151" s="90">
        <v>0</v>
      </c>
      <c r="W151" s="90">
        <v>0.45</v>
      </c>
      <c r="X151" s="90">
        <v>2.25</v>
      </c>
      <c r="Y151" s="90">
        <v>4.5</v>
      </c>
      <c r="Z151" s="90">
        <v>6.75</v>
      </c>
      <c r="AA151" s="90">
        <v>8.5499999999999901</v>
      </c>
      <c r="AB151" s="90">
        <v>9</v>
      </c>
      <c r="AC151" s="90">
        <v>9</v>
      </c>
      <c r="AD151" s="90">
        <v>4.5</v>
      </c>
    </row>
    <row r="152" spans="3:30" ht="15" customHeight="1" outlineLevel="1">
      <c r="C152" s="157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152" s="83" t="s">
        <v>157</v>
      </c>
      <c r="E152" s="84" t="s">
        <v>153</v>
      </c>
      <c r="F152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152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152" s="86" t="s">
        <v>211</v>
      </c>
      <c r="I152" s="87">
        <v>1</v>
      </c>
      <c r="J152" s="87">
        <v>0</v>
      </c>
      <c r="K152" s="87">
        <v>0.364363636363636</v>
      </c>
      <c r="L152" s="88">
        <v>1002</v>
      </c>
      <c r="M152" s="88">
        <v>101</v>
      </c>
      <c r="N152" s="88">
        <v>101</v>
      </c>
      <c r="O152" s="89">
        <v>1</v>
      </c>
      <c r="P152" s="88">
        <v>0</v>
      </c>
      <c r="Q152" s="90"/>
      <c r="R152" s="90"/>
      <c r="S152" s="90">
        <v>0</v>
      </c>
      <c r="T152" s="90"/>
      <c r="U152" s="90"/>
      <c r="V152" s="90"/>
      <c r="W152" s="90"/>
      <c r="X152" s="90"/>
      <c r="Y152" s="90"/>
      <c r="Z152" s="90"/>
      <c r="AA152" s="90"/>
      <c r="AB152" s="90"/>
      <c r="AC152" s="90"/>
      <c r="AD152" s="90"/>
    </row>
    <row r="153" spans="3:30" ht="15" customHeight="1" outlineLevel="1">
      <c r="C153" s="157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153" s="83" t="s">
        <v>157</v>
      </c>
      <c r="E153" s="84" t="s">
        <v>154</v>
      </c>
      <c r="F153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153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153" s="86" t="s">
        <v>210</v>
      </c>
      <c r="I153" s="87">
        <v>1</v>
      </c>
      <c r="J153" s="87">
        <v>0</v>
      </c>
      <c r="K153" s="87">
        <v>0.29381818181818098</v>
      </c>
      <c r="L153" s="88">
        <v>808</v>
      </c>
      <c r="M153" s="88">
        <v>101</v>
      </c>
      <c r="N153" s="88">
        <v>101</v>
      </c>
      <c r="O153" s="89">
        <v>1</v>
      </c>
      <c r="P153" s="88">
        <v>0</v>
      </c>
      <c r="Q153" s="90">
        <v>124620.643564356</v>
      </c>
      <c r="R153" s="90">
        <v>53979</v>
      </c>
      <c r="S153" s="90">
        <v>19</v>
      </c>
      <c r="T153" s="90">
        <v>149821.63294081201</v>
      </c>
      <c r="U153" s="90">
        <v>22446521697.051601</v>
      </c>
      <c r="V153" s="90">
        <v>19</v>
      </c>
      <c r="W153" s="90">
        <v>158</v>
      </c>
      <c r="X153" s="90">
        <v>14603</v>
      </c>
      <c r="Y153" s="90">
        <v>53979</v>
      </c>
      <c r="Z153" s="90">
        <v>190123</v>
      </c>
      <c r="AA153" s="90">
        <v>446766</v>
      </c>
      <c r="AB153" s="90">
        <v>564163</v>
      </c>
      <c r="AC153" s="90">
        <v>564144</v>
      </c>
      <c r="AD153" s="90">
        <v>175520</v>
      </c>
    </row>
    <row r="154" spans="3:30" ht="15" customHeight="1" outlineLevel="1">
      <c r="C154" s="157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154" s="83" t="s">
        <v>157</v>
      </c>
      <c r="E154" s="84" t="s">
        <v>155</v>
      </c>
      <c r="F154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154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154" s="86" t="s">
        <v>210</v>
      </c>
      <c r="I154" s="87">
        <v>1</v>
      </c>
      <c r="J154" s="87">
        <v>0</v>
      </c>
      <c r="K154" s="87">
        <v>0.29381818181818098</v>
      </c>
      <c r="L154" s="88">
        <v>808</v>
      </c>
      <c r="M154" s="88">
        <v>101</v>
      </c>
      <c r="N154" s="88">
        <v>101</v>
      </c>
      <c r="O154" s="89">
        <v>1</v>
      </c>
      <c r="P154" s="88">
        <v>0</v>
      </c>
      <c r="Q154" s="90">
        <v>126833.217821782</v>
      </c>
      <c r="R154" s="90">
        <v>59627</v>
      </c>
      <c r="S154" s="90">
        <v>34</v>
      </c>
      <c r="T154" s="90">
        <v>147551.36995484601</v>
      </c>
      <c r="U154" s="90">
        <v>21771406775.551998</v>
      </c>
      <c r="V154" s="90">
        <v>34</v>
      </c>
      <c r="W154" s="90">
        <v>254</v>
      </c>
      <c r="X154" s="90">
        <v>16132</v>
      </c>
      <c r="Y154" s="90">
        <v>59627</v>
      </c>
      <c r="Z154" s="90">
        <v>197951</v>
      </c>
      <c r="AA154" s="90">
        <v>438722</v>
      </c>
      <c r="AB154" s="90">
        <v>551463</v>
      </c>
      <c r="AC154" s="90">
        <v>551429</v>
      </c>
      <c r="AD154" s="90">
        <v>181819</v>
      </c>
    </row>
    <row r="155" spans="3:30" ht="15" customHeight="1" outlineLevel="1">
      <c r="C155" s="157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155" s="83" t="s">
        <v>157</v>
      </c>
      <c r="E155" s="84" t="s">
        <v>103</v>
      </c>
      <c r="F155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155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155" s="86" t="s">
        <v>210</v>
      </c>
      <c r="I155" s="87">
        <v>1</v>
      </c>
      <c r="J155" s="87">
        <v>0</v>
      </c>
      <c r="K155" s="87">
        <v>4.8000000000000001E-2</v>
      </c>
      <c r="L155" s="88">
        <v>132</v>
      </c>
      <c r="M155" s="88">
        <v>101</v>
      </c>
      <c r="N155" s="88">
        <v>101</v>
      </c>
      <c r="O155" s="89">
        <v>1</v>
      </c>
      <c r="P155" s="88">
        <v>0</v>
      </c>
      <c r="Q155" s="90">
        <v>50</v>
      </c>
      <c r="R155" s="90">
        <v>50</v>
      </c>
      <c r="S155" s="90">
        <v>0</v>
      </c>
      <c r="T155" s="90">
        <v>29.300170647967199</v>
      </c>
      <c r="U155" s="90">
        <v>858.5</v>
      </c>
      <c r="V155" s="90">
        <v>0</v>
      </c>
      <c r="W155" s="90">
        <v>5</v>
      </c>
      <c r="X155" s="90">
        <v>25</v>
      </c>
      <c r="Y155" s="90">
        <v>50</v>
      </c>
      <c r="Z155" s="90">
        <v>75</v>
      </c>
      <c r="AA155" s="90">
        <v>95</v>
      </c>
      <c r="AB155" s="90">
        <v>100</v>
      </c>
      <c r="AC155" s="90">
        <v>100</v>
      </c>
      <c r="AD155" s="90">
        <v>50</v>
      </c>
    </row>
    <row r="156" spans="3:30" ht="15" customHeight="1" outlineLevel="1">
      <c r="C156" s="157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156" s="83" t="s">
        <v>158</v>
      </c>
      <c r="E156" s="84" t="s">
        <v>119</v>
      </c>
      <c r="F156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156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156" s="86" t="s">
        <v>1491</v>
      </c>
      <c r="I156" s="87">
        <v>0.02</v>
      </c>
      <c r="J156" s="87">
        <v>0</v>
      </c>
      <c r="K156" s="87">
        <v>0.31388961548522099</v>
      </c>
      <c r="L156" s="88">
        <v>2400</v>
      </c>
      <c r="M156" s="88">
        <v>1</v>
      </c>
      <c r="N156" s="88">
        <v>50</v>
      </c>
      <c r="O156" s="89">
        <v>1</v>
      </c>
      <c r="P156" s="88">
        <v>0</v>
      </c>
      <c r="Q156" s="90"/>
      <c r="R156" s="90"/>
      <c r="S156" s="90">
        <v>0.67745370370370372</v>
      </c>
      <c r="T156" s="90"/>
      <c r="U156" s="90"/>
      <c r="V156" s="90"/>
      <c r="W156" s="90"/>
      <c r="X156" s="90"/>
      <c r="Y156" s="90"/>
      <c r="Z156" s="90"/>
      <c r="AA156" s="90"/>
      <c r="AB156" s="90"/>
      <c r="AC156" s="90"/>
      <c r="AD156" s="90"/>
    </row>
    <row r="157" spans="3:30" ht="15" customHeight="1" outlineLevel="1">
      <c r="C157" s="157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157" s="83" t="s">
        <v>158</v>
      </c>
      <c r="E157" s="84" t="s">
        <v>159</v>
      </c>
      <c r="F157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157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157" s="86" t="s">
        <v>211</v>
      </c>
      <c r="I157" s="87">
        <v>0.04</v>
      </c>
      <c r="J157" s="87">
        <v>0</v>
      </c>
      <c r="K157" s="87">
        <v>9.5736332722992395E-2</v>
      </c>
      <c r="L157" s="88">
        <v>732</v>
      </c>
      <c r="M157" s="88">
        <v>2</v>
      </c>
      <c r="N157" s="88">
        <v>50</v>
      </c>
      <c r="O157" s="89">
        <v>1</v>
      </c>
      <c r="P157" s="88">
        <v>0</v>
      </c>
      <c r="Q157" s="90"/>
      <c r="R157" s="90"/>
      <c r="S157" s="90" t="s">
        <v>1535</v>
      </c>
      <c r="T157" s="90"/>
      <c r="U157" s="90"/>
      <c r="V157" s="90"/>
      <c r="W157" s="90"/>
      <c r="X157" s="90"/>
      <c r="Y157" s="90"/>
      <c r="Z157" s="90"/>
      <c r="AA157" s="90"/>
      <c r="AB157" s="90"/>
      <c r="AC157" s="90"/>
      <c r="AD157" s="90"/>
    </row>
    <row r="158" spans="3:30" ht="15" customHeight="1" outlineLevel="1">
      <c r="C158" s="157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158" s="83" t="s">
        <v>158</v>
      </c>
      <c r="E158" s="84" t="s">
        <v>160</v>
      </c>
      <c r="F158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158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158" s="86" t="s">
        <v>211</v>
      </c>
      <c r="I158" s="87">
        <v>0.1</v>
      </c>
      <c r="J158" s="87">
        <v>0</v>
      </c>
      <c r="K158" s="87">
        <v>9.1551137849856107E-2</v>
      </c>
      <c r="L158" s="88">
        <v>700</v>
      </c>
      <c r="M158" s="88">
        <v>5</v>
      </c>
      <c r="N158" s="88">
        <v>50</v>
      </c>
      <c r="O158" s="89">
        <v>1</v>
      </c>
      <c r="P158" s="88">
        <v>0</v>
      </c>
      <c r="Q158" s="90"/>
      <c r="R158" s="90"/>
      <c r="S158" s="90" t="s">
        <v>1536</v>
      </c>
      <c r="T158" s="90"/>
      <c r="U158" s="90"/>
      <c r="V158" s="90"/>
      <c r="W158" s="90"/>
      <c r="X158" s="90"/>
      <c r="Y158" s="90"/>
      <c r="Z158" s="90"/>
      <c r="AA158" s="90"/>
      <c r="AB158" s="90"/>
      <c r="AC158" s="90"/>
      <c r="AD158" s="90"/>
    </row>
    <row r="159" spans="3:30" ht="15" customHeight="1" outlineLevel="1">
      <c r="C159" s="157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159" s="83" t="s">
        <v>158</v>
      </c>
      <c r="E159" s="84" t="s">
        <v>161</v>
      </c>
      <c r="F159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159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159" s="86" t="s">
        <v>211</v>
      </c>
      <c r="I159" s="87">
        <v>0.12</v>
      </c>
      <c r="J159" s="87">
        <v>0</v>
      </c>
      <c r="K159" s="87">
        <v>7.0755950823960204E-2</v>
      </c>
      <c r="L159" s="88">
        <v>541</v>
      </c>
      <c r="M159" s="88">
        <v>6</v>
      </c>
      <c r="N159" s="88">
        <v>50</v>
      </c>
      <c r="O159" s="89">
        <v>1</v>
      </c>
      <c r="P159" s="88">
        <v>0</v>
      </c>
      <c r="Q159" s="90"/>
      <c r="R159" s="90"/>
      <c r="S159" s="90" t="s">
        <v>1519</v>
      </c>
      <c r="T159" s="90"/>
      <c r="U159" s="90"/>
      <c r="V159" s="90"/>
      <c r="W159" s="90"/>
      <c r="X159" s="90"/>
      <c r="Y159" s="90"/>
      <c r="Z159" s="90"/>
      <c r="AA159" s="90"/>
      <c r="AB159" s="90"/>
      <c r="AC159" s="90"/>
      <c r="AD159" s="90"/>
    </row>
    <row r="160" spans="3:30" ht="15" customHeight="1" outlineLevel="1">
      <c r="C160" s="157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160" s="83" t="s">
        <v>158</v>
      </c>
      <c r="E160" s="84" t="s">
        <v>162</v>
      </c>
      <c r="F160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160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160" s="86" t="s">
        <v>213</v>
      </c>
      <c r="I160" s="87">
        <v>1</v>
      </c>
      <c r="J160" s="87">
        <v>0</v>
      </c>
      <c r="K160" s="87">
        <v>5.2314935914203498E-2</v>
      </c>
      <c r="L160" s="88">
        <v>400</v>
      </c>
      <c r="M160" s="88">
        <v>50</v>
      </c>
      <c r="N160" s="88">
        <v>50</v>
      </c>
      <c r="O160" s="89">
        <v>1</v>
      </c>
      <c r="P160" s="88">
        <v>0</v>
      </c>
      <c r="Q160" s="90">
        <v>52.358600924257097</v>
      </c>
      <c r="R160" s="90">
        <v>53.219367016572498</v>
      </c>
      <c r="S160" s="90">
        <v>1.5967940678820001</v>
      </c>
      <c r="T160" s="90">
        <v>31.192414129792599</v>
      </c>
      <c r="U160" s="90">
        <v>972.96669924448702</v>
      </c>
      <c r="V160" s="90">
        <v>1.5967940678820001</v>
      </c>
      <c r="W160" s="90">
        <v>3.3971697906963501</v>
      </c>
      <c r="X160" s="90">
        <v>29.930725641315799</v>
      </c>
      <c r="Y160" s="90">
        <v>53.219367016572498</v>
      </c>
      <c r="Z160" s="90">
        <v>77.544460177887203</v>
      </c>
      <c r="AA160" s="90">
        <v>95.424979769159094</v>
      </c>
      <c r="AB160" s="90">
        <v>99.529688735492499</v>
      </c>
      <c r="AC160" s="90">
        <v>97.932894667610498</v>
      </c>
      <c r="AD160" s="90">
        <v>47.6137345365714</v>
      </c>
    </row>
    <row r="161" spans="3:30" ht="15" customHeight="1" outlineLevel="1">
      <c r="C161" s="157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161" s="83" t="s">
        <v>158</v>
      </c>
      <c r="E161" s="84" t="s">
        <v>163</v>
      </c>
      <c r="F161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161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161" s="86" t="s">
        <v>213</v>
      </c>
      <c r="I161" s="87">
        <v>1</v>
      </c>
      <c r="J161" s="87">
        <v>0</v>
      </c>
      <c r="K161" s="87">
        <v>5.2314935914203498E-2</v>
      </c>
      <c r="L161" s="88">
        <v>400</v>
      </c>
      <c r="M161" s="88">
        <v>50</v>
      </c>
      <c r="N161" s="88">
        <v>50</v>
      </c>
      <c r="O161" s="89">
        <v>1</v>
      </c>
      <c r="P161" s="88">
        <v>0</v>
      </c>
      <c r="Q161" s="90">
        <v>9.9463412049226392</v>
      </c>
      <c r="R161" s="90">
        <v>10.5451142555102</v>
      </c>
      <c r="S161" s="90">
        <v>0.19396839663386301</v>
      </c>
      <c r="T161" s="90">
        <v>5.33398158540124</v>
      </c>
      <c r="U161" s="90">
        <v>28.451359553399499</v>
      </c>
      <c r="V161" s="90">
        <v>0.19396839663386301</v>
      </c>
      <c r="W161" s="90">
        <v>1.8478512321598799</v>
      </c>
      <c r="X161" s="90">
        <v>5.0035483890678698</v>
      </c>
      <c r="Y161" s="90">
        <v>10.5451142555102</v>
      </c>
      <c r="Z161" s="90">
        <v>13.7172694632317</v>
      </c>
      <c r="AA161" s="90">
        <v>18.0576955433934</v>
      </c>
      <c r="AB161" s="90">
        <v>19.9760819273069</v>
      </c>
      <c r="AC161" s="90">
        <v>19.782113530673001</v>
      </c>
      <c r="AD161" s="90">
        <v>8.7137210741639102</v>
      </c>
    </row>
    <row r="162" spans="3:30" ht="15" customHeight="1" outlineLevel="1">
      <c r="C162" s="157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162" s="83" t="s">
        <v>158</v>
      </c>
      <c r="E162" s="84" t="s">
        <v>164</v>
      </c>
      <c r="F162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162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162" s="86" t="s">
        <v>211</v>
      </c>
      <c r="I162" s="87">
        <v>0.04</v>
      </c>
      <c r="J162" s="87">
        <v>0.92</v>
      </c>
      <c r="K162" s="87">
        <v>5.6892492806696303E-2</v>
      </c>
      <c r="L162" s="88">
        <v>435</v>
      </c>
      <c r="M162" s="88">
        <v>2</v>
      </c>
      <c r="N162" s="88">
        <v>4</v>
      </c>
      <c r="O162" s="89">
        <v>0.08</v>
      </c>
      <c r="P162" s="88">
        <v>46</v>
      </c>
      <c r="Q162" s="90"/>
      <c r="R162" s="90"/>
      <c r="S162" s="90" t="s">
        <v>1537</v>
      </c>
      <c r="T162" s="90"/>
      <c r="U162" s="90"/>
      <c r="V162" s="90"/>
      <c r="W162" s="90"/>
      <c r="X162" s="90"/>
      <c r="Y162" s="90"/>
      <c r="Z162" s="90"/>
      <c r="AA162" s="90"/>
      <c r="AB162" s="90"/>
      <c r="AC162" s="90"/>
      <c r="AD162" s="90"/>
    </row>
    <row r="163" spans="3:30" ht="15" customHeight="1" outlineLevel="1">
      <c r="C163" s="157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163" s="83" t="s">
        <v>158</v>
      </c>
      <c r="E163" s="84" t="s">
        <v>165</v>
      </c>
      <c r="F163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163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163" s="86" t="s">
        <v>211</v>
      </c>
      <c r="I163" s="87">
        <v>0.06</v>
      </c>
      <c r="J163" s="87">
        <v>0</v>
      </c>
      <c r="K163" s="87">
        <v>8.9327753073502394E-2</v>
      </c>
      <c r="L163" s="88">
        <v>683</v>
      </c>
      <c r="M163" s="88">
        <v>3</v>
      </c>
      <c r="N163" s="88">
        <v>50</v>
      </c>
      <c r="O163" s="89">
        <v>1</v>
      </c>
      <c r="P163" s="88">
        <v>0</v>
      </c>
      <c r="Q163" s="90"/>
      <c r="R163" s="90"/>
      <c r="S163" s="90" t="s">
        <v>1538</v>
      </c>
      <c r="T163" s="90"/>
      <c r="U163" s="90"/>
      <c r="V163" s="90"/>
      <c r="W163" s="90"/>
      <c r="X163" s="90"/>
      <c r="Y163" s="90"/>
      <c r="Z163" s="90"/>
      <c r="AA163" s="90"/>
      <c r="AB163" s="90"/>
      <c r="AC163" s="90"/>
      <c r="AD163" s="90"/>
    </row>
    <row r="164" spans="3:30" ht="15" customHeight="1" outlineLevel="1">
      <c r="C164" s="157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164" s="83" t="s">
        <v>158</v>
      </c>
      <c r="E164" s="84" t="s">
        <v>166</v>
      </c>
      <c r="F164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164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164" s="86" t="s">
        <v>213</v>
      </c>
      <c r="I164" s="87">
        <v>1</v>
      </c>
      <c r="J164" s="87">
        <v>0</v>
      </c>
      <c r="K164" s="87">
        <v>5.2314935914203498E-2</v>
      </c>
      <c r="L164" s="88">
        <v>400</v>
      </c>
      <c r="M164" s="88">
        <v>50</v>
      </c>
      <c r="N164" s="88">
        <v>50</v>
      </c>
      <c r="O164" s="89">
        <v>1</v>
      </c>
      <c r="P164" s="88">
        <v>0</v>
      </c>
      <c r="Q164" s="90">
        <v>0.52565707412082696</v>
      </c>
      <c r="R164" s="90">
        <v>0.50952792284078896</v>
      </c>
      <c r="S164" s="90">
        <v>1.3183436822146099E-2</v>
      </c>
      <c r="T164" s="90">
        <v>0.27500874316774099</v>
      </c>
      <c r="U164" s="90">
        <v>7.5629808818700794E-2</v>
      </c>
      <c r="V164" s="90">
        <v>1.3183436822146099E-2</v>
      </c>
      <c r="W164" s="90">
        <v>7.4350045493338193E-2</v>
      </c>
      <c r="X164" s="90">
        <v>0.32002667448250499</v>
      </c>
      <c r="Y164" s="90">
        <v>0.50952792284078896</v>
      </c>
      <c r="Z164" s="90">
        <v>0.73727994010550901</v>
      </c>
      <c r="AA164" s="90">
        <v>0.93140551715623499</v>
      </c>
      <c r="AB164" s="90">
        <v>0.99219247070141103</v>
      </c>
      <c r="AC164" s="90">
        <v>0.97900903387926497</v>
      </c>
      <c r="AD164" s="90">
        <v>0.41725326562300302</v>
      </c>
    </row>
    <row r="165" spans="3:30" ht="15" customHeight="1" outlineLevel="1">
      <c r="C165" s="157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165" s="83" t="s">
        <v>158</v>
      </c>
      <c r="E165" s="84" t="s">
        <v>167</v>
      </c>
      <c r="F165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165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165" s="86" t="s">
        <v>213</v>
      </c>
      <c r="I165" s="87">
        <v>1</v>
      </c>
      <c r="J165" s="87">
        <v>0</v>
      </c>
      <c r="K165" s="87">
        <v>5.2314935914203498E-2</v>
      </c>
      <c r="L165" s="88">
        <v>400</v>
      </c>
      <c r="M165" s="88">
        <v>50</v>
      </c>
      <c r="N165" s="88">
        <v>50</v>
      </c>
      <c r="O165" s="89">
        <v>1</v>
      </c>
      <c r="P165" s="88">
        <v>0</v>
      </c>
      <c r="Q165" s="90">
        <v>0.52565707412082696</v>
      </c>
      <c r="R165" s="90">
        <v>0.50952792284078896</v>
      </c>
      <c r="S165" s="90">
        <v>1.3183436822146099E-2</v>
      </c>
      <c r="T165" s="90">
        <v>0.27500874316774099</v>
      </c>
      <c r="U165" s="90">
        <v>7.5629808818700794E-2</v>
      </c>
      <c r="V165" s="90">
        <v>1.3183436822146099E-2</v>
      </c>
      <c r="W165" s="90">
        <v>7.4350045493338193E-2</v>
      </c>
      <c r="X165" s="90">
        <v>0.32002667448250499</v>
      </c>
      <c r="Y165" s="90">
        <v>0.50952792284078896</v>
      </c>
      <c r="Z165" s="90">
        <v>0.73727994010550901</v>
      </c>
      <c r="AA165" s="90">
        <v>0.93140551715623499</v>
      </c>
      <c r="AB165" s="90">
        <v>0.99219247070141103</v>
      </c>
      <c r="AC165" s="90">
        <v>0.97900903387926497</v>
      </c>
      <c r="AD165" s="90">
        <v>0.41725326562300302</v>
      </c>
    </row>
    <row r="166" spans="3:30" ht="15" customHeight="1" outlineLevel="1">
      <c r="C166" s="157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166" s="83" t="s">
        <v>158</v>
      </c>
      <c r="E166" s="84" t="s">
        <v>168</v>
      </c>
      <c r="F166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166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166" s="86" t="s">
        <v>211</v>
      </c>
      <c r="I166" s="87">
        <v>0.02</v>
      </c>
      <c r="J166" s="87">
        <v>0.92</v>
      </c>
      <c r="K166" s="87">
        <v>5.5323044729270202E-2</v>
      </c>
      <c r="L166" s="88">
        <v>423</v>
      </c>
      <c r="M166" s="88">
        <v>1</v>
      </c>
      <c r="N166" s="88">
        <v>4</v>
      </c>
      <c r="O166" s="89">
        <v>0.08</v>
      </c>
      <c r="P166" s="88">
        <v>46</v>
      </c>
      <c r="Q166" s="90"/>
      <c r="R166" s="90"/>
      <c r="S166" s="90" t="s">
        <v>1539</v>
      </c>
      <c r="T166" s="90"/>
      <c r="U166" s="90"/>
      <c r="V166" s="90"/>
      <c r="W166" s="90"/>
      <c r="X166" s="90"/>
      <c r="Y166" s="90"/>
      <c r="Z166" s="90"/>
      <c r="AA166" s="90"/>
      <c r="AB166" s="90"/>
      <c r="AC166" s="90"/>
      <c r="AD166" s="90"/>
    </row>
    <row r="167" spans="3:30" ht="15" customHeight="1" outlineLevel="1">
      <c r="C167" s="157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167" s="83" t="s">
        <v>158</v>
      </c>
      <c r="E167" s="84" t="s">
        <v>103</v>
      </c>
      <c r="F167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167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167" s="86" t="s">
        <v>210</v>
      </c>
      <c r="I167" s="87">
        <v>1</v>
      </c>
      <c r="J167" s="87">
        <v>0</v>
      </c>
      <c r="K167" s="87">
        <v>1.7263928851687101E-2</v>
      </c>
      <c r="L167" s="88">
        <v>132</v>
      </c>
      <c r="M167" s="88">
        <v>50</v>
      </c>
      <c r="N167" s="88">
        <v>50</v>
      </c>
      <c r="O167" s="89">
        <v>1</v>
      </c>
      <c r="P167" s="88">
        <v>0</v>
      </c>
      <c r="Q167" s="90">
        <v>24.5</v>
      </c>
      <c r="R167" s="90">
        <v>24.5</v>
      </c>
      <c r="S167" s="90">
        <v>0</v>
      </c>
      <c r="T167" s="90">
        <v>14.577379737113199</v>
      </c>
      <c r="U167" s="90">
        <v>212.5</v>
      </c>
      <c r="V167" s="90">
        <v>0</v>
      </c>
      <c r="W167" s="90">
        <v>2.4500000000000002</v>
      </c>
      <c r="X167" s="90">
        <v>12.25</v>
      </c>
      <c r="Y167" s="90">
        <v>24.5</v>
      </c>
      <c r="Z167" s="90">
        <v>36.75</v>
      </c>
      <c r="AA167" s="90">
        <v>46.55</v>
      </c>
      <c r="AB167" s="90">
        <v>49</v>
      </c>
      <c r="AC167" s="90">
        <v>49</v>
      </c>
      <c r="AD167" s="90">
        <v>24.5</v>
      </c>
    </row>
    <row r="168" spans="3:30" ht="15" customHeight="1" outlineLevel="1">
      <c r="C168" s="157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168" s="83" t="s">
        <v>169</v>
      </c>
      <c r="E168" s="84" t="s">
        <v>170</v>
      </c>
      <c r="F168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168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168" s="86" t="s">
        <v>211</v>
      </c>
      <c r="I168" s="87">
        <v>1</v>
      </c>
      <c r="J168" s="87">
        <v>0</v>
      </c>
      <c r="K168" s="87">
        <v>0.14516129032257999</v>
      </c>
      <c r="L168" s="88">
        <v>36</v>
      </c>
      <c r="M168" s="88">
        <v>2</v>
      </c>
      <c r="N168" s="88">
        <v>2</v>
      </c>
      <c r="O168" s="89">
        <v>1</v>
      </c>
      <c r="P168" s="88">
        <v>0</v>
      </c>
      <c r="Q168" s="90"/>
      <c r="R168" s="90"/>
      <c r="S168" s="90" t="s">
        <v>1552</v>
      </c>
      <c r="T168" s="90"/>
      <c r="U168" s="90"/>
      <c r="V168" s="90"/>
      <c r="W168" s="90"/>
      <c r="X168" s="90"/>
      <c r="Y168" s="90"/>
      <c r="Z168" s="90"/>
      <c r="AA168" s="90"/>
      <c r="AB168" s="90"/>
      <c r="AC168" s="90"/>
      <c r="AD168" s="90"/>
    </row>
    <row r="169" spans="3:30" ht="15" customHeight="1" outlineLevel="1">
      <c r="C169" s="157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169" s="83" t="s">
        <v>169</v>
      </c>
      <c r="E169" s="84" t="s">
        <v>171</v>
      </c>
      <c r="F169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169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169" s="86" t="s">
        <v>210</v>
      </c>
      <c r="I169" s="87">
        <v>1</v>
      </c>
      <c r="J169" s="87">
        <v>0</v>
      </c>
      <c r="K169" s="87">
        <v>6.4516129032257993E-2</v>
      </c>
      <c r="L169" s="88">
        <v>16</v>
      </c>
      <c r="M169" s="88">
        <v>2</v>
      </c>
      <c r="N169" s="88">
        <v>2</v>
      </c>
      <c r="O169" s="89">
        <v>1</v>
      </c>
      <c r="P169" s="88">
        <v>0</v>
      </c>
      <c r="Q169" s="90">
        <v>55</v>
      </c>
      <c r="R169" s="90">
        <v>55</v>
      </c>
      <c r="S169" s="90">
        <v>10</v>
      </c>
      <c r="T169" s="90">
        <v>63.639610306789201</v>
      </c>
      <c r="U169" s="90">
        <v>4050</v>
      </c>
      <c r="V169" s="90">
        <v>10</v>
      </c>
      <c r="W169" s="90">
        <v>14.5</v>
      </c>
      <c r="X169" s="90">
        <v>32.5</v>
      </c>
      <c r="Y169" s="90">
        <v>55</v>
      </c>
      <c r="Z169" s="90">
        <v>77.5</v>
      </c>
      <c r="AA169" s="90">
        <v>95.5</v>
      </c>
      <c r="AB169" s="90">
        <v>100</v>
      </c>
      <c r="AC169" s="90">
        <v>90</v>
      </c>
      <c r="AD169" s="90">
        <v>45</v>
      </c>
    </row>
    <row r="170" spans="3:30" ht="15" customHeight="1" outlineLevel="1">
      <c r="C170" s="157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170" s="83" t="s">
        <v>169</v>
      </c>
      <c r="E170" s="84" t="s">
        <v>172</v>
      </c>
      <c r="F170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170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170" s="86" t="s">
        <v>210</v>
      </c>
      <c r="I170" s="87">
        <v>1</v>
      </c>
      <c r="J170" s="87">
        <v>0</v>
      </c>
      <c r="K170" s="87">
        <v>6.4516129032257993E-2</v>
      </c>
      <c r="L170" s="88">
        <v>16</v>
      </c>
      <c r="M170" s="88">
        <v>2</v>
      </c>
      <c r="N170" s="88">
        <v>2</v>
      </c>
      <c r="O170" s="89">
        <v>1</v>
      </c>
      <c r="P170" s="88">
        <v>0</v>
      </c>
      <c r="Q170" s="90">
        <v>55</v>
      </c>
      <c r="R170" s="90">
        <v>55</v>
      </c>
      <c r="S170" s="90">
        <v>10</v>
      </c>
      <c r="T170" s="90">
        <v>63.639610306789201</v>
      </c>
      <c r="U170" s="90">
        <v>4050</v>
      </c>
      <c r="V170" s="90">
        <v>10</v>
      </c>
      <c r="W170" s="90">
        <v>14.5</v>
      </c>
      <c r="X170" s="90">
        <v>32.5</v>
      </c>
      <c r="Y170" s="90">
        <v>55</v>
      </c>
      <c r="Z170" s="90">
        <v>77.5</v>
      </c>
      <c r="AA170" s="90">
        <v>95.5</v>
      </c>
      <c r="AB170" s="90">
        <v>100</v>
      </c>
      <c r="AC170" s="90">
        <v>90</v>
      </c>
      <c r="AD170" s="90">
        <v>45</v>
      </c>
    </row>
    <row r="171" spans="3:30" ht="15" customHeight="1" outlineLevel="1">
      <c r="C171" s="157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171" s="83" t="s">
        <v>169</v>
      </c>
      <c r="E171" s="84" t="s">
        <v>173</v>
      </c>
      <c r="F171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171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171" s="86" t="s">
        <v>210</v>
      </c>
      <c r="I171" s="87">
        <v>1</v>
      </c>
      <c r="J171" s="87">
        <v>0</v>
      </c>
      <c r="K171" s="87">
        <v>6.4516129032257993E-2</v>
      </c>
      <c r="L171" s="88">
        <v>16</v>
      </c>
      <c r="M171" s="88">
        <v>2</v>
      </c>
      <c r="N171" s="88">
        <v>2</v>
      </c>
      <c r="O171" s="89">
        <v>1</v>
      </c>
      <c r="P171" s="88">
        <v>0</v>
      </c>
      <c r="Q171" s="90">
        <v>40</v>
      </c>
      <c r="R171" s="90">
        <v>40</v>
      </c>
      <c r="S171" s="90">
        <v>0</v>
      </c>
      <c r="T171" s="90">
        <v>56.568542494923797</v>
      </c>
      <c r="U171" s="90">
        <v>3200</v>
      </c>
      <c r="V171" s="90">
        <v>0</v>
      </c>
      <c r="W171" s="90">
        <v>4</v>
      </c>
      <c r="X171" s="90">
        <v>20</v>
      </c>
      <c r="Y171" s="90">
        <v>40</v>
      </c>
      <c r="Z171" s="90">
        <v>60</v>
      </c>
      <c r="AA171" s="90">
        <v>76</v>
      </c>
      <c r="AB171" s="90">
        <v>80</v>
      </c>
      <c r="AC171" s="90">
        <v>80</v>
      </c>
      <c r="AD171" s="90">
        <v>40</v>
      </c>
    </row>
    <row r="172" spans="3:30" ht="15" customHeight="1" outlineLevel="1">
      <c r="C172" s="157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172" s="83" t="s">
        <v>169</v>
      </c>
      <c r="E172" s="84" t="s">
        <v>174</v>
      </c>
      <c r="F172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172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172" s="86" t="s">
        <v>210</v>
      </c>
      <c r="I172" s="87">
        <v>1</v>
      </c>
      <c r="J172" s="87">
        <v>0</v>
      </c>
      <c r="K172" s="87">
        <v>6.4516129032257993E-2</v>
      </c>
      <c r="L172" s="88">
        <v>16</v>
      </c>
      <c r="M172" s="88">
        <v>2</v>
      </c>
      <c r="N172" s="88">
        <v>2</v>
      </c>
      <c r="O172" s="89">
        <v>1</v>
      </c>
      <c r="P172" s="88">
        <v>0</v>
      </c>
      <c r="Q172" s="90">
        <v>75</v>
      </c>
      <c r="R172" s="90">
        <v>75</v>
      </c>
      <c r="S172" s="90">
        <v>50</v>
      </c>
      <c r="T172" s="90">
        <v>35.355339059327299</v>
      </c>
      <c r="U172" s="90">
        <v>1250</v>
      </c>
      <c r="V172" s="90">
        <v>50</v>
      </c>
      <c r="W172" s="90">
        <v>52.5</v>
      </c>
      <c r="X172" s="90">
        <v>62.5</v>
      </c>
      <c r="Y172" s="90">
        <v>75</v>
      </c>
      <c r="Z172" s="90">
        <v>87.5</v>
      </c>
      <c r="AA172" s="90">
        <v>97.5</v>
      </c>
      <c r="AB172" s="90">
        <v>100</v>
      </c>
      <c r="AC172" s="90">
        <v>50</v>
      </c>
      <c r="AD172" s="90">
        <v>25</v>
      </c>
    </row>
    <row r="173" spans="3:30" ht="15" customHeight="1" outlineLevel="1">
      <c r="C173" s="157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173" s="83" t="s">
        <v>169</v>
      </c>
      <c r="E173" s="84" t="s">
        <v>175</v>
      </c>
      <c r="F173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173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173" s="86" t="s">
        <v>210</v>
      </c>
      <c r="I173" s="87">
        <v>1</v>
      </c>
      <c r="J173" s="87">
        <v>0</v>
      </c>
      <c r="K173" s="87">
        <v>6.4516129032257993E-2</v>
      </c>
      <c r="L173" s="88">
        <v>16</v>
      </c>
      <c r="M173" s="88">
        <v>2</v>
      </c>
      <c r="N173" s="88">
        <v>2</v>
      </c>
      <c r="O173" s="89">
        <v>1</v>
      </c>
      <c r="P173" s="88">
        <v>0</v>
      </c>
      <c r="Q173" s="90">
        <v>40</v>
      </c>
      <c r="R173" s="90">
        <v>40</v>
      </c>
      <c r="S173" s="90">
        <v>20</v>
      </c>
      <c r="T173" s="90">
        <v>28.284271247461898</v>
      </c>
      <c r="U173" s="90">
        <v>800</v>
      </c>
      <c r="V173" s="90">
        <v>20</v>
      </c>
      <c r="W173" s="90">
        <v>22</v>
      </c>
      <c r="X173" s="90">
        <v>30</v>
      </c>
      <c r="Y173" s="90">
        <v>40</v>
      </c>
      <c r="Z173" s="90">
        <v>50</v>
      </c>
      <c r="AA173" s="90">
        <v>58</v>
      </c>
      <c r="AB173" s="90">
        <v>60</v>
      </c>
      <c r="AC173" s="90">
        <v>40</v>
      </c>
      <c r="AD173" s="90">
        <v>20</v>
      </c>
    </row>
    <row r="174" spans="3:30" ht="15" customHeight="1" outlineLevel="1">
      <c r="C174" s="157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174" s="83" t="s">
        <v>169</v>
      </c>
      <c r="E174" s="84" t="s">
        <v>103</v>
      </c>
      <c r="F174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174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174" s="86" t="s">
        <v>210</v>
      </c>
      <c r="I174" s="87">
        <v>1</v>
      </c>
      <c r="J174" s="87">
        <v>0</v>
      </c>
      <c r="K174" s="87">
        <v>0.532258064516129</v>
      </c>
      <c r="L174" s="88">
        <v>132</v>
      </c>
      <c r="M174" s="88">
        <v>2</v>
      </c>
      <c r="N174" s="88">
        <v>2</v>
      </c>
      <c r="O174" s="89">
        <v>1</v>
      </c>
      <c r="P174" s="88">
        <v>0</v>
      </c>
      <c r="Q174" s="90">
        <v>0.5</v>
      </c>
      <c r="R174" s="90">
        <v>0.5</v>
      </c>
      <c r="S174" s="90">
        <v>0</v>
      </c>
      <c r="T174" s="90">
        <v>0.70710678118654702</v>
      </c>
      <c r="U174" s="90">
        <v>0.5</v>
      </c>
      <c r="V174" s="90">
        <v>0</v>
      </c>
      <c r="W174" s="90">
        <v>0.05</v>
      </c>
      <c r="X174" s="90">
        <v>0.25</v>
      </c>
      <c r="Y174" s="90">
        <v>0.5</v>
      </c>
      <c r="Z174" s="90">
        <v>0.75</v>
      </c>
      <c r="AA174" s="90">
        <v>0.95</v>
      </c>
      <c r="AB174" s="90">
        <v>1</v>
      </c>
      <c r="AC174" s="90">
        <v>1</v>
      </c>
      <c r="AD174" s="90">
        <v>0.5</v>
      </c>
    </row>
    <row r="175" spans="3:30" ht="15" customHeight="1" outlineLevel="1">
      <c r="C175" s="157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175" s="83" t="s">
        <v>176</v>
      </c>
      <c r="E175" s="84" t="s">
        <v>177</v>
      </c>
      <c r="F175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175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175" s="86" t="s">
        <v>211</v>
      </c>
      <c r="I175" s="87">
        <v>0.33333333333333298</v>
      </c>
      <c r="J175" s="87">
        <v>0</v>
      </c>
      <c r="K175" s="87">
        <v>0.23964497041420099</v>
      </c>
      <c r="L175" s="88">
        <v>162</v>
      </c>
      <c r="M175" s="88">
        <v>4</v>
      </c>
      <c r="N175" s="88">
        <v>12</v>
      </c>
      <c r="O175" s="89">
        <v>1</v>
      </c>
      <c r="P175" s="88">
        <v>0</v>
      </c>
      <c r="Q175" s="90"/>
      <c r="R175" s="90"/>
      <c r="S175" s="90" t="s">
        <v>1554</v>
      </c>
      <c r="T175" s="90"/>
      <c r="U175" s="90"/>
      <c r="V175" s="90"/>
      <c r="W175" s="90"/>
      <c r="X175" s="90"/>
      <c r="Y175" s="90"/>
      <c r="Z175" s="90"/>
      <c r="AA175" s="90"/>
      <c r="AB175" s="90"/>
      <c r="AC175" s="90"/>
      <c r="AD175" s="90"/>
    </row>
    <row r="176" spans="3:30" ht="15" customHeight="1" outlineLevel="1">
      <c r="C176" s="157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176" s="83" t="s">
        <v>176</v>
      </c>
      <c r="E176" s="84" t="s">
        <v>178</v>
      </c>
      <c r="F176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176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176" s="86" t="s">
        <v>211</v>
      </c>
      <c r="I176" s="87">
        <v>0.33333333333333298</v>
      </c>
      <c r="J176" s="87">
        <v>0</v>
      </c>
      <c r="K176" s="87">
        <v>0.19970414201183401</v>
      </c>
      <c r="L176" s="88">
        <v>135</v>
      </c>
      <c r="M176" s="88">
        <v>4</v>
      </c>
      <c r="N176" s="88">
        <v>12</v>
      </c>
      <c r="O176" s="89">
        <v>1</v>
      </c>
      <c r="P176" s="88">
        <v>0</v>
      </c>
      <c r="Q176" s="90"/>
      <c r="R176" s="90"/>
      <c r="S176" s="90" t="s">
        <v>1555</v>
      </c>
      <c r="T176" s="90"/>
      <c r="U176" s="90"/>
      <c r="V176" s="90"/>
      <c r="W176" s="90"/>
      <c r="X176" s="90"/>
      <c r="Y176" s="90"/>
      <c r="Z176" s="90"/>
      <c r="AA176" s="90"/>
      <c r="AB176" s="90"/>
      <c r="AC176" s="90"/>
      <c r="AD176" s="90"/>
    </row>
    <row r="177" spans="3:30" ht="15" customHeight="1" outlineLevel="1">
      <c r="C177" s="157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177" s="83" t="s">
        <v>176</v>
      </c>
      <c r="E177" s="84" t="s">
        <v>99</v>
      </c>
      <c r="F177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177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177" s="86" t="s">
        <v>211</v>
      </c>
      <c r="I177" s="87">
        <v>0.25</v>
      </c>
      <c r="J177" s="87">
        <v>0.16666666666666599</v>
      </c>
      <c r="K177" s="87">
        <v>0.22337278106508801</v>
      </c>
      <c r="L177" s="88">
        <v>151</v>
      </c>
      <c r="M177" s="88">
        <v>3</v>
      </c>
      <c r="N177" s="88">
        <v>10</v>
      </c>
      <c r="O177" s="89">
        <v>0.83333333333333304</v>
      </c>
      <c r="P177" s="88">
        <v>2</v>
      </c>
      <c r="Q177" s="90"/>
      <c r="R177" s="90"/>
      <c r="S177" s="90" t="s">
        <v>1556</v>
      </c>
      <c r="T177" s="90"/>
      <c r="U177" s="90"/>
      <c r="V177" s="90"/>
      <c r="W177" s="90"/>
      <c r="X177" s="90"/>
      <c r="Y177" s="90"/>
      <c r="Z177" s="90"/>
      <c r="AA177" s="90"/>
      <c r="AB177" s="90"/>
      <c r="AC177" s="90"/>
      <c r="AD177" s="90"/>
    </row>
    <row r="178" spans="3:30" ht="15" customHeight="1" outlineLevel="1">
      <c r="C178" s="157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178" s="83" t="s">
        <v>176</v>
      </c>
      <c r="E178" s="84" t="s">
        <v>117</v>
      </c>
      <c r="F178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178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178" s="86" t="s">
        <v>210</v>
      </c>
      <c r="I178" s="87">
        <v>0.66666666666666596</v>
      </c>
      <c r="J178" s="87">
        <v>0</v>
      </c>
      <c r="K178" s="87">
        <v>0.14201183431952599</v>
      </c>
      <c r="L178" s="88">
        <v>96</v>
      </c>
      <c r="M178" s="88">
        <v>8</v>
      </c>
      <c r="N178" s="88">
        <v>12</v>
      </c>
      <c r="O178" s="89">
        <v>1</v>
      </c>
      <c r="P178" s="88">
        <v>0</v>
      </c>
      <c r="Q178" s="90">
        <v>9.3333333333333304</v>
      </c>
      <c r="R178" s="90">
        <v>10</v>
      </c>
      <c r="S178" s="90">
        <v>4</v>
      </c>
      <c r="T178" s="90">
        <v>4.8679533375916497</v>
      </c>
      <c r="U178" s="90">
        <v>23.696969696969699</v>
      </c>
      <c r="V178" s="90">
        <v>1</v>
      </c>
      <c r="W178" s="90">
        <v>2.65</v>
      </c>
      <c r="X178" s="90">
        <v>6.25</v>
      </c>
      <c r="Y178" s="90">
        <v>10</v>
      </c>
      <c r="Z178" s="90">
        <v>13</v>
      </c>
      <c r="AA178" s="90">
        <v>15.899999999999901</v>
      </c>
      <c r="AB178" s="90">
        <v>17</v>
      </c>
      <c r="AC178" s="90">
        <v>16</v>
      </c>
      <c r="AD178" s="90">
        <v>6.75</v>
      </c>
    </row>
    <row r="179" spans="3:30" ht="15" customHeight="1" outlineLevel="1">
      <c r="C179" s="157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179" s="83" t="s">
        <v>176</v>
      </c>
      <c r="E179" s="84" t="s">
        <v>103</v>
      </c>
      <c r="F179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179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179" s="86" t="s">
        <v>210</v>
      </c>
      <c r="I179" s="87">
        <v>1</v>
      </c>
      <c r="J179" s="87">
        <v>0</v>
      </c>
      <c r="K179" s="87">
        <v>0.195266272189349</v>
      </c>
      <c r="L179" s="88">
        <v>132</v>
      </c>
      <c r="M179" s="88">
        <v>12</v>
      </c>
      <c r="N179" s="88">
        <v>12</v>
      </c>
      <c r="O179" s="89">
        <v>1</v>
      </c>
      <c r="P179" s="88">
        <v>0</v>
      </c>
      <c r="Q179" s="90">
        <v>5.5</v>
      </c>
      <c r="R179" s="90">
        <v>5.5</v>
      </c>
      <c r="S179" s="90">
        <v>0</v>
      </c>
      <c r="T179" s="90">
        <v>3.6055512754639798</v>
      </c>
      <c r="U179" s="90">
        <v>12.999999999999901</v>
      </c>
      <c r="V179" s="90">
        <v>0</v>
      </c>
      <c r="W179" s="90">
        <v>0.55000000000000004</v>
      </c>
      <c r="X179" s="90">
        <v>2.75</v>
      </c>
      <c r="Y179" s="90">
        <v>5.5</v>
      </c>
      <c r="Z179" s="90">
        <v>8.25</v>
      </c>
      <c r="AA179" s="90">
        <v>10.45</v>
      </c>
      <c r="AB179" s="90">
        <v>11</v>
      </c>
      <c r="AC179" s="90">
        <v>11</v>
      </c>
      <c r="AD179" s="90">
        <v>5.5</v>
      </c>
    </row>
    <row r="180" spans="3:30" ht="15" customHeight="1" outlineLevel="1">
      <c r="C180" s="157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180" s="83" t="s">
        <v>179</v>
      </c>
      <c r="E180" s="84" t="s">
        <v>180</v>
      </c>
      <c r="F180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180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180" s="86" t="s">
        <v>212</v>
      </c>
      <c r="I180" s="87">
        <v>1</v>
      </c>
      <c r="J180" s="87">
        <v>0</v>
      </c>
      <c r="K180" s="87">
        <v>3.5848193872885202E-2</v>
      </c>
      <c r="L180" s="88">
        <v>392</v>
      </c>
      <c r="M180" s="88">
        <v>49</v>
      </c>
      <c r="N180" s="88">
        <v>49</v>
      </c>
      <c r="O180" s="89">
        <v>1</v>
      </c>
      <c r="P180" s="88">
        <v>0</v>
      </c>
      <c r="Q180" s="90">
        <v>45095</v>
      </c>
      <c r="R180" s="90">
        <v>45095</v>
      </c>
      <c r="S180" s="90">
        <v>44927</v>
      </c>
      <c r="T180" s="90"/>
      <c r="U180" s="90"/>
      <c r="V180" s="90">
        <v>44927</v>
      </c>
      <c r="W180" s="90">
        <v>44943.8</v>
      </c>
      <c r="X180" s="90">
        <v>45011</v>
      </c>
      <c r="Y180" s="90">
        <v>45095</v>
      </c>
      <c r="Z180" s="90">
        <v>45179</v>
      </c>
      <c r="AA180" s="90">
        <v>45246.2</v>
      </c>
      <c r="AB180" s="90">
        <v>45263</v>
      </c>
      <c r="AC180" s="90" t="s">
        <v>1565</v>
      </c>
      <c r="AD180" s="90" t="s">
        <v>1566</v>
      </c>
    </row>
    <row r="181" spans="3:30" ht="15" customHeight="1" outlineLevel="1">
      <c r="C181" s="157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181" s="83" t="s">
        <v>179</v>
      </c>
      <c r="E181" s="84" t="s">
        <v>181</v>
      </c>
      <c r="F181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181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181" s="86" t="s">
        <v>210</v>
      </c>
      <c r="I181" s="87">
        <v>0.122448979591836</v>
      </c>
      <c r="J181" s="87">
        <v>0</v>
      </c>
      <c r="K181" s="87">
        <v>3.5848193872885202E-2</v>
      </c>
      <c r="L181" s="88">
        <v>392</v>
      </c>
      <c r="M181" s="88">
        <v>6</v>
      </c>
      <c r="N181" s="88">
        <v>49</v>
      </c>
      <c r="O181" s="89">
        <v>1</v>
      </c>
      <c r="P181" s="88">
        <v>0</v>
      </c>
      <c r="Q181" s="90">
        <v>2.3265306122448899</v>
      </c>
      <c r="R181" s="90">
        <v>0</v>
      </c>
      <c r="S181" s="90">
        <v>0</v>
      </c>
      <c r="T181" s="90">
        <v>14.287797467160001</v>
      </c>
      <c r="U181" s="90">
        <v>204.141156462585</v>
      </c>
      <c r="V181" s="90">
        <v>0</v>
      </c>
      <c r="W181" s="90">
        <v>0</v>
      </c>
      <c r="X181" s="90">
        <v>0</v>
      </c>
      <c r="Y181" s="90">
        <v>0</v>
      </c>
      <c r="Z181" s="90">
        <v>0</v>
      </c>
      <c r="AA181" s="90">
        <v>2.5999999999999899</v>
      </c>
      <c r="AB181" s="90">
        <v>100</v>
      </c>
      <c r="AC181" s="90">
        <v>100</v>
      </c>
      <c r="AD181" s="90">
        <v>0</v>
      </c>
    </row>
    <row r="182" spans="3:30" ht="15" customHeight="1" outlineLevel="1">
      <c r="C182" s="157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182" s="83" t="s">
        <v>179</v>
      </c>
      <c r="E182" s="84" t="s">
        <v>182</v>
      </c>
      <c r="F182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182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182" s="86" t="s">
        <v>210</v>
      </c>
      <c r="I182" s="87">
        <v>0.122448979591836</v>
      </c>
      <c r="J182" s="87">
        <v>0</v>
      </c>
      <c r="K182" s="87">
        <v>3.5848193872885202E-2</v>
      </c>
      <c r="L182" s="88">
        <v>392</v>
      </c>
      <c r="M182" s="88">
        <v>6</v>
      </c>
      <c r="N182" s="88">
        <v>49</v>
      </c>
      <c r="O182" s="89">
        <v>1</v>
      </c>
      <c r="P182" s="88">
        <v>0</v>
      </c>
      <c r="Q182" s="90">
        <v>2.5714285714285698</v>
      </c>
      <c r="R182" s="90">
        <v>0</v>
      </c>
      <c r="S182" s="90">
        <v>0</v>
      </c>
      <c r="T182" s="90">
        <v>14.2507309754037</v>
      </c>
      <c r="U182" s="90">
        <v>203.083333333333</v>
      </c>
      <c r="V182" s="90">
        <v>0</v>
      </c>
      <c r="W182" s="90">
        <v>0</v>
      </c>
      <c r="X182" s="90">
        <v>0</v>
      </c>
      <c r="Y182" s="90">
        <v>0</v>
      </c>
      <c r="Z182" s="90">
        <v>1</v>
      </c>
      <c r="AA182" s="90">
        <v>2.5999999999999899</v>
      </c>
      <c r="AB182" s="90">
        <v>100</v>
      </c>
      <c r="AC182" s="90">
        <v>100</v>
      </c>
      <c r="AD182" s="90">
        <v>1</v>
      </c>
    </row>
    <row r="183" spans="3:30" ht="15" customHeight="1" outlineLevel="1">
      <c r="C183" s="157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183" s="83" t="s">
        <v>179</v>
      </c>
      <c r="E183" s="84" t="s">
        <v>183</v>
      </c>
      <c r="F183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183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183" s="86" t="s">
        <v>210</v>
      </c>
      <c r="I183" s="87">
        <v>8.16326530612244E-2</v>
      </c>
      <c r="J183" s="87">
        <v>0</v>
      </c>
      <c r="K183" s="87">
        <v>3.5848193872885202E-2</v>
      </c>
      <c r="L183" s="88">
        <v>392</v>
      </c>
      <c r="M183" s="88">
        <v>4</v>
      </c>
      <c r="N183" s="88">
        <v>49</v>
      </c>
      <c r="O183" s="89">
        <v>1</v>
      </c>
      <c r="P183" s="88">
        <v>0</v>
      </c>
      <c r="Q183" s="90">
        <v>1.65306122448979</v>
      </c>
      <c r="R183" s="90">
        <v>0</v>
      </c>
      <c r="S183" s="90">
        <v>0</v>
      </c>
      <c r="T183" s="90">
        <v>10.441405996496499</v>
      </c>
      <c r="U183" s="90">
        <v>109.022959183673</v>
      </c>
      <c r="V183" s="90">
        <v>0</v>
      </c>
      <c r="W183" s="90">
        <v>0</v>
      </c>
      <c r="X183" s="90">
        <v>0</v>
      </c>
      <c r="Y183" s="90">
        <v>0</v>
      </c>
      <c r="Z183" s="90">
        <v>0</v>
      </c>
      <c r="AA183" s="90">
        <v>1</v>
      </c>
      <c r="AB183" s="90">
        <v>73</v>
      </c>
      <c r="AC183" s="90">
        <v>73</v>
      </c>
      <c r="AD183" s="90">
        <v>0</v>
      </c>
    </row>
    <row r="184" spans="3:30" ht="15" customHeight="1" outlineLevel="1">
      <c r="C184" s="157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184" s="83" t="s">
        <v>179</v>
      </c>
      <c r="E184" s="84" t="s">
        <v>184</v>
      </c>
      <c r="F184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184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184" s="86" t="s">
        <v>210</v>
      </c>
      <c r="I184" s="87">
        <v>8.16326530612244E-2</v>
      </c>
      <c r="J184" s="87">
        <v>0</v>
      </c>
      <c r="K184" s="87">
        <v>3.5848193872885202E-2</v>
      </c>
      <c r="L184" s="88">
        <v>392</v>
      </c>
      <c r="M184" s="88">
        <v>4</v>
      </c>
      <c r="N184" s="88">
        <v>49</v>
      </c>
      <c r="O184" s="89">
        <v>1</v>
      </c>
      <c r="P184" s="88">
        <v>0</v>
      </c>
      <c r="Q184" s="90">
        <v>0.87755102040816302</v>
      </c>
      <c r="R184" s="90">
        <v>0</v>
      </c>
      <c r="S184" s="90">
        <v>0</v>
      </c>
      <c r="T184" s="90">
        <v>4.1614933871008697</v>
      </c>
      <c r="U184" s="90">
        <v>17.318027210884299</v>
      </c>
      <c r="V184" s="90">
        <v>0</v>
      </c>
      <c r="W184" s="90">
        <v>0</v>
      </c>
      <c r="X184" s="90">
        <v>0</v>
      </c>
      <c r="Y184" s="90">
        <v>0</v>
      </c>
      <c r="Z184" s="90">
        <v>0</v>
      </c>
      <c r="AA184" s="90">
        <v>1.19999999999998</v>
      </c>
      <c r="AB184" s="90">
        <v>24</v>
      </c>
      <c r="AC184" s="90">
        <v>24</v>
      </c>
      <c r="AD184" s="90">
        <v>0</v>
      </c>
    </row>
    <row r="185" spans="3:30" ht="15" customHeight="1" outlineLevel="1">
      <c r="C185" s="157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185" s="83" t="s">
        <v>179</v>
      </c>
      <c r="E185" s="84" t="s">
        <v>185</v>
      </c>
      <c r="F185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185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185" s="86" t="s">
        <v>210</v>
      </c>
      <c r="I185" s="87">
        <v>6.1224489795918297E-2</v>
      </c>
      <c r="J185" s="87">
        <v>0</v>
      </c>
      <c r="K185" s="87">
        <v>3.5848193872885202E-2</v>
      </c>
      <c r="L185" s="88">
        <v>392</v>
      </c>
      <c r="M185" s="88">
        <v>3</v>
      </c>
      <c r="N185" s="88">
        <v>49</v>
      </c>
      <c r="O185" s="89">
        <v>1</v>
      </c>
      <c r="P185" s="88">
        <v>0</v>
      </c>
      <c r="Q185" s="90">
        <v>0.63265306122448906</v>
      </c>
      <c r="R185" s="90">
        <v>0</v>
      </c>
      <c r="S185" s="90">
        <v>0</v>
      </c>
      <c r="T185" s="90">
        <v>4.1467551448442803</v>
      </c>
      <c r="U185" s="90">
        <v>17.195578231292501</v>
      </c>
      <c r="V185" s="90">
        <v>0</v>
      </c>
      <c r="W185" s="90">
        <v>0</v>
      </c>
      <c r="X185" s="90">
        <v>0</v>
      </c>
      <c r="Y185" s="90">
        <v>0</v>
      </c>
      <c r="Z185" s="90">
        <v>0</v>
      </c>
      <c r="AA185" s="90">
        <v>0</v>
      </c>
      <c r="AB185" s="90">
        <v>29</v>
      </c>
      <c r="AC185" s="90">
        <v>29</v>
      </c>
      <c r="AD185" s="90">
        <v>0</v>
      </c>
    </row>
    <row r="186" spans="3:30" ht="15" customHeight="1" outlineLevel="1">
      <c r="C186" s="157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186" s="83" t="s">
        <v>179</v>
      </c>
      <c r="E186" s="84" t="s">
        <v>186</v>
      </c>
      <c r="F186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186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186" s="86" t="s">
        <v>210</v>
      </c>
      <c r="I186" s="87">
        <v>8.16326530612244E-2</v>
      </c>
      <c r="J186" s="87">
        <v>0</v>
      </c>
      <c r="K186" s="87">
        <v>3.5848193872885202E-2</v>
      </c>
      <c r="L186" s="88">
        <v>392</v>
      </c>
      <c r="M186" s="88">
        <v>4</v>
      </c>
      <c r="N186" s="88">
        <v>49</v>
      </c>
      <c r="O186" s="89">
        <v>1</v>
      </c>
      <c r="P186" s="88">
        <v>0</v>
      </c>
      <c r="Q186" s="90">
        <v>0.83673469387755095</v>
      </c>
      <c r="R186" s="90">
        <v>0</v>
      </c>
      <c r="S186" s="90">
        <v>0</v>
      </c>
      <c r="T186" s="90">
        <v>5.4288847027401701</v>
      </c>
      <c r="U186" s="90">
        <v>29.472789115646201</v>
      </c>
      <c r="V186" s="90">
        <v>0</v>
      </c>
      <c r="W186" s="90">
        <v>0</v>
      </c>
      <c r="X186" s="90">
        <v>0</v>
      </c>
      <c r="Y186" s="90">
        <v>0</v>
      </c>
      <c r="Z186" s="90">
        <v>0</v>
      </c>
      <c r="AA186" s="90">
        <v>0.59999999999999398</v>
      </c>
      <c r="AB186" s="90">
        <v>38</v>
      </c>
      <c r="AC186" s="90">
        <v>38</v>
      </c>
      <c r="AD186" s="90">
        <v>0</v>
      </c>
    </row>
    <row r="187" spans="3:30" ht="15" customHeight="1" outlineLevel="1">
      <c r="C187" s="157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187" s="83" t="s">
        <v>179</v>
      </c>
      <c r="E187" s="84" t="s">
        <v>187</v>
      </c>
      <c r="F187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187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187" s="86" t="s">
        <v>210</v>
      </c>
      <c r="I187" s="87">
        <v>0.10204081632653</v>
      </c>
      <c r="J187" s="87">
        <v>0</v>
      </c>
      <c r="K187" s="87">
        <v>3.5848193872885202E-2</v>
      </c>
      <c r="L187" s="88">
        <v>392</v>
      </c>
      <c r="M187" s="88">
        <v>5</v>
      </c>
      <c r="N187" s="88">
        <v>49</v>
      </c>
      <c r="O187" s="89">
        <v>1</v>
      </c>
      <c r="P187" s="88">
        <v>0</v>
      </c>
      <c r="Q187" s="90">
        <v>1.9591836734693799</v>
      </c>
      <c r="R187" s="90">
        <v>1</v>
      </c>
      <c r="S187" s="90">
        <v>1</v>
      </c>
      <c r="T187" s="90">
        <v>7.9476390196330904</v>
      </c>
      <c r="U187" s="90">
        <v>63.164965986394499</v>
      </c>
      <c r="V187" s="90">
        <v>0</v>
      </c>
      <c r="W187" s="90">
        <v>0</v>
      </c>
      <c r="X187" s="90">
        <v>0</v>
      </c>
      <c r="Y187" s="90">
        <v>1</v>
      </c>
      <c r="Z187" s="90">
        <v>1</v>
      </c>
      <c r="AA187" s="90">
        <v>1.5999999999999901</v>
      </c>
      <c r="AB187" s="90">
        <v>56</v>
      </c>
      <c r="AC187" s="90">
        <v>56</v>
      </c>
      <c r="AD187" s="90">
        <v>1</v>
      </c>
    </row>
    <row r="188" spans="3:30" ht="15" customHeight="1" outlineLevel="1">
      <c r="C188" s="157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188" s="83" t="s">
        <v>179</v>
      </c>
      <c r="E188" s="84" t="s">
        <v>188</v>
      </c>
      <c r="F188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188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188" s="86" t="s">
        <v>210</v>
      </c>
      <c r="I188" s="87">
        <v>8.16326530612244E-2</v>
      </c>
      <c r="J188" s="87">
        <v>0</v>
      </c>
      <c r="K188" s="87">
        <v>3.5848193872885202E-2</v>
      </c>
      <c r="L188" s="88">
        <v>392</v>
      </c>
      <c r="M188" s="88">
        <v>4</v>
      </c>
      <c r="N188" s="88">
        <v>49</v>
      </c>
      <c r="O188" s="89">
        <v>1</v>
      </c>
      <c r="P188" s="88">
        <v>0</v>
      </c>
      <c r="Q188" s="90">
        <v>0.71428571428571397</v>
      </c>
      <c r="R188" s="90">
        <v>0</v>
      </c>
      <c r="S188" s="90">
        <v>0</v>
      </c>
      <c r="T188" s="90">
        <v>4.5734742446707397</v>
      </c>
      <c r="U188" s="90">
        <v>20.9166666666666</v>
      </c>
      <c r="V188" s="90">
        <v>0</v>
      </c>
      <c r="W188" s="90">
        <v>0</v>
      </c>
      <c r="X188" s="90">
        <v>0</v>
      </c>
      <c r="Y188" s="90">
        <v>0</v>
      </c>
      <c r="Z188" s="90">
        <v>0</v>
      </c>
      <c r="AA188" s="90">
        <v>0.59999999999999398</v>
      </c>
      <c r="AB188" s="90">
        <v>32</v>
      </c>
      <c r="AC188" s="90">
        <v>32</v>
      </c>
      <c r="AD188" s="90">
        <v>0</v>
      </c>
    </row>
    <row r="189" spans="3:30" ht="15" customHeight="1" outlineLevel="1">
      <c r="C189" s="157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189" s="83" t="s">
        <v>179</v>
      </c>
      <c r="E189" s="84" t="s">
        <v>189</v>
      </c>
      <c r="F189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189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189" s="86" t="s">
        <v>210</v>
      </c>
      <c r="I189" s="87">
        <v>0.10204081632653</v>
      </c>
      <c r="J189" s="87">
        <v>0</v>
      </c>
      <c r="K189" s="87">
        <v>3.5848193872885202E-2</v>
      </c>
      <c r="L189" s="88">
        <v>392</v>
      </c>
      <c r="M189" s="88">
        <v>5</v>
      </c>
      <c r="N189" s="88">
        <v>49</v>
      </c>
      <c r="O189" s="89">
        <v>1</v>
      </c>
      <c r="P189" s="88">
        <v>0</v>
      </c>
      <c r="Q189" s="90">
        <v>1.06122448979591</v>
      </c>
      <c r="R189" s="90">
        <v>0</v>
      </c>
      <c r="S189" s="90">
        <v>0</v>
      </c>
      <c r="T189" s="90">
        <v>5.7532895056701596</v>
      </c>
      <c r="U189" s="90">
        <v>33.100340136054399</v>
      </c>
      <c r="V189" s="90">
        <v>0</v>
      </c>
      <c r="W189" s="90">
        <v>0</v>
      </c>
      <c r="X189" s="90">
        <v>0</v>
      </c>
      <c r="Y189" s="90">
        <v>0</v>
      </c>
      <c r="Z189" s="90">
        <v>0</v>
      </c>
      <c r="AA189" s="90">
        <v>1.5999999999999901</v>
      </c>
      <c r="AB189" s="90">
        <v>40</v>
      </c>
      <c r="AC189" s="90">
        <v>40</v>
      </c>
      <c r="AD189" s="90">
        <v>0</v>
      </c>
    </row>
    <row r="190" spans="3:30" ht="15" customHeight="1" outlineLevel="1">
      <c r="C190" s="157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190" s="83" t="s">
        <v>179</v>
      </c>
      <c r="E190" s="84" t="s">
        <v>190</v>
      </c>
      <c r="F190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190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190" s="86" t="s">
        <v>210</v>
      </c>
      <c r="I190" s="87">
        <v>0.10204081632653</v>
      </c>
      <c r="J190" s="87">
        <v>0</v>
      </c>
      <c r="K190" s="87">
        <v>3.5848193872885202E-2</v>
      </c>
      <c r="L190" s="88">
        <v>392</v>
      </c>
      <c r="M190" s="88">
        <v>5</v>
      </c>
      <c r="N190" s="88">
        <v>49</v>
      </c>
      <c r="O190" s="89">
        <v>1</v>
      </c>
      <c r="P190" s="88">
        <v>0</v>
      </c>
      <c r="Q190" s="90">
        <v>1.12244897959183</v>
      </c>
      <c r="R190" s="90">
        <v>0</v>
      </c>
      <c r="S190" s="90">
        <v>0</v>
      </c>
      <c r="T190" s="90">
        <v>6.2903121711791297</v>
      </c>
      <c r="U190" s="90">
        <v>39.568027210884303</v>
      </c>
      <c r="V190" s="90">
        <v>0</v>
      </c>
      <c r="W190" s="90">
        <v>0</v>
      </c>
      <c r="X190" s="90">
        <v>0</v>
      </c>
      <c r="Y190" s="90">
        <v>0</v>
      </c>
      <c r="Z190" s="90">
        <v>0</v>
      </c>
      <c r="AA190" s="90">
        <v>1.5999999999999901</v>
      </c>
      <c r="AB190" s="90">
        <v>44</v>
      </c>
      <c r="AC190" s="90">
        <v>44</v>
      </c>
      <c r="AD190" s="90">
        <v>0</v>
      </c>
    </row>
    <row r="191" spans="3:30" ht="15" customHeight="1" outlineLevel="1">
      <c r="C191" s="157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191" s="83" t="s">
        <v>179</v>
      </c>
      <c r="E191" s="84" t="s">
        <v>191</v>
      </c>
      <c r="F191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191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191" s="86" t="s">
        <v>210</v>
      </c>
      <c r="I191" s="87">
        <v>0.10204081632653</v>
      </c>
      <c r="J191" s="87">
        <v>0</v>
      </c>
      <c r="K191" s="87">
        <v>3.5848193872885202E-2</v>
      </c>
      <c r="L191" s="88">
        <v>392</v>
      </c>
      <c r="M191" s="88">
        <v>5</v>
      </c>
      <c r="N191" s="88">
        <v>49</v>
      </c>
      <c r="O191" s="89">
        <v>1</v>
      </c>
      <c r="P191" s="88">
        <v>0</v>
      </c>
      <c r="Q191" s="90">
        <v>1.5510204081632599</v>
      </c>
      <c r="R191" s="90">
        <v>0</v>
      </c>
      <c r="S191" s="90">
        <v>0</v>
      </c>
      <c r="T191" s="90">
        <v>9.8511023589786504</v>
      </c>
      <c r="U191" s="90">
        <v>97.044217687074706</v>
      </c>
      <c r="V191" s="90">
        <v>0</v>
      </c>
      <c r="W191" s="90">
        <v>0</v>
      </c>
      <c r="X191" s="90">
        <v>0</v>
      </c>
      <c r="Y191" s="90">
        <v>0</v>
      </c>
      <c r="Z191" s="90">
        <v>0</v>
      </c>
      <c r="AA191" s="90">
        <v>1.5999999999999901</v>
      </c>
      <c r="AB191" s="90">
        <v>69</v>
      </c>
      <c r="AC191" s="90">
        <v>69</v>
      </c>
      <c r="AD191" s="90">
        <v>0</v>
      </c>
    </row>
    <row r="192" spans="3:30" ht="15" customHeight="1" outlineLevel="1">
      <c r="C192" s="157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192" s="83" t="s">
        <v>179</v>
      </c>
      <c r="E192" s="84" t="s">
        <v>192</v>
      </c>
      <c r="F192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192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192" s="86" t="s">
        <v>210</v>
      </c>
      <c r="I192" s="87">
        <v>0.14285714285714199</v>
      </c>
      <c r="J192" s="87">
        <v>0</v>
      </c>
      <c r="K192" s="87">
        <v>3.5848193872885202E-2</v>
      </c>
      <c r="L192" s="88">
        <v>392</v>
      </c>
      <c r="M192" s="88">
        <v>7</v>
      </c>
      <c r="N192" s="88">
        <v>49</v>
      </c>
      <c r="O192" s="89">
        <v>1</v>
      </c>
      <c r="P192" s="88">
        <v>0</v>
      </c>
      <c r="Q192" s="90">
        <v>1.1020408163265301</v>
      </c>
      <c r="R192" s="90">
        <v>0</v>
      </c>
      <c r="S192" s="90">
        <v>0</v>
      </c>
      <c r="T192" s="90">
        <v>3.5192618660214299</v>
      </c>
      <c r="U192" s="90">
        <v>12.385204081632599</v>
      </c>
      <c r="V192" s="90">
        <v>0</v>
      </c>
      <c r="W192" s="90">
        <v>0</v>
      </c>
      <c r="X192" s="90">
        <v>0</v>
      </c>
      <c r="Y192" s="90">
        <v>0</v>
      </c>
      <c r="Z192" s="90">
        <v>0</v>
      </c>
      <c r="AA192" s="90">
        <v>8.7999999999999492</v>
      </c>
      <c r="AB192" s="90">
        <v>17</v>
      </c>
      <c r="AC192" s="90">
        <v>17</v>
      </c>
      <c r="AD192" s="90">
        <v>0</v>
      </c>
    </row>
    <row r="193" spans="3:30" ht="15" customHeight="1" outlineLevel="1">
      <c r="C193" s="157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193" s="83" t="s">
        <v>179</v>
      </c>
      <c r="E193" s="84" t="s">
        <v>193</v>
      </c>
      <c r="F193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193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193" s="86" t="s">
        <v>210</v>
      </c>
      <c r="I193" s="87">
        <v>0.122448979591836</v>
      </c>
      <c r="J193" s="87">
        <v>0</v>
      </c>
      <c r="K193" s="87">
        <v>3.5848193872885202E-2</v>
      </c>
      <c r="L193" s="88">
        <v>392</v>
      </c>
      <c r="M193" s="88">
        <v>6</v>
      </c>
      <c r="N193" s="88">
        <v>49</v>
      </c>
      <c r="O193" s="89">
        <v>1</v>
      </c>
      <c r="P193" s="88">
        <v>0</v>
      </c>
      <c r="Q193" s="90">
        <v>0.97959183673469297</v>
      </c>
      <c r="R193" s="90">
        <v>0</v>
      </c>
      <c r="S193" s="90">
        <v>0</v>
      </c>
      <c r="T193" s="90">
        <v>3.3322277077952802</v>
      </c>
      <c r="U193" s="90">
        <v>11.1037414965986</v>
      </c>
      <c r="V193" s="90">
        <v>0</v>
      </c>
      <c r="W193" s="90">
        <v>0</v>
      </c>
      <c r="X193" s="90">
        <v>0</v>
      </c>
      <c r="Y193" s="90">
        <v>0</v>
      </c>
      <c r="Z193" s="90">
        <v>1</v>
      </c>
      <c r="AA193" s="90">
        <v>2.5999999999999899</v>
      </c>
      <c r="AB193" s="90">
        <v>19</v>
      </c>
      <c r="AC193" s="90">
        <v>19</v>
      </c>
      <c r="AD193" s="90">
        <v>1</v>
      </c>
    </row>
    <row r="194" spans="3:30" ht="15" customHeight="1" outlineLevel="1">
      <c r="C194" s="157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194" s="83" t="s">
        <v>179</v>
      </c>
      <c r="E194" s="84" t="s">
        <v>194</v>
      </c>
      <c r="F194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194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194" s="86" t="s">
        <v>210</v>
      </c>
      <c r="I194" s="87">
        <v>0.10204081632653</v>
      </c>
      <c r="J194" s="87">
        <v>0</v>
      </c>
      <c r="K194" s="87">
        <v>3.5848193872885202E-2</v>
      </c>
      <c r="L194" s="88">
        <v>392</v>
      </c>
      <c r="M194" s="88">
        <v>5</v>
      </c>
      <c r="N194" s="88">
        <v>49</v>
      </c>
      <c r="O194" s="89">
        <v>1</v>
      </c>
      <c r="P194" s="88">
        <v>0</v>
      </c>
      <c r="Q194" s="90">
        <v>0.55102040816326503</v>
      </c>
      <c r="R194" s="90">
        <v>0</v>
      </c>
      <c r="S194" s="90">
        <v>0</v>
      </c>
      <c r="T194" s="90">
        <v>2.08227864459622</v>
      </c>
      <c r="U194" s="90">
        <v>4.3358843537414904</v>
      </c>
      <c r="V194" s="90">
        <v>0</v>
      </c>
      <c r="W194" s="90">
        <v>0</v>
      </c>
      <c r="X194" s="90">
        <v>0</v>
      </c>
      <c r="Y194" s="90">
        <v>0</v>
      </c>
      <c r="Z194" s="90">
        <v>0</v>
      </c>
      <c r="AA194" s="90">
        <v>2.5999999999999899</v>
      </c>
      <c r="AB194" s="90">
        <v>14</v>
      </c>
      <c r="AC194" s="90">
        <v>14</v>
      </c>
      <c r="AD194" s="90">
        <v>0</v>
      </c>
    </row>
    <row r="195" spans="3:30" ht="15" customHeight="1" outlineLevel="1">
      <c r="C195" s="157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195" s="83" t="s">
        <v>179</v>
      </c>
      <c r="E195" s="84" t="s">
        <v>195</v>
      </c>
      <c r="F195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195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195" s="86" t="s">
        <v>210</v>
      </c>
      <c r="I195" s="87">
        <v>6.1224489795918297E-2</v>
      </c>
      <c r="J195" s="87">
        <v>0</v>
      </c>
      <c r="K195" s="87">
        <v>3.5848193872885202E-2</v>
      </c>
      <c r="L195" s="88">
        <v>392</v>
      </c>
      <c r="M195" s="88">
        <v>3</v>
      </c>
      <c r="N195" s="88">
        <v>49</v>
      </c>
      <c r="O195" s="89">
        <v>1</v>
      </c>
      <c r="P195" s="88">
        <v>0</v>
      </c>
      <c r="Q195" s="90">
        <v>0.265306122448979</v>
      </c>
      <c r="R195" s="90">
        <v>0</v>
      </c>
      <c r="S195" s="90">
        <v>0</v>
      </c>
      <c r="T195" s="90">
        <v>1.7172593257387501</v>
      </c>
      <c r="U195" s="90">
        <v>2.9489795918367299</v>
      </c>
      <c r="V195" s="90">
        <v>0</v>
      </c>
      <c r="W195" s="90">
        <v>0</v>
      </c>
      <c r="X195" s="90">
        <v>0</v>
      </c>
      <c r="Y195" s="90">
        <v>0</v>
      </c>
      <c r="Z195" s="90">
        <v>0</v>
      </c>
      <c r="AA195" s="90">
        <v>0</v>
      </c>
      <c r="AB195" s="90">
        <v>12</v>
      </c>
      <c r="AC195" s="90">
        <v>12</v>
      </c>
      <c r="AD195" s="90">
        <v>0</v>
      </c>
    </row>
    <row r="196" spans="3:30" ht="15" customHeight="1" outlineLevel="1">
      <c r="C196" s="157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196" s="83" t="s">
        <v>179</v>
      </c>
      <c r="E196" s="84" t="s">
        <v>196</v>
      </c>
      <c r="F196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196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196" s="86" t="s">
        <v>211</v>
      </c>
      <c r="I196" s="87">
        <v>4.08163265306122E-2</v>
      </c>
      <c r="J196" s="87">
        <v>2.04081632653061E-2</v>
      </c>
      <c r="K196" s="87">
        <v>3.7677183356195701E-2</v>
      </c>
      <c r="L196" s="88">
        <v>412</v>
      </c>
      <c r="M196" s="88">
        <v>2</v>
      </c>
      <c r="N196" s="88">
        <v>48</v>
      </c>
      <c r="O196" s="89">
        <v>0.97959183673469297</v>
      </c>
      <c r="P196" s="88">
        <v>1</v>
      </c>
      <c r="Q196" s="90"/>
      <c r="R196" s="90"/>
      <c r="S196" s="90"/>
      <c r="T196" s="90"/>
      <c r="U196" s="90"/>
      <c r="V196" s="90"/>
      <c r="W196" s="90"/>
      <c r="X196" s="90"/>
      <c r="Y196" s="90"/>
      <c r="Z196" s="90"/>
      <c r="AA196" s="90"/>
      <c r="AB196" s="90"/>
      <c r="AC196" s="90"/>
      <c r="AD196" s="90"/>
    </row>
    <row r="197" spans="3:30" ht="15" customHeight="1" outlineLevel="1">
      <c r="C197" s="157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197" s="83" t="s">
        <v>179</v>
      </c>
      <c r="E197" s="84" t="s">
        <v>197</v>
      </c>
      <c r="F197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197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197" s="86" t="s">
        <v>211</v>
      </c>
      <c r="I197" s="87">
        <v>4.08163265306122E-2</v>
      </c>
      <c r="J197" s="87">
        <v>2.04081632653061E-2</v>
      </c>
      <c r="K197" s="87">
        <v>3.7677183356195701E-2</v>
      </c>
      <c r="L197" s="88">
        <v>412</v>
      </c>
      <c r="M197" s="88">
        <v>2</v>
      </c>
      <c r="N197" s="88">
        <v>48</v>
      </c>
      <c r="O197" s="89">
        <v>0.97959183673469297</v>
      </c>
      <c r="P197" s="88">
        <v>1</v>
      </c>
      <c r="Q197" s="90"/>
      <c r="R197" s="90"/>
      <c r="S197" s="90"/>
      <c r="T197" s="90"/>
      <c r="U197" s="90"/>
      <c r="V197" s="90"/>
      <c r="W197" s="90"/>
      <c r="X197" s="90"/>
      <c r="Y197" s="90"/>
      <c r="Z197" s="90"/>
      <c r="AA197" s="90"/>
      <c r="AB197" s="90"/>
      <c r="AC197" s="90"/>
      <c r="AD197" s="90"/>
    </row>
    <row r="198" spans="3:30" ht="15" customHeight="1" outlineLevel="1">
      <c r="C198" s="157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198" s="83" t="s">
        <v>179</v>
      </c>
      <c r="E198" s="84" t="s">
        <v>198</v>
      </c>
      <c r="F198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198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198" s="86" t="s">
        <v>211</v>
      </c>
      <c r="I198" s="87">
        <v>4.08163265306122E-2</v>
      </c>
      <c r="J198" s="87">
        <v>2.04081632653061E-2</v>
      </c>
      <c r="K198" s="87">
        <v>3.8042981252857697E-2</v>
      </c>
      <c r="L198" s="88">
        <v>416</v>
      </c>
      <c r="M198" s="88">
        <v>2</v>
      </c>
      <c r="N198" s="88">
        <v>48</v>
      </c>
      <c r="O198" s="89">
        <v>0.97959183673469297</v>
      </c>
      <c r="P198" s="88">
        <v>1</v>
      </c>
      <c r="Q198" s="90"/>
      <c r="R198" s="90"/>
      <c r="S198" s="90"/>
      <c r="T198" s="90"/>
      <c r="U198" s="90"/>
      <c r="V198" s="90"/>
      <c r="W198" s="90"/>
      <c r="X198" s="90"/>
      <c r="Y198" s="90"/>
      <c r="Z198" s="90"/>
      <c r="AA198" s="90"/>
      <c r="AB198" s="90"/>
      <c r="AC198" s="90"/>
      <c r="AD198" s="90"/>
    </row>
    <row r="199" spans="3:30" ht="15" customHeight="1" outlineLevel="1">
      <c r="C199" s="157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199" s="83" t="s">
        <v>179</v>
      </c>
      <c r="E199" s="84" t="s">
        <v>199</v>
      </c>
      <c r="F199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199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199" s="86" t="s">
        <v>211</v>
      </c>
      <c r="I199" s="87">
        <v>6.1224489795918297E-2</v>
      </c>
      <c r="J199" s="87">
        <v>2.04081632653061E-2</v>
      </c>
      <c r="K199" s="87">
        <v>3.7860082304526699E-2</v>
      </c>
      <c r="L199" s="88">
        <v>414</v>
      </c>
      <c r="M199" s="88">
        <v>3</v>
      </c>
      <c r="N199" s="88">
        <v>48</v>
      </c>
      <c r="O199" s="89">
        <v>0.97959183673469297</v>
      </c>
      <c r="P199" s="88">
        <v>1</v>
      </c>
      <c r="Q199" s="90"/>
      <c r="R199" s="90"/>
      <c r="S199" s="90"/>
      <c r="T199" s="90"/>
      <c r="U199" s="90"/>
      <c r="V199" s="90"/>
      <c r="W199" s="90"/>
      <c r="X199" s="90"/>
      <c r="Y199" s="90"/>
      <c r="Z199" s="90"/>
      <c r="AA199" s="90"/>
      <c r="AB199" s="90"/>
      <c r="AC199" s="90"/>
      <c r="AD199" s="90"/>
    </row>
    <row r="200" spans="3:30" ht="15" customHeight="1" outlineLevel="1">
      <c r="C200" s="157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200" s="83" t="s">
        <v>179</v>
      </c>
      <c r="E200" s="84" t="s">
        <v>200</v>
      </c>
      <c r="F200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200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200" s="86" t="s">
        <v>211</v>
      </c>
      <c r="I200" s="87">
        <v>4.08163265306122E-2</v>
      </c>
      <c r="J200" s="87">
        <v>2.04081632653061E-2</v>
      </c>
      <c r="K200" s="87">
        <v>3.77686328303612E-2</v>
      </c>
      <c r="L200" s="88">
        <v>413</v>
      </c>
      <c r="M200" s="88">
        <v>2</v>
      </c>
      <c r="N200" s="88">
        <v>48</v>
      </c>
      <c r="O200" s="89">
        <v>0.97959183673469297</v>
      </c>
      <c r="P200" s="88">
        <v>1</v>
      </c>
      <c r="Q200" s="90"/>
      <c r="R200" s="90"/>
      <c r="S200" s="90"/>
      <c r="T200" s="90"/>
      <c r="U200" s="90"/>
      <c r="V200" s="90"/>
      <c r="W200" s="90"/>
      <c r="X200" s="90"/>
      <c r="Y200" s="90"/>
      <c r="Z200" s="90"/>
      <c r="AA200" s="90"/>
      <c r="AB200" s="90"/>
      <c r="AC200" s="90"/>
      <c r="AD200" s="90"/>
    </row>
    <row r="201" spans="3:30" ht="15" customHeight="1" outlineLevel="1">
      <c r="C201" s="157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201" s="83" t="s">
        <v>179</v>
      </c>
      <c r="E201" s="84" t="s">
        <v>201</v>
      </c>
      <c r="F201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201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201" s="86" t="s">
        <v>211</v>
      </c>
      <c r="I201" s="87">
        <v>4.08163265306122E-2</v>
      </c>
      <c r="J201" s="87">
        <v>2.04081632653061E-2</v>
      </c>
      <c r="K201" s="87">
        <v>3.81344307270233E-2</v>
      </c>
      <c r="L201" s="88">
        <v>417</v>
      </c>
      <c r="M201" s="88">
        <v>2</v>
      </c>
      <c r="N201" s="88">
        <v>48</v>
      </c>
      <c r="O201" s="89">
        <v>0.97959183673469297</v>
      </c>
      <c r="P201" s="88">
        <v>1</v>
      </c>
      <c r="Q201" s="90"/>
      <c r="R201" s="90"/>
      <c r="S201" s="90"/>
      <c r="T201" s="90"/>
      <c r="U201" s="90"/>
      <c r="V201" s="90"/>
      <c r="W201" s="90"/>
      <c r="X201" s="90"/>
      <c r="Y201" s="90"/>
      <c r="Z201" s="90"/>
      <c r="AA201" s="90"/>
      <c r="AB201" s="90"/>
      <c r="AC201" s="90"/>
      <c r="AD201" s="90"/>
    </row>
    <row r="202" spans="3:30" ht="15" customHeight="1" outlineLevel="1">
      <c r="C202" s="157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202" s="83" t="s">
        <v>179</v>
      </c>
      <c r="E202" s="84" t="s">
        <v>202</v>
      </c>
      <c r="F202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202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202" s="86" t="s">
        <v>211</v>
      </c>
      <c r="I202" s="87">
        <v>4.08163265306122E-2</v>
      </c>
      <c r="J202" s="87">
        <v>2.04081632653061E-2</v>
      </c>
      <c r="K202" s="87">
        <v>3.7494284407864599E-2</v>
      </c>
      <c r="L202" s="88">
        <v>410</v>
      </c>
      <c r="M202" s="88">
        <v>2</v>
      </c>
      <c r="N202" s="88">
        <v>48</v>
      </c>
      <c r="O202" s="89">
        <v>0.97959183673469297</v>
      </c>
      <c r="P202" s="88">
        <v>1</v>
      </c>
      <c r="Q202" s="90"/>
      <c r="R202" s="90"/>
      <c r="S202" s="90"/>
      <c r="T202" s="90"/>
      <c r="U202" s="90"/>
      <c r="V202" s="90"/>
      <c r="W202" s="90"/>
      <c r="X202" s="90"/>
      <c r="Y202" s="90"/>
      <c r="Z202" s="90"/>
      <c r="AA202" s="90"/>
      <c r="AB202" s="90"/>
      <c r="AC202" s="90"/>
      <c r="AD202" s="90"/>
    </row>
    <row r="203" spans="3:30" ht="15" customHeight="1" outlineLevel="1">
      <c r="C203" s="157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203" s="83" t="s">
        <v>179</v>
      </c>
      <c r="E203" s="84" t="s">
        <v>203</v>
      </c>
      <c r="F203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203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203" s="86" t="s">
        <v>211</v>
      </c>
      <c r="I203" s="87">
        <v>4.08163265306122E-2</v>
      </c>
      <c r="J203" s="87">
        <v>2.04081632653061E-2</v>
      </c>
      <c r="K203" s="87">
        <v>3.7311385459533601E-2</v>
      </c>
      <c r="L203" s="88">
        <v>408</v>
      </c>
      <c r="M203" s="88">
        <v>2</v>
      </c>
      <c r="N203" s="88">
        <v>48</v>
      </c>
      <c r="O203" s="89">
        <v>0.97959183673469297</v>
      </c>
      <c r="P203" s="88">
        <v>1</v>
      </c>
      <c r="Q203" s="90"/>
      <c r="R203" s="90"/>
      <c r="S203" s="90"/>
      <c r="T203" s="90"/>
      <c r="U203" s="90"/>
      <c r="V203" s="90"/>
      <c r="W203" s="90"/>
      <c r="X203" s="90"/>
      <c r="Y203" s="90"/>
      <c r="Z203" s="90"/>
      <c r="AA203" s="90"/>
      <c r="AB203" s="90"/>
      <c r="AC203" s="90"/>
      <c r="AD203" s="90"/>
    </row>
    <row r="204" spans="3:30" ht="15" customHeight="1" outlineLevel="1">
      <c r="C204" s="157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204" s="83" t="s">
        <v>179</v>
      </c>
      <c r="E204" s="84" t="s">
        <v>204</v>
      </c>
      <c r="F204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204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204" s="86" t="s">
        <v>211</v>
      </c>
      <c r="I204" s="87">
        <v>4.08163265306122E-2</v>
      </c>
      <c r="J204" s="87">
        <v>2.04081632653061E-2</v>
      </c>
      <c r="K204" s="87">
        <v>3.7128486511202499E-2</v>
      </c>
      <c r="L204" s="88">
        <v>406</v>
      </c>
      <c r="M204" s="88">
        <v>2</v>
      </c>
      <c r="N204" s="88">
        <v>48</v>
      </c>
      <c r="O204" s="89">
        <v>0.97959183673469297</v>
      </c>
      <c r="P204" s="88">
        <v>1</v>
      </c>
      <c r="Q204" s="90"/>
      <c r="R204" s="90"/>
      <c r="S204" s="90"/>
      <c r="T204" s="90"/>
      <c r="U204" s="90"/>
      <c r="V204" s="90"/>
      <c r="W204" s="90"/>
      <c r="X204" s="90"/>
      <c r="Y204" s="90"/>
      <c r="Z204" s="90"/>
      <c r="AA204" s="90"/>
      <c r="AB204" s="90"/>
      <c r="AC204" s="90"/>
      <c r="AD204" s="90"/>
    </row>
    <row r="205" spans="3:30" ht="15" customHeight="1" outlineLevel="1">
      <c r="C205" s="157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205" s="83" t="s">
        <v>179</v>
      </c>
      <c r="E205" s="84" t="s">
        <v>205</v>
      </c>
      <c r="F205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205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205" s="86" t="s">
        <v>211</v>
      </c>
      <c r="I205" s="87">
        <v>4.08163265306122E-2</v>
      </c>
      <c r="J205" s="87">
        <v>2.04081632653061E-2</v>
      </c>
      <c r="K205" s="87">
        <v>3.77686328303612E-2</v>
      </c>
      <c r="L205" s="88">
        <v>413</v>
      </c>
      <c r="M205" s="88">
        <v>2</v>
      </c>
      <c r="N205" s="88">
        <v>48</v>
      </c>
      <c r="O205" s="89">
        <v>0.97959183673469297</v>
      </c>
      <c r="P205" s="88">
        <v>1</v>
      </c>
      <c r="Q205" s="90"/>
      <c r="R205" s="90"/>
      <c r="S205" s="90"/>
      <c r="T205" s="90"/>
      <c r="U205" s="90"/>
      <c r="V205" s="90"/>
      <c r="W205" s="90"/>
      <c r="X205" s="90"/>
      <c r="Y205" s="90"/>
      <c r="Z205" s="90"/>
      <c r="AA205" s="90"/>
      <c r="AB205" s="90"/>
      <c r="AC205" s="90"/>
      <c r="AD205" s="90"/>
    </row>
    <row r="206" spans="3:30" ht="15" customHeight="1" outlineLevel="1">
      <c r="C206" s="157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206" s="83" t="s">
        <v>179</v>
      </c>
      <c r="E206" s="84" t="s">
        <v>206</v>
      </c>
      <c r="F206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206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206" s="86" t="s">
        <v>211</v>
      </c>
      <c r="I206" s="87">
        <v>4.08163265306122E-2</v>
      </c>
      <c r="J206" s="87">
        <v>2.04081632653061E-2</v>
      </c>
      <c r="K206" s="87">
        <v>3.7494284407864599E-2</v>
      </c>
      <c r="L206" s="88">
        <v>410</v>
      </c>
      <c r="M206" s="88">
        <v>2</v>
      </c>
      <c r="N206" s="88">
        <v>48</v>
      </c>
      <c r="O206" s="89">
        <v>0.97959183673469297</v>
      </c>
      <c r="P206" s="88">
        <v>1</v>
      </c>
      <c r="Q206" s="90"/>
      <c r="R206" s="90"/>
      <c r="S206" s="90"/>
      <c r="T206" s="90"/>
      <c r="U206" s="90"/>
      <c r="V206" s="90"/>
      <c r="W206" s="90"/>
      <c r="X206" s="90"/>
      <c r="Y206" s="90"/>
      <c r="Z206" s="90"/>
      <c r="AA206" s="90"/>
      <c r="AB206" s="90"/>
      <c r="AC206" s="90"/>
      <c r="AD206" s="90"/>
    </row>
    <row r="207" spans="3:30" ht="15" customHeight="1" outlineLevel="1">
      <c r="C207" s="157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207" s="83" t="s">
        <v>179</v>
      </c>
      <c r="E207" s="84" t="s">
        <v>103</v>
      </c>
      <c r="F207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207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207" s="86" t="s">
        <v>210</v>
      </c>
      <c r="I207" s="87">
        <v>1</v>
      </c>
      <c r="J207" s="87">
        <v>0</v>
      </c>
      <c r="K207" s="87">
        <v>1.20713305898491E-2</v>
      </c>
      <c r="L207" s="88">
        <v>132</v>
      </c>
      <c r="M207" s="88">
        <v>49</v>
      </c>
      <c r="N207" s="88">
        <v>49</v>
      </c>
      <c r="O207" s="89">
        <v>1</v>
      </c>
      <c r="P207" s="88">
        <v>0</v>
      </c>
      <c r="Q207" s="90">
        <v>24</v>
      </c>
      <c r="R207" s="90">
        <v>24</v>
      </c>
      <c r="S207" s="90">
        <v>0</v>
      </c>
      <c r="T207" s="90">
        <v>14.288690166235201</v>
      </c>
      <c r="U207" s="90">
        <v>204.166666666666</v>
      </c>
      <c r="V207" s="90">
        <v>0</v>
      </c>
      <c r="W207" s="90">
        <v>2.4</v>
      </c>
      <c r="X207" s="90">
        <v>12</v>
      </c>
      <c r="Y207" s="90">
        <v>24</v>
      </c>
      <c r="Z207" s="90">
        <v>36</v>
      </c>
      <c r="AA207" s="90">
        <v>45.599999999999902</v>
      </c>
      <c r="AB207" s="90">
        <v>48</v>
      </c>
      <c r="AC207" s="90">
        <v>48</v>
      </c>
      <c r="AD207" s="90">
        <v>24</v>
      </c>
    </row>
    <row r="208" spans="3:30" ht="15" customHeight="1" outlineLevel="1">
      <c r="C208" s="157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208" s="83" t="s">
        <v>207</v>
      </c>
      <c r="E208" s="84" t="s">
        <v>208</v>
      </c>
      <c r="F208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208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208" s="86" t="s">
        <v>211</v>
      </c>
      <c r="I208" s="87">
        <v>0.33333333333333298</v>
      </c>
      <c r="J208" s="87">
        <v>0</v>
      </c>
      <c r="K208" s="87">
        <v>0.22826086956521699</v>
      </c>
      <c r="L208" s="88">
        <v>189</v>
      </c>
      <c r="M208" s="88">
        <v>5</v>
      </c>
      <c r="N208" s="88">
        <v>15</v>
      </c>
      <c r="O208" s="89">
        <v>1</v>
      </c>
      <c r="P208" s="88">
        <v>0</v>
      </c>
      <c r="Q208" s="90"/>
      <c r="R208" s="90"/>
      <c r="S208" s="90" t="s">
        <v>1567</v>
      </c>
      <c r="T208" s="90"/>
      <c r="U208" s="90"/>
      <c r="V208" s="90"/>
      <c r="W208" s="90"/>
      <c r="X208" s="90"/>
      <c r="Y208" s="90"/>
      <c r="Z208" s="90"/>
      <c r="AA208" s="90"/>
      <c r="AB208" s="90"/>
      <c r="AC208" s="90"/>
      <c r="AD208" s="90"/>
    </row>
    <row r="209" spans="3:30" ht="15" customHeight="1" outlineLevel="1">
      <c r="C209" s="157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209" s="83" t="s">
        <v>207</v>
      </c>
      <c r="E209" s="84" t="s">
        <v>209</v>
      </c>
      <c r="F209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209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209" s="86" t="s">
        <v>211</v>
      </c>
      <c r="I209" s="87">
        <v>0.66666666666666596</v>
      </c>
      <c r="J209" s="87">
        <v>0</v>
      </c>
      <c r="K209" s="87">
        <v>0.21980676328502399</v>
      </c>
      <c r="L209" s="88">
        <v>182</v>
      </c>
      <c r="M209" s="88">
        <v>10</v>
      </c>
      <c r="N209" s="88">
        <v>15</v>
      </c>
      <c r="O209" s="89">
        <v>1</v>
      </c>
      <c r="P209" s="88">
        <v>0</v>
      </c>
      <c r="Q209" s="90"/>
      <c r="R209" s="90"/>
      <c r="S209" s="90" t="s">
        <v>1568</v>
      </c>
      <c r="T209" s="90"/>
      <c r="U209" s="90"/>
      <c r="V209" s="90"/>
      <c r="W209" s="90"/>
      <c r="X209" s="90"/>
      <c r="Y209" s="90"/>
      <c r="Z209" s="90"/>
      <c r="AA209" s="90"/>
      <c r="AB209" s="90"/>
      <c r="AC209" s="90"/>
      <c r="AD209" s="90"/>
    </row>
    <row r="210" spans="3:30" ht="15" customHeight="1" outlineLevel="1">
      <c r="C210" s="157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210" s="83" t="s">
        <v>207</v>
      </c>
      <c r="E210" s="84" t="s">
        <v>126</v>
      </c>
      <c r="F210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210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210" s="86" t="s">
        <v>211</v>
      </c>
      <c r="I210" s="87">
        <v>1</v>
      </c>
      <c r="J210" s="87">
        <v>0</v>
      </c>
      <c r="K210" s="87">
        <v>0.24758454106280101</v>
      </c>
      <c r="L210" s="88">
        <v>205</v>
      </c>
      <c r="M210" s="88">
        <v>15</v>
      </c>
      <c r="N210" s="88">
        <v>15</v>
      </c>
      <c r="O210" s="89">
        <v>1</v>
      </c>
      <c r="P210" s="88">
        <v>0</v>
      </c>
      <c r="Q210" s="90"/>
      <c r="R210" s="90"/>
      <c r="S210" s="90" t="s">
        <v>1498</v>
      </c>
      <c r="T210" s="90"/>
      <c r="U210" s="90"/>
      <c r="V210" s="90"/>
      <c r="W210" s="90"/>
      <c r="X210" s="90"/>
      <c r="Y210" s="90"/>
      <c r="Z210" s="90"/>
      <c r="AA210" s="90"/>
      <c r="AB210" s="90"/>
      <c r="AC210" s="90"/>
      <c r="AD210" s="90"/>
    </row>
    <row r="211" spans="3:30" ht="15" customHeight="1" outlineLevel="1">
      <c r="C211" s="157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211" s="83" t="s">
        <v>207</v>
      </c>
      <c r="E211" s="84" t="s">
        <v>138</v>
      </c>
      <c r="F211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211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211" s="86" t="s">
        <v>213</v>
      </c>
      <c r="I211" s="87">
        <v>1</v>
      </c>
      <c r="J211" s="87">
        <v>0</v>
      </c>
      <c r="K211" s="87">
        <v>0.14492753623188401</v>
      </c>
      <c r="L211" s="88">
        <v>120</v>
      </c>
      <c r="M211" s="88">
        <v>15</v>
      </c>
      <c r="N211" s="88">
        <v>15</v>
      </c>
      <c r="O211" s="89">
        <v>1</v>
      </c>
      <c r="P211" s="88">
        <v>0</v>
      </c>
      <c r="Q211" s="90">
        <v>4.0468000000000002</v>
      </c>
      <c r="R211" s="90">
        <v>2.0539999999999998</v>
      </c>
      <c r="S211" s="90">
        <v>1.151</v>
      </c>
      <c r="T211" s="90">
        <v>5.0861493602022403</v>
      </c>
      <c r="U211" s="90">
        <v>25.868915314285701</v>
      </c>
      <c r="V211" s="90">
        <v>1.151</v>
      </c>
      <c r="W211" s="90">
        <v>1.2650999999999999</v>
      </c>
      <c r="X211" s="90">
        <v>1.5545</v>
      </c>
      <c r="Y211" s="90">
        <v>2.0539999999999998</v>
      </c>
      <c r="Z211" s="90">
        <v>3.1719999999999899</v>
      </c>
      <c r="AA211" s="90">
        <v>14.412099999999899</v>
      </c>
      <c r="AB211" s="90">
        <v>19.484999999999999</v>
      </c>
      <c r="AC211" s="90">
        <v>18.334</v>
      </c>
      <c r="AD211" s="90">
        <v>1.6174999999999899</v>
      </c>
    </row>
    <row r="212" spans="3:30" ht="15" customHeight="1" outlineLevel="1">
      <c r="C212" s="158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212" s="149" t="s">
        <v>207</v>
      </c>
      <c r="E212" s="150" t="s">
        <v>103</v>
      </c>
      <c r="F212" s="151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212" s="151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212" s="152" t="s">
        <v>210</v>
      </c>
      <c r="I212" s="153">
        <v>1</v>
      </c>
      <c r="J212" s="153">
        <v>0</v>
      </c>
      <c r="K212" s="153">
        <v>0.15942028985507201</v>
      </c>
      <c r="L212" s="154">
        <v>132</v>
      </c>
      <c r="M212" s="154">
        <v>15</v>
      </c>
      <c r="N212" s="154">
        <v>15</v>
      </c>
      <c r="O212" s="155">
        <v>1</v>
      </c>
      <c r="P212" s="154">
        <v>0</v>
      </c>
      <c r="Q212" s="156">
        <v>7</v>
      </c>
      <c r="R212" s="156">
        <v>7</v>
      </c>
      <c r="S212" s="156">
        <v>0</v>
      </c>
      <c r="T212" s="156">
        <v>4.4721359549995796</v>
      </c>
      <c r="U212" s="156">
        <v>20</v>
      </c>
      <c r="V212" s="156">
        <v>0</v>
      </c>
      <c r="W212" s="156">
        <v>0.7</v>
      </c>
      <c r="X212" s="156">
        <v>3.5</v>
      </c>
      <c r="Y212" s="156">
        <v>7</v>
      </c>
      <c r="Z212" s="156">
        <v>10.5</v>
      </c>
      <c r="AA212" s="156">
        <v>13.299999999999899</v>
      </c>
      <c r="AB212" s="156">
        <v>14</v>
      </c>
      <c r="AC212" s="156">
        <v>14</v>
      </c>
      <c r="AD212" s="156">
        <v>7</v>
      </c>
    </row>
    <row r="213" spans="3:30" ht="15" customHeight="1" outlineLevel="1"/>
  </sheetData>
  <mergeCells count="6">
    <mergeCell ref="H6:I6"/>
    <mergeCell ref="H7:I7"/>
    <mergeCell ref="C9:D9"/>
    <mergeCell ref="C18:D18"/>
    <mergeCell ref="C38:D38"/>
    <mergeCell ref="H9:I9"/>
  </mergeCells>
  <conditionalFormatting sqref="C58:C74">
    <cfRule type="cellIs" dxfId="159" priority="3" operator="equal">
      <formula>"Link"</formula>
    </cfRule>
  </conditionalFormatting>
  <conditionalFormatting sqref="C80:C212">
    <cfRule type="cellIs" dxfId="158" priority="4" operator="equal">
      <formula>"Link"</formula>
    </cfRule>
  </conditionalFormatting>
  <conditionalFormatting sqref="E58:E74">
    <cfRule type="cellIs" dxfId="157" priority="8" operator="equal">
      <formula>"Dataset Description"</formula>
    </cfRule>
  </conditionalFormatting>
  <conditionalFormatting sqref="F12:F15">
    <cfRule type="colorScale" priority="7">
      <colorScale>
        <cfvo type="num" val="0"/>
        <cfvo type="num" val="0.2"/>
        <color rgb="FF000000"/>
        <color rgb="FFC00000"/>
      </colorScale>
    </cfRule>
  </conditionalFormatting>
  <conditionalFormatting sqref="F80:F212">
    <cfRule type="cellIs" dxfId="156" priority="10" operator="equal">
      <formula>"Definition"</formula>
    </cfRule>
  </conditionalFormatting>
  <conditionalFormatting sqref="G80:G212">
    <cfRule type="cellIs" dxfId="155" priority="9" operator="equal">
      <formula>"Note"</formula>
    </cfRule>
  </conditionalFormatting>
  <conditionalFormatting sqref="I58:I74">
    <cfRule type="colorScale" priority="11">
      <colorScale>
        <cfvo type="num" val="0"/>
        <cfvo type="num" val="1"/>
        <color rgb="FF262626"/>
        <color theme="9"/>
      </colorScale>
    </cfRule>
  </conditionalFormatting>
  <conditionalFormatting sqref="I80:K212">
    <cfRule type="colorScale" priority="13">
      <colorScale>
        <cfvo type="num" val="0"/>
        <cfvo type="num" val="0.2"/>
        <color rgb="FF000000"/>
        <color rgb="FF7A0000"/>
      </colorScale>
    </cfRule>
  </conditionalFormatting>
  <conditionalFormatting sqref="J58:J74">
    <cfRule type="colorScale" priority="2">
      <colorScale>
        <cfvo type="num" val="0"/>
        <cfvo type="num" val="0.2"/>
        <color rgb="FF000000"/>
        <color rgb="FF7A0000"/>
      </colorScale>
    </cfRule>
  </conditionalFormatting>
  <conditionalFormatting sqref="K58:K74">
    <cfRule type="cellIs" dxfId="154" priority="1" operator="equal">
      <formula>FALSE</formula>
    </cfRule>
    <cfRule type="cellIs" dxfId="153" priority="6" operator="equal">
      <formula>TRUE</formula>
    </cfRule>
  </conditionalFormatting>
  <hyperlinks>
    <hyperlink ref="D77" location="'Country Stats'!A1" display="Country Stats" xr:uid="{37F97D7D-6476-49BF-9118-0DA3787A2751}"/>
  </hyperlinks>
  <pageMargins left="0.7" right="0.7" top="0.75" bottom="0.75" header="0.3" footer="0.3"/>
  <pageSetup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C07A1-2E8C-46FB-9CC1-AAEC654D73D4}">
  <sheetPr codeName="Sheet2">
    <tabColor rgb="FF131313"/>
  </sheetPr>
  <dimension ref="A1:M626"/>
  <sheetViews>
    <sheetView topLeftCell="A2" zoomScale="85" zoomScaleNormal="85" workbookViewId="0">
      <pane xSplit="3" ySplit="20" topLeftCell="D22" activePane="bottomRight" state="frozen"/>
      <selection activeCell="A2" sqref="A2"/>
      <selection pane="topRight" activeCell="D2" sqref="D2"/>
      <selection pane="bottomLeft" activeCell="A22" sqref="A22"/>
      <selection pane="bottomRight" activeCell="D21" sqref="D21"/>
    </sheetView>
  </sheetViews>
  <sheetFormatPr defaultColWidth="15.6640625" defaultRowHeight="15" customHeight="1" outlineLevelRow="2"/>
  <cols>
    <col min="1" max="1" width="1.77734375" customWidth="1"/>
    <col min="2" max="2" width="8.33203125" customWidth="1"/>
    <col min="3" max="3" width="26.44140625" bestFit="1" customWidth="1"/>
    <col min="4" max="4" width="25.6640625" customWidth="1"/>
    <col min="5" max="6" width="27.6640625" customWidth="1"/>
    <col min="7" max="11" width="27.6640625" style="81" customWidth="1"/>
  </cols>
  <sheetData>
    <row r="1" spans="1:11" ht="19.95" hidden="1" customHeight="1">
      <c r="B1" s="13"/>
      <c r="C1" s="14"/>
      <c r="D1" s="14" t="s">
        <v>0</v>
      </c>
      <c r="E1" s="14"/>
      <c r="F1" s="14"/>
      <c r="G1" s="14"/>
      <c r="H1" s="14"/>
      <c r="I1" s="14"/>
      <c r="J1" s="14"/>
      <c r="K1" s="14"/>
    </row>
    <row r="2" spans="1:11" s="71" customFormat="1" ht="4.95" customHeight="1">
      <c r="C2" s="72"/>
      <c r="D2" s="72"/>
      <c r="E2" s="72"/>
      <c r="F2" s="72"/>
      <c r="G2" s="72"/>
      <c r="H2" s="72"/>
      <c r="I2" s="72"/>
      <c r="J2" s="72"/>
      <c r="K2" s="72"/>
    </row>
    <row r="3" spans="1:11" ht="14.4" customHeight="1">
      <c r="B3" s="80" t="str">
        <f ca="1">HYPERLINK("#" &amp; CELL("address", _xlfn.XLOOKUP(Name,tbl_DfOverview[Dataframe],tbl_DfOverview[_],tbl_DfOverview[[#Headers],[_]])), "Overview ↩")</f>
        <v>Overview ↩</v>
      </c>
      <c r="C3" s="80"/>
    </row>
    <row r="4" spans="1:11" ht="4.95" customHeight="1">
      <c r="B4" s="68"/>
    </row>
    <row r="5" spans="1:11" ht="30" customHeight="1">
      <c r="B5" s="97" t="e" vm="1">
        <v>#VALUE!</v>
      </c>
      <c r="C5" s="74" t="s">
        <v>95</v>
      </c>
      <c r="D5" s="22"/>
    </row>
    <row r="6" spans="1:11" ht="10.199999999999999" customHeight="1"/>
    <row r="7" spans="1:11" ht="14.4">
      <c r="A7" s="66"/>
      <c r="B7" s="82" t="s">
        <v>63</v>
      </c>
      <c r="C7" s="2" t="s">
        <v>5</v>
      </c>
    </row>
    <row r="8" spans="1:11" ht="10.199999999999999" customHeight="1">
      <c r="A8" s="66"/>
    </row>
    <row r="9" spans="1:11" ht="49.95" hidden="1" customHeight="1" outlineLevel="1">
      <c r="A9" s="66"/>
      <c r="D9" s="110" t="s">
        <v>51</v>
      </c>
      <c r="E9" s="111"/>
    </row>
    <row r="10" spans="1:11" ht="14.4" hidden="1" outlineLevel="1">
      <c r="A10" s="66"/>
    </row>
    <row r="11" spans="1:11" ht="15" hidden="1" customHeight="1" outlineLevel="1">
      <c r="A11" s="66"/>
      <c r="C11" s="21" t="s">
        <v>6</v>
      </c>
      <c r="D11" s="32">
        <v>545</v>
      </c>
    </row>
    <row r="12" spans="1:11" ht="15" hidden="1" customHeight="1" outlineLevel="1">
      <c r="A12" s="66"/>
      <c r="C12" s="3" t="s">
        <v>48</v>
      </c>
      <c r="D12" s="24">
        <v>8</v>
      </c>
    </row>
    <row r="13" spans="1:11" ht="15" hidden="1" customHeight="1" outlineLevel="1">
      <c r="A13" s="66"/>
      <c r="C13" s="3" t="s">
        <v>12</v>
      </c>
      <c r="D13" s="24">
        <v>62545</v>
      </c>
    </row>
    <row r="14" spans="1:11" ht="15" hidden="1" customHeight="1" outlineLevel="1">
      <c r="A14" s="66"/>
      <c r="C14" s="3" t="s">
        <v>49</v>
      </c>
      <c r="D14" s="30">
        <v>1</v>
      </c>
    </row>
    <row r="15" spans="1:11" ht="15" hidden="1" customHeight="1" outlineLevel="1">
      <c r="A15" s="66"/>
      <c r="C15" s="3" t="s">
        <v>50</v>
      </c>
      <c r="D15" s="31">
        <v>0</v>
      </c>
    </row>
    <row r="16" spans="1:11" ht="10.199999999999999" hidden="1" customHeight="1" outlineLevel="1">
      <c r="A16" s="66"/>
    </row>
    <row r="17" spans="1:13" ht="34.950000000000003" hidden="1" customHeight="1" outlineLevel="1">
      <c r="A17" s="66"/>
      <c r="C17" s="21" t="s">
        <v>2</v>
      </c>
      <c r="D17" s="33" t="s">
        <v>40</v>
      </c>
      <c r="E17" s="34" t="s">
        <v>40</v>
      </c>
      <c r="F17" s="34" t="s">
        <v>40</v>
      </c>
      <c r="G17" s="34" t="s">
        <v>40</v>
      </c>
      <c r="H17" s="34" t="s">
        <v>40</v>
      </c>
      <c r="I17" s="34" t="s">
        <v>40</v>
      </c>
      <c r="J17" s="34" t="s">
        <v>40</v>
      </c>
      <c r="K17" s="34" t="s">
        <v>40</v>
      </c>
    </row>
    <row r="18" spans="1:13" ht="10.199999999999999" hidden="1" customHeight="1" outlineLevel="1">
      <c r="A18" s="66"/>
    </row>
    <row r="19" spans="1:13" ht="34.950000000000003" hidden="1" customHeight="1" outlineLevel="1">
      <c r="C19" s="21" t="s">
        <v>3</v>
      </c>
      <c r="D19" s="35" t="s">
        <v>47</v>
      </c>
      <c r="E19" s="36" t="s">
        <v>47</v>
      </c>
      <c r="F19" s="37" t="s">
        <v>47</v>
      </c>
      <c r="G19" s="37" t="s">
        <v>47</v>
      </c>
      <c r="H19" s="37" t="s">
        <v>47</v>
      </c>
      <c r="I19" s="37" t="s">
        <v>47</v>
      </c>
      <c r="J19" s="37" t="s">
        <v>47</v>
      </c>
      <c r="K19" s="37" t="s">
        <v>47</v>
      </c>
    </row>
    <row r="20" spans="1:13" ht="10.199999999999999" hidden="1" customHeight="1" outlineLevel="1"/>
    <row r="21" spans="1:13" s="23" customFormat="1" ht="30" customHeight="1" collapsed="1">
      <c r="B21" s="108"/>
      <c r="C21" s="108" t="s">
        <v>4</v>
      </c>
      <c r="D21" s="109" t="s">
        <v>96</v>
      </c>
      <c r="E21" s="109" t="s">
        <v>97</v>
      </c>
      <c r="F21" s="109" t="s">
        <v>98</v>
      </c>
      <c r="G21" s="109" t="s">
        <v>99</v>
      </c>
      <c r="H21" s="109" t="s">
        <v>100</v>
      </c>
      <c r="I21" s="109" t="s">
        <v>101</v>
      </c>
      <c r="J21" s="109" t="s">
        <v>102</v>
      </c>
      <c r="K21" s="109" t="s">
        <v>103</v>
      </c>
      <c r="L21" s="23" t="s">
        <v>38</v>
      </c>
      <c r="M21" s="23" t="s">
        <v>104</v>
      </c>
    </row>
    <row r="22" spans="1:13" ht="10.199999999999999" customHeight="1"/>
    <row r="23" spans="1:13" ht="14.4" outlineLevel="1">
      <c r="A23" s="66"/>
      <c r="B23" s="82" t="s">
        <v>63</v>
      </c>
      <c r="C23" s="2" t="s">
        <v>7</v>
      </c>
    </row>
    <row r="24" spans="1:13" ht="10.199999999999999" customHeight="1" outlineLevel="1">
      <c r="A24" s="66"/>
    </row>
    <row r="25" spans="1:13" ht="15" hidden="1" customHeight="1" outlineLevel="2">
      <c r="A25" s="66"/>
      <c r="C25" s="19" t="s">
        <v>8</v>
      </c>
      <c r="D25" s="9" t="s">
        <v>210</v>
      </c>
      <c r="E25" s="9" t="s">
        <v>211</v>
      </c>
      <c r="F25" s="9" t="s">
        <v>211</v>
      </c>
      <c r="G25" s="9" t="s">
        <v>211</v>
      </c>
      <c r="H25" s="9" t="s">
        <v>212</v>
      </c>
      <c r="I25" s="9" t="s">
        <v>211</v>
      </c>
      <c r="J25" s="9" t="s">
        <v>213</v>
      </c>
      <c r="K25" s="9" t="s">
        <v>210</v>
      </c>
    </row>
    <row r="26" spans="1:13" ht="15" hidden="1" customHeight="1" outlineLevel="2">
      <c r="A26" s="66"/>
      <c r="C26" s="3" t="s">
        <v>9</v>
      </c>
      <c r="D26" s="10">
        <v>0.28807339449541203</v>
      </c>
      <c r="E26" s="10">
        <v>0.96697247706421996</v>
      </c>
      <c r="F26" s="10">
        <v>0.76880733944954105</v>
      </c>
      <c r="G26" s="10">
        <v>7.7064220183486201E-2</v>
      </c>
      <c r="H26" s="10">
        <v>0.43853211009174298</v>
      </c>
      <c r="I26" s="10">
        <v>0.56330275229357796</v>
      </c>
      <c r="J26" s="10">
        <v>0.83669724770642195</v>
      </c>
      <c r="K26" s="10">
        <v>1</v>
      </c>
    </row>
    <row r="27" spans="1:13" ht="15" hidden="1" customHeight="1" outlineLevel="2">
      <c r="A27" s="66"/>
      <c r="C27" s="18" t="s">
        <v>10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</row>
    <row r="28" spans="1:13" ht="15" hidden="1" customHeight="1" outlineLevel="2">
      <c r="A28" s="66"/>
      <c r="C28" s="18" t="s">
        <v>11</v>
      </c>
      <c r="D28" s="10">
        <v>6.9709808937564899E-2</v>
      </c>
      <c r="E28" s="10">
        <v>0.25097130066352202</v>
      </c>
      <c r="F28" s="10">
        <v>0.14637461028059701</v>
      </c>
      <c r="G28" s="10">
        <v>0.13961147973459101</v>
      </c>
      <c r="H28" s="10">
        <v>6.9709808937564899E-2</v>
      </c>
      <c r="I28" s="10">
        <v>0.25180270205451999</v>
      </c>
      <c r="J28" s="10">
        <v>6.9709808937564899E-2</v>
      </c>
      <c r="K28" s="10">
        <v>2.11048045407306E-3</v>
      </c>
    </row>
    <row r="29" spans="1:13" ht="15" hidden="1" customHeight="1" outlineLevel="2">
      <c r="A29" s="66"/>
      <c r="C29" s="18" t="s">
        <v>12</v>
      </c>
      <c r="D29" s="11">
        <v>4360</v>
      </c>
      <c r="E29" s="11">
        <v>15697</v>
      </c>
      <c r="F29" s="11">
        <v>9155</v>
      </c>
      <c r="G29" s="11">
        <v>8732</v>
      </c>
      <c r="H29" s="11">
        <v>4360</v>
      </c>
      <c r="I29" s="11">
        <v>15749</v>
      </c>
      <c r="J29" s="11">
        <v>4360</v>
      </c>
      <c r="K29" s="11">
        <v>132</v>
      </c>
    </row>
    <row r="30" spans="1:13" ht="15" hidden="1" customHeight="1" outlineLevel="2">
      <c r="A30" s="66"/>
      <c r="C30" s="18" t="s">
        <v>13</v>
      </c>
      <c r="D30" s="11">
        <v>157</v>
      </c>
      <c r="E30" s="11">
        <v>527</v>
      </c>
      <c r="F30" s="11">
        <v>419</v>
      </c>
      <c r="G30" s="11">
        <v>42</v>
      </c>
      <c r="H30" s="11">
        <v>239</v>
      </c>
      <c r="I30" s="11">
        <v>307</v>
      </c>
      <c r="J30" s="11">
        <v>456</v>
      </c>
      <c r="K30" s="11">
        <v>545</v>
      </c>
    </row>
    <row r="31" spans="1:13" ht="15" hidden="1" customHeight="1" outlineLevel="2">
      <c r="A31" s="66"/>
      <c r="C31" s="19" t="s">
        <v>14</v>
      </c>
      <c r="D31" s="11">
        <v>545</v>
      </c>
      <c r="E31" s="11">
        <v>545</v>
      </c>
      <c r="F31" s="11">
        <v>545</v>
      </c>
      <c r="G31" s="11">
        <v>545</v>
      </c>
      <c r="H31" s="11">
        <v>545</v>
      </c>
      <c r="I31" s="11">
        <v>545</v>
      </c>
      <c r="J31" s="11">
        <v>545</v>
      </c>
      <c r="K31" s="11">
        <v>545</v>
      </c>
    </row>
    <row r="32" spans="1:13" ht="15" hidden="1" customHeight="1" outlineLevel="2">
      <c r="A32" s="66"/>
      <c r="C32" s="3" t="s">
        <v>15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  <c r="J32" s="11">
        <v>0</v>
      </c>
      <c r="K32" s="11">
        <v>0</v>
      </c>
    </row>
    <row r="33" spans="1:11" ht="10.199999999999999" hidden="1" customHeight="1" outlineLevel="2">
      <c r="A33" s="66"/>
    </row>
    <row r="34" spans="1:11" ht="124.95" hidden="1" customHeight="1" outlineLevel="2"/>
    <row r="35" spans="1:11" ht="10.199999999999999" hidden="1" customHeight="1" outlineLevel="2"/>
    <row r="36" spans="1:11" ht="14.4" outlineLevel="1" collapsed="1">
      <c r="A36" s="66"/>
      <c r="B36" s="82" t="s">
        <v>63</v>
      </c>
      <c r="C36" s="2" t="s">
        <v>16</v>
      </c>
    </row>
    <row r="37" spans="1:11" ht="10.199999999999999" customHeight="1" outlineLevel="1">
      <c r="A37" s="66"/>
    </row>
    <row r="38" spans="1:11" ht="15" hidden="1" customHeight="1" outlineLevel="2">
      <c r="A38" s="66"/>
      <c r="C38" s="3" t="s">
        <v>17</v>
      </c>
      <c r="D38" s="12">
        <v>52.899082568807302</v>
      </c>
      <c r="E38" s="12"/>
      <c r="F38" s="12"/>
      <c r="G38" s="12"/>
      <c r="H38" s="12">
        <v>40661.680733946756</v>
      </c>
      <c r="I38" s="12"/>
      <c r="J38" s="12">
        <v>3111.9211009174301</v>
      </c>
      <c r="K38" s="12">
        <v>272</v>
      </c>
    </row>
    <row r="39" spans="1:11" ht="15" hidden="1" customHeight="1" outlineLevel="2">
      <c r="A39" s="66"/>
      <c r="C39" s="18" t="s">
        <v>18</v>
      </c>
      <c r="D39" s="12">
        <v>42</v>
      </c>
      <c r="E39" s="12"/>
      <c r="F39" s="12"/>
      <c r="G39" s="12"/>
      <c r="H39" s="12">
        <v>40389</v>
      </c>
      <c r="I39" s="12"/>
      <c r="J39" s="12">
        <v>212</v>
      </c>
      <c r="K39" s="12">
        <v>272</v>
      </c>
    </row>
    <row r="40" spans="1:11" ht="15" hidden="1" customHeight="1" outlineLevel="2">
      <c r="A40" s="66"/>
      <c r="C40" s="18" t="s">
        <v>19</v>
      </c>
      <c r="D40" s="12">
        <v>1</v>
      </c>
      <c r="E40" s="12" t="s">
        <v>214</v>
      </c>
      <c r="F40" s="12" t="s">
        <v>215</v>
      </c>
      <c r="G40" s="12" t="s">
        <v>216</v>
      </c>
      <c r="H40" s="12">
        <v>40116</v>
      </c>
      <c r="I40" s="12" t="s">
        <v>217</v>
      </c>
      <c r="J40" s="12">
        <v>70</v>
      </c>
      <c r="K40" s="12">
        <v>0</v>
      </c>
    </row>
    <row r="41" spans="1:11" ht="15" hidden="1" customHeight="1" outlineLevel="2">
      <c r="A41" s="66"/>
      <c r="C41" s="3" t="s">
        <v>20</v>
      </c>
      <c r="D41" s="12">
        <v>43.404930119925197</v>
      </c>
      <c r="E41" s="12"/>
      <c r="F41" s="12"/>
      <c r="G41" s="12"/>
      <c r="H41" s="12"/>
      <c r="I41" s="12"/>
      <c r="J41" s="12">
        <v>25681.008438450801</v>
      </c>
      <c r="K41" s="12">
        <v>157.47221977225001</v>
      </c>
    </row>
    <row r="42" spans="1:11" ht="15" hidden="1" customHeight="1" outlineLevel="2">
      <c r="A42" s="66"/>
      <c r="C42" s="20" t="s">
        <v>21</v>
      </c>
      <c r="D42" s="12">
        <v>1883.9879587155899</v>
      </c>
      <c r="E42" s="12"/>
      <c r="F42" s="12"/>
      <c r="G42" s="12"/>
      <c r="H42" s="12"/>
      <c r="I42" s="12"/>
      <c r="J42" s="12">
        <v>659514194.41578496</v>
      </c>
      <c r="K42" s="12">
        <v>24797.499999999902</v>
      </c>
    </row>
    <row r="43" spans="1:11" ht="10.199999999999999" hidden="1" customHeight="1" outlineLevel="2">
      <c r="A43" s="66"/>
    </row>
    <row r="44" spans="1:11" ht="150" hidden="1" customHeight="1" outlineLevel="2"/>
    <row r="45" spans="1:11" ht="10.199999999999999" hidden="1" customHeight="1" outlineLevel="2"/>
    <row r="46" spans="1:11" ht="14.4" outlineLevel="1" collapsed="1">
      <c r="A46" s="66"/>
      <c r="B46" s="82" t="s">
        <v>63</v>
      </c>
      <c r="C46" s="2" t="s">
        <v>22</v>
      </c>
    </row>
    <row r="47" spans="1:11" ht="10.050000000000001" customHeight="1" outlineLevel="1">
      <c r="A47" s="66"/>
    </row>
    <row r="48" spans="1:11" ht="15" hidden="1" customHeight="1" outlineLevel="2">
      <c r="A48" s="66"/>
      <c r="C48" s="3" t="s">
        <v>23</v>
      </c>
      <c r="D48" s="12">
        <v>1</v>
      </c>
      <c r="E48" s="12"/>
      <c r="F48" s="12"/>
      <c r="G48" s="12"/>
      <c r="H48" s="12">
        <v>39472</v>
      </c>
      <c r="I48" s="12"/>
      <c r="J48" s="12">
        <v>4.9000000000000004</v>
      </c>
      <c r="K48" s="12">
        <v>0</v>
      </c>
    </row>
    <row r="49" spans="1:11" ht="15" hidden="1" customHeight="1" outlineLevel="2">
      <c r="A49" s="66"/>
      <c r="C49" s="18">
        <v>0.05</v>
      </c>
      <c r="D49" s="12">
        <v>2.2000000000000002</v>
      </c>
      <c r="E49" s="12"/>
      <c r="F49" s="12"/>
      <c r="G49" s="12"/>
      <c r="H49" s="12">
        <v>39830.400000000001</v>
      </c>
      <c r="I49" s="12"/>
      <c r="J49" s="12">
        <v>31.62</v>
      </c>
      <c r="K49" s="12">
        <v>27.2</v>
      </c>
    </row>
    <row r="50" spans="1:11" ht="15" hidden="1" customHeight="1" outlineLevel="2">
      <c r="A50" s="66"/>
      <c r="C50" s="19">
        <v>0.25</v>
      </c>
      <c r="D50" s="12">
        <v>15</v>
      </c>
      <c r="E50" s="12"/>
      <c r="F50" s="12"/>
      <c r="G50" s="12"/>
      <c r="H50" s="12">
        <v>40116</v>
      </c>
      <c r="I50" s="12"/>
      <c r="J50" s="12">
        <v>100.1</v>
      </c>
      <c r="K50" s="12">
        <v>136</v>
      </c>
    </row>
    <row r="51" spans="1:11" ht="15" hidden="1" customHeight="1" outlineLevel="2">
      <c r="A51" s="66"/>
      <c r="C51" s="3">
        <v>0.5</v>
      </c>
      <c r="D51" s="12">
        <v>42</v>
      </c>
      <c r="E51" s="12"/>
      <c r="F51" s="12"/>
      <c r="G51" s="12"/>
      <c r="H51" s="12">
        <v>40389</v>
      </c>
      <c r="I51" s="12"/>
      <c r="J51" s="12">
        <v>212</v>
      </c>
      <c r="K51" s="12">
        <v>272</v>
      </c>
    </row>
    <row r="52" spans="1:11" ht="15" hidden="1" customHeight="1" outlineLevel="2">
      <c r="A52" s="66"/>
      <c r="C52" s="18">
        <v>0.75</v>
      </c>
      <c r="D52" s="12">
        <v>85</v>
      </c>
      <c r="E52" s="12"/>
      <c r="F52" s="12"/>
      <c r="G52" s="12"/>
      <c r="H52" s="12">
        <v>40851</v>
      </c>
      <c r="I52" s="12"/>
      <c r="J52" s="12">
        <v>493</v>
      </c>
      <c r="K52" s="12">
        <v>408</v>
      </c>
    </row>
    <row r="53" spans="1:11" ht="15" hidden="1" customHeight="1" outlineLevel="2">
      <c r="A53" s="66"/>
      <c r="C53" s="18">
        <v>0.95</v>
      </c>
      <c r="D53" s="12">
        <v>135</v>
      </c>
      <c r="E53" s="12"/>
      <c r="F53" s="12"/>
      <c r="G53" s="12"/>
      <c r="H53" s="12">
        <v>42479.199999999997</v>
      </c>
      <c r="I53" s="12"/>
      <c r="J53" s="12">
        <v>3600</v>
      </c>
      <c r="K53" s="12">
        <v>516.79999999999995</v>
      </c>
    </row>
    <row r="54" spans="1:11" ht="15" hidden="1" customHeight="1" outlineLevel="2">
      <c r="A54" s="66"/>
      <c r="C54" s="3" t="s">
        <v>24</v>
      </c>
      <c r="D54" s="12">
        <v>157</v>
      </c>
      <c r="E54" s="12"/>
      <c r="F54" s="12"/>
      <c r="G54" s="12"/>
      <c r="H54" s="12">
        <v>45583</v>
      </c>
      <c r="I54" s="12"/>
      <c r="J54" s="12">
        <v>395000</v>
      </c>
      <c r="K54" s="12">
        <v>544</v>
      </c>
    </row>
    <row r="55" spans="1:11" ht="15" hidden="1" customHeight="1" outlineLevel="2">
      <c r="A55" s="66"/>
      <c r="C55" s="18" t="s">
        <v>25</v>
      </c>
      <c r="D55" s="12">
        <v>156</v>
      </c>
      <c r="E55" s="12"/>
      <c r="F55" s="12"/>
      <c r="G55" s="12"/>
      <c r="H55" s="12" t="s">
        <v>218</v>
      </c>
      <c r="I55" s="12"/>
      <c r="J55" s="12">
        <v>394995.1</v>
      </c>
      <c r="K55" s="12">
        <v>544</v>
      </c>
    </row>
    <row r="56" spans="1:11" ht="15" hidden="1" customHeight="1" outlineLevel="2">
      <c r="C56" s="3" t="s">
        <v>26</v>
      </c>
      <c r="D56" s="12">
        <v>70</v>
      </c>
      <c r="E56" s="12"/>
      <c r="F56" s="12"/>
      <c r="G56" s="12"/>
      <c r="H56" s="12" t="s">
        <v>219</v>
      </c>
      <c r="I56" s="12"/>
      <c r="J56" s="12">
        <v>392.9</v>
      </c>
      <c r="K56" s="12">
        <v>272</v>
      </c>
    </row>
    <row r="57" spans="1:11" ht="10.199999999999999" hidden="1" customHeight="1" outlineLevel="2"/>
    <row r="58" spans="1:11" ht="14.4" outlineLevel="1" collapsed="1">
      <c r="A58" s="66"/>
      <c r="B58" s="82" t="s">
        <v>63</v>
      </c>
      <c r="C58" s="2" t="s">
        <v>27</v>
      </c>
    </row>
    <row r="59" spans="1:11" ht="10.050000000000001" customHeight="1" outlineLevel="1">
      <c r="A59" s="66"/>
    </row>
    <row r="60" spans="1:11" ht="15" hidden="1" customHeight="1" outlineLevel="2">
      <c r="A60" s="66"/>
      <c r="C60" s="3" t="s">
        <v>28</v>
      </c>
      <c r="D60" s="29" t="b">
        <v>0</v>
      </c>
      <c r="E60" s="29" t="b">
        <v>0</v>
      </c>
      <c r="F60" s="29" t="b">
        <v>0</v>
      </c>
      <c r="G60" s="29" t="b">
        <v>0</v>
      </c>
      <c r="H60" s="29" t="b">
        <v>0</v>
      </c>
      <c r="I60" s="29" t="b">
        <v>0</v>
      </c>
      <c r="J60" s="29" t="b">
        <v>0</v>
      </c>
      <c r="K60" s="29" t="b">
        <v>0</v>
      </c>
    </row>
    <row r="61" spans="1:11" ht="15" hidden="1" customHeight="1" outlineLevel="2">
      <c r="A61" s="66"/>
      <c r="C61" s="18" t="s">
        <v>29</v>
      </c>
      <c r="D61" s="29" t="b">
        <v>0</v>
      </c>
      <c r="E61" s="29" t="b">
        <v>0</v>
      </c>
      <c r="F61" s="29" t="b">
        <v>0</v>
      </c>
      <c r="G61" s="29" t="b">
        <v>0</v>
      </c>
      <c r="H61" s="29" t="b">
        <v>0</v>
      </c>
      <c r="I61" s="29" t="b">
        <v>0</v>
      </c>
      <c r="J61" s="29" t="b">
        <v>0</v>
      </c>
      <c r="K61" s="29" t="b">
        <v>0</v>
      </c>
    </row>
    <row r="62" spans="1:11" ht="15" hidden="1" customHeight="1" outlineLevel="2">
      <c r="A62" s="66"/>
      <c r="C62" s="18" t="s">
        <v>30</v>
      </c>
      <c r="D62" s="29" t="b">
        <v>0</v>
      </c>
      <c r="E62" s="29" t="b">
        <v>0</v>
      </c>
      <c r="F62" s="29" t="b">
        <v>0</v>
      </c>
      <c r="G62" s="29" t="b">
        <v>0</v>
      </c>
      <c r="H62" s="29" t="b">
        <v>0</v>
      </c>
      <c r="I62" s="29" t="b">
        <v>0</v>
      </c>
      <c r="J62" s="29" t="b">
        <v>0</v>
      </c>
      <c r="K62" s="29" t="b">
        <v>0</v>
      </c>
    </row>
    <row r="63" spans="1:11" ht="15" hidden="1" customHeight="1" outlineLevel="2">
      <c r="A63" s="66"/>
      <c r="C63" s="18" t="s">
        <v>31</v>
      </c>
      <c r="D63" s="29" t="b">
        <v>0</v>
      </c>
      <c r="E63" s="29" t="b">
        <v>0</v>
      </c>
      <c r="F63" s="29" t="b">
        <v>0</v>
      </c>
      <c r="G63" s="29" t="b">
        <v>0</v>
      </c>
      <c r="H63" s="29" t="b">
        <v>0</v>
      </c>
      <c r="I63" s="29" t="b">
        <v>0</v>
      </c>
      <c r="J63" s="29" t="b">
        <v>0</v>
      </c>
      <c r="K63" s="29" t="b">
        <v>0</v>
      </c>
    </row>
    <row r="64" spans="1:11" ht="15" hidden="1" customHeight="1" outlineLevel="2">
      <c r="A64" s="66"/>
      <c r="C64" s="3" t="s">
        <v>32</v>
      </c>
      <c r="D64" s="29" t="b">
        <v>0</v>
      </c>
      <c r="E64" s="29" t="b">
        <v>0</v>
      </c>
      <c r="F64" s="29" t="b">
        <v>0</v>
      </c>
      <c r="G64" s="29" t="b">
        <v>0</v>
      </c>
      <c r="H64" s="29" t="b">
        <v>0</v>
      </c>
      <c r="I64" s="29" t="b">
        <v>0</v>
      </c>
      <c r="J64" s="29" t="b">
        <v>0</v>
      </c>
      <c r="K64" s="29" t="b">
        <v>0</v>
      </c>
    </row>
    <row r="65" spans="1:11" ht="15" hidden="1" customHeight="1" outlineLevel="2">
      <c r="A65" s="66"/>
      <c r="C65" s="18" t="s">
        <v>33</v>
      </c>
      <c r="D65" s="29" t="b">
        <v>0</v>
      </c>
      <c r="E65" s="29" t="b">
        <v>0</v>
      </c>
      <c r="F65" s="29" t="b">
        <v>0</v>
      </c>
      <c r="G65" s="29" t="b">
        <v>0</v>
      </c>
      <c r="H65" s="29" t="b">
        <v>0</v>
      </c>
      <c r="I65" s="29" t="b">
        <v>0</v>
      </c>
      <c r="J65" s="29" t="b">
        <v>0</v>
      </c>
      <c r="K65" s="29" t="b">
        <v>0</v>
      </c>
    </row>
    <row r="66" spans="1:11" ht="15" hidden="1" customHeight="1" outlineLevel="2">
      <c r="A66" s="66"/>
      <c r="C66" s="18" t="s">
        <v>34</v>
      </c>
      <c r="D66" s="29" t="b">
        <v>0</v>
      </c>
      <c r="E66" s="29" t="b">
        <v>0</v>
      </c>
      <c r="F66" s="29" t="b">
        <v>0</v>
      </c>
      <c r="G66" s="29" t="b">
        <v>0</v>
      </c>
      <c r="H66" s="29" t="b">
        <v>0</v>
      </c>
      <c r="I66" s="29" t="b">
        <v>0</v>
      </c>
      <c r="J66" s="29" t="b">
        <v>0</v>
      </c>
      <c r="K66" s="29" t="b">
        <v>0</v>
      </c>
    </row>
    <row r="67" spans="1:11" ht="15" hidden="1" customHeight="1" outlineLevel="2">
      <c r="C67" s="3" t="s">
        <v>35</v>
      </c>
      <c r="D67" s="29" t="b">
        <v>0</v>
      </c>
      <c r="E67" s="29" t="b">
        <v>0</v>
      </c>
      <c r="F67" s="29" t="b">
        <v>0</v>
      </c>
      <c r="G67" s="29" t="b">
        <v>0</v>
      </c>
      <c r="H67" s="29" t="b">
        <v>0</v>
      </c>
      <c r="I67" s="29" t="b">
        <v>0</v>
      </c>
      <c r="J67" s="29" t="b">
        <v>0</v>
      </c>
      <c r="K67" s="29" t="b">
        <v>0</v>
      </c>
    </row>
    <row r="68" spans="1:11" ht="10.199999999999999" hidden="1" customHeight="1" outlineLevel="2"/>
    <row r="69" spans="1:11" ht="14.4" outlineLevel="1" collapsed="1">
      <c r="A69" s="66"/>
      <c r="B69" s="82" t="s">
        <v>63</v>
      </c>
      <c r="C69" s="2" t="s">
        <v>36</v>
      </c>
    </row>
    <row r="70" spans="1:11" ht="10.050000000000001" customHeight="1" outlineLevel="1">
      <c r="A70" s="66"/>
    </row>
    <row r="71" spans="1:11" ht="15" hidden="1" customHeight="1" outlineLevel="2">
      <c r="A71" s="66"/>
      <c r="C71" s="3" t="str">
        <f>IF(COUNTIF(FieldList1, "&lt;&gt;FALSE") = 0,"",SUBSTITUTE(LOWER(C60)," ","_") &amp;" = ")</f>
        <v/>
      </c>
      <c r="D71" t="str" cm="1">
        <f t="array" ref="D71">IF(COUNTIF(FieldList1, "&lt;&gt;FALSE") = 0,"","['"&amp;_xlfn.TEXTJOIN("', '", TRUE, _xlfn._xlws.FILTER(FieldRange,FieldList1&lt;&gt; FALSE, ""))&amp;"']")</f>
        <v/>
      </c>
    </row>
    <row r="72" spans="1:11" ht="15" hidden="1" customHeight="1" outlineLevel="2">
      <c r="A72" s="66"/>
      <c r="C72" s="17" t="str">
        <f>IF(COUNTIF(FieldList2, "&lt;&gt;FALSE") = 0,"",SUBSTITUTE(LOWER(C61)," ","_")&amp;" = ")</f>
        <v/>
      </c>
      <c r="D72" t="str" cm="1">
        <f t="array" ref="D72">IF(COUNTIF(FieldList2, "&lt;&gt;FALSE") = 0,"","['"&amp;_xlfn.TEXTJOIN("', '", TRUE, _xlfn._xlws.FILTER(FieldRange,FieldList2&lt;&gt; FALSE, ""))&amp;"']")</f>
        <v/>
      </c>
    </row>
    <row r="73" spans="1:11" ht="15" hidden="1" customHeight="1" outlineLevel="2">
      <c r="A73" s="66"/>
      <c r="C73" s="17" t="str">
        <f>IF(COUNTIF(FieldList3, "&lt;&gt;FALSE") = 0,"",SUBSTITUTE(LOWER(C62)," ","_")&amp;" = ")</f>
        <v/>
      </c>
      <c r="D73" t="str" cm="1">
        <f t="array" ref="D73">IF(COUNTIF(FieldList3, "&lt;&gt;FALSE") = 0,"","['"&amp;_xlfn.TEXTJOIN("', '", TRUE, _xlfn._xlws.FILTER(FieldRange,FieldList3&lt;&gt; FALSE, ""))&amp;"']")</f>
        <v/>
      </c>
    </row>
    <row r="74" spans="1:11" ht="15" hidden="1" customHeight="1" outlineLevel="2">
      <c r="A74" s="66"/>
      <c r="C74" s="17" t="str">
        <f>IF(COUNTIF(FieldList4, "&lt;&gt;FALSE") = 0,"",SUBSTITUTE(LOWER(C63)," ","_")&amp;" = ")</f>
        <v/>
      </c>
      <c r="D74" t="str" cm="1">
        <f t="array" ref="D74">IF(COUNTIF(FieldList4, "&lt;&gt;FALSE") = 0,"","['"&amp;_xlfn.TEXTJOIN("', '", TRUE, _xlfn._xlws.FILTER(FieldRange,FieldList4&lt;&gt; FALSE, ""))&amp;"']")</f>
        <v/>
      </c>
    </row>
    <row r="75" spans="1:11" ht="15" hidden="1" customHeight="1" outlineLevel="2">
      <c r="A75" s="66"/>
      <c r="C75" s="17" t="str">
        <f>IF(COUNTIF(FieldList5, "&lt;&gt;FALSE") = 0,"",SUBSTITUTE(LOWER(C64)," ","_")&amp;" = ")</f>
        <v/>
      </c>
      <c r="D75" t="str" cm="1">
        <f t="array" ref="D75">IF(COUNTIF(FieldList5, "&lt;&gt;FALSE") = 0,"","['"&amp;_xlfn.TEXTJOIN("', '", TRUE, _xlfn._xlws.FILTER(FieldRange,FieldList5&lt;&gt; FALSE, ""))&amp;"']")</f>
        <v/>
      </c>
    </row>
    <row r="76" spans="1:11" ht="15" hidden="1" customHeight="1" outlineLevel="2">
      <c r="A76" s="66"/>
      <c r="C76" s="17" t="str">
        <f>IF(COUNTIF(FieldList6, "&lt;&gt;FALSE") = 0,"",SUBSTITUTE(LOWER(C65)," ","_")&amp;" = ")</f>
        <v/>
      </c>
      <c r="D76" t="str" cm="1">
        <f t="array" ref="D76">IF(COUNTIF(FieldList6, "&lt;&gt;FALSE") = 0,"","['"&amp;_xlfn.TEXTJOIN("', '", TRUE, _xlfn._xlws.FILTER(FieldRange,FieldList6&lt;&gt; FALSE, ""))&amp;"']")</f>
        <v/>
      </c>
    </row>
    <row r="77" spans="1:11" ht="15" hidden="1" customHeight="1" outlineLevel="2">
      <c r="A77" s="66"/>
      <c r="C77" s="16" t="str">
        <f>IF(COUNTIF(FieldList7, "&lt;&gt;FALSE") = 0,"",SUBSTITUTE(LOWER(C66)," ","_")&amp;" = ")</f>
        <v/>
      </c>
      <c r="D77" t="str" cm="1">
        <f t="array" ref="D77">IF(COUNTIF(FieldList7, "&lt;&gt;FALSE") = 0,"","['"&amp;_xlfn.TEXTJOIN("', '", TRUE, _xlfn._xlws.FILTER(FieldRange,FieldList7&lt;&gt; FALSE, ""))&amp;"']")</f>
        <v/>
      </c>
    </row>
    <row r="78" spans="1:11" ht="15" hidden="1" customHeight="1" outlineLevel="2">
      <c r="A78" s="66"/>
      <c r="C78" s="3" t="str">
        <f>IF(COUNTIF(FieldList8, "&lt;&gt;FALSE") = 0,"",SUBSTITUTE(LOWER(C67)," ","_")&amp;" = ")</f>
        <v/>
      </c>
      <c r="D78" t="str" cm="1">
        <f t="array" ref="D78">IF(COUNTIF(FieldList8, "&lt;&gt;FALSE") = 0,"","['"&amp;_xlfn.TEXTJOIN("', '", TRUE, _xlfn._xlws.FILTER(FieldRange,FieldList8&lt;&gt; FALSE, ""))&amp;"']")</f>
        <v/>
      </c>
    </row>
    <row r="79" spans="1:11" ht="15" hidden="1" customHeight="1" outlineLevel="2">
      <c r="C79" s="15" t="str">
        <f>IF(COUNTIF(tbl_bank_failures[Record List], "&lt;&gt;FALSE") = 0,"",SUBSTITUTE(LOWER(LightHeader)," ", "_") &amp;" = ")</f>
        <v/>
      </c>
      <c r="D79" t="str" cm="1">
        <f t="array" ref="D79">IF(COUNTIF(tbl_bank_failures[Record List], "&lt;&gt;FALSE") = 0,"","['"&amp;_xlfn.TEXTJOIN("', '", TRUE, _xlfn._xlws.FILTER(_xlfn.TAKE(tbl_bank_failures[],,-1), tbl_bank_failures[Record List] &lt;&gt; FALSE, ""))&amp;"']")</f>
        <v/>
      </c>
    </row>
    <row r="80" spans="1:11" ht="10.199999999999999" hidden="1" customHeight="1" outlineLevel="1" collapsed="1"/>
    <row r="81" spans="3:13" ht="30" customHeight="1">
      <c r="C81" s="61" t="s">
        <v>37</v>
      </c>
      <c r="D81" s="59" t="s">
        <v>96</v>
      </c>
      <c r="E81" s="59" t="s">
        <v>97</v>
      </c>
      <c r="F81" s="59" t="s">
        <v>98</v>
      </c>
      <c r="G81" s="119" t="s">
        <v>99</v>
      </c>
      <c r="H81" s="119" t="s">
        <v>100</v>
      </c>
      <c r="I81" s="119" t="s">
        <v>101</v>
      </c>
      <c r="J81" s="119" t="s">
        <v>102</v>
      </c>
      <c r="K81" s="119" t="s">
        <v>103</v>
      </c>
      <c r="L81" s="61" t="s">
        <v>38</v>
      </c>
      <c r="M81" s="61" t="s">
        <v>104</v>
      </c>
    </row>
    <row r="82" spans="3:13" ht="15" customHeight="1">
      <c r="C82" s="62" t="b">
        <v>0</v>
      </c>
      <c r="D82" s="60">
        <v>1</v>
      </c>
      <c r="E82" s="60" t="s">
        <v>220</v>
      </c>
      <c r="F82" s="60" t="s">
        <v>221</v>
      </c>
      <c r="G82" s="118" t="s">
        <v>222</v>
      </c>
      <c r="H82" s="120">
        <v>39472</v>
      </c>
      <c r="I82" s="118" t="s">
        <v>223</v>
      </c>
      <c r="J82" s="118">
        <v>58.5</v>
      </c>
      <c r="K82" s="118">
        <v>0</v>
      </c>
      <c r="L82" s="121">
        <v>0</v>
      </c>
      <c r="M82" s="121">
        <v>1.6789555489616951E+19</v>
      </c>
    </row>
    <row r="83" spans="3:13" ht="15" customHeight="1">
      <c r="C83" s="62" t="b">
        <v>0</v>
      </c>
      <c r="D83" s="60">
        <v>2</v>
      </c>
      <c r="E83" s="60" t="s">
        <v>224</v>
      </c>
      <c r="F83" s="60" t="s">
        <v>225</v>
      </c>
      <c r="G83" s="118" t="s">
        <v>222</v>
      </c>
      <c r="H83" s="120">
        <v>39514</v>
      </c>
      <c r="I83" s="118" t="s">
        <v>226</v>
      </c>
      <c r="J83" s="118">
        <v>18.7</v>
      </c>
      <c r="K83" s="118">
        <v>1</v>
      </c>
      <c r="L83" s="121">
        <v>0</v>
      </c>
      <c r="M83" s="121">
        <v>1.1173225283980243E+19</v>
      </c>
    </row>
    <row r="84" spans="3:13" ht="15" customHeight="1">
      <c r="C84" s="112" t="b">
        <v>0</v>
      </c>
      <c r="D84" s="113">
        <v>3</v>
      </c>
      <c r="E84" s="114" t="s">
        <v>227</v>
      </c>
      <c r="F84" s="114" t="s">
        <v>228</v>
      </c>
      <c r="G84" s="118" t="s">
        <v>229</v>
      </c>
      <c r="H84" s="120">
        <v>39523</v>
      </c>
      <c r="I84" s="118" t="s">
        <v>230</v>
      </c>
      <c r="J84" s="118">
        <v>395000</v>
      </c>
      <c r="K84" s="118">
        <v>2</v>
      </c>
      <c r="L84" s="121">
        <v>0</v>
      </c>
      <c r="M84" s="121">
        <v>1.4308638849615553E+19</v>
      </c>
    </row>
    <row r="85" spans="3:13" ht="15" customHeight="1">
      <c r="C85" s="112" t="b">
        <v>0</v>
      </c>
      <c r="D85" s="113">
        <v>4</v>
      </c>
      <c r="E85" s="114" t="s">
        <v>231</v>
      </c>
      <c r="F85" s="114" t="s">
        <v>232</v>
      </c>
      <c r="G85" s="118" t="s">
        <v>233</v>
      </c>
      <c r="H85" s="120">
        <v>39577</v>
      </c>
      <c r="I85" s="118" t="s">
        <v>234</v>
      </c>
      <c r="J85" s="118">
        <v>2100</v>
      </c>
      <c r="K85" s="118">
        <v>3</v>
      </c>
      <c r="L85" s="121">
        <v>0</v>
      </c>
      <c r="M85" s="121">
        <v>4.6868365937327852E+18</v>
      </c>
    </row>
    <row r="86" spans="3:13" ht="15" customHeight="1">
      <c r="C86" s="112" t="b">
        <v>0</v>
      </c>
      <c r="D86" s="113">
        <v>5</v>
      </c>
      <c r="E86" s="114" t="s">
        <v>235</v>
      </c>
      <c r="F86" s="114" t="s">
        <v>236</v>
      </c>
      <c r="G86" s="118" t="s">
        <v>237</v>
      </c>
      <c r="H86" s="120">
        <v>39598</v>
      </c>
      <c r="I86" s="118" t="s">
        <v>238</v>
      </c>
      <c r="J86" s="118">
        <v>54.7</v>
      </c>
      <c r="K86" s="118">
        <v>4</v>
      </c>
      <c r="L86" s="121">
        <v>0</v>
      </c>
      <c r="M86" s="121">
        <v>1.2560470493566786E+19</v>
      </c>
    </row>
    <row r="87" spans="3:13" ht="15" customHeight="1">
      <c r="C87" s="112" t="b">
        <v>0</v>
      </c>
      <c r="D87" s="113">
        <v>6</v>
      </c>
      <c r="E87" s="114" t="s">
        <v>239</v>
      </c>
      <c r="F87" s="114" t="s">
        <v>240</v>
      </c>
      <c r="G87" s="118" t="s">
        <v>241</v>
      </c>
      <c r="H87" s="120">
        <v>39640</v>
      </c>
      <c r="I87" s="118" t="s">
        <v>242</v>
      </c>
      <c r="J87" s="118">
        <v>32000</v>
      </c>
      <c r="K87" s="118">
        <v>5</v>
      </c>
      <c r="L87" s="121">
        <v>0</v>
      </c>
      <c r="M87" s="121">
        <v>5.2917764396164512E+17</v>
      </c>
    </row>
    <row r="88" spans="3:13" ht="15" customHeight="1">
      <c r="C88" s="112" t="b">
        <v>0</v>
      </c>
      <c r="D88" s="113">
        <v>7</v>
      </c>
      <c r="E88" s="114" t="s">
        <v>243</v>
      </c>
      <c r="F88" s="114" t="s">
        <v>244</v>
      </c>
      <c r="G88" s="118" t="s">
        <v>245</v>
      </c>
      <c r="H88" s="120">
        <v>39654</v>
      </c>
      <c r="I88" s="118" t="s">
        <v>246</v>
      </c>
      <c r="J88" s="118">
        <v>3400</v>
      </c>
      <c r="K88" s="118">
        <v>6</v>
      </c>
      <c r="L88" s="121">
        <v>0</v>
      </c>
      <c r="M88" s="121">
        <v>4.0195106002640097E+18</v>
      </c>
    </row>
    <row r="89" spans="3:13" ht="15" customHeight="1">
      <c r="C89" s="112" t="b">
        <v>0</v>
      </c>
      <c r="D89" s="113">
        <v>8</v>
      </c>
      <c r="E89" s="114" t="s">
        <v>247</v>
      </c>
      <c r="F89" s="114" t="s">
        <v>248</v>
      </c>
      <c r="G89" s="118" t="s">
        <v>241</v>
      </c>
      <c r="H89" s="120">
        <v>39654</v>
      </c>
      <c r="I89" s="118" t="s">
        <v>246</v>
      </c>
      <c r="J89" s="118">
        <v>254</v>
      </c>
      <c r="K89" s="118">
        <v>7</v>
      </c>
      <c r="L89" s="121">
        <v>0</v>
      </c>
      <c r="M89" s="121">
        <v>1.4601177148233865E+19</v>
      </c>
    </row>
    <row r="90" spans="3:13" ht="15" customHeight="1">
      <c r="C90" s="112" t="b">
        <v>0</v>
      </c>
      <c r="D90" s="113">
        <v>9</v>
      </c>
      <c r="E90" s="114" t="s">
        <v>249</v>
      </c>
      <c r="F90" s="114" t="s">
        <v>250</v>
      </c>
      <c r="G90" s="118" t="s">
        <v>251</v>
      </c>
      <c r="H90" s="120">
        <v>39661</v>
      </c>
      <c r="I90" s="118" t="s">
        <v>252</v>
      </c>
      <c r="J90" s="118">
        <v>259</v>
      </c>
      <c r="K90" s="118">
        <v>8</v>
      </c>
      <c r="L90" s="121">
        <v>0</v>
      </c>
      <c r="M90" s="121">
        <v>5.2614326920002877E+18</v>
      </c>
    </row>
    <row r="91" spans="3:13" ht="15" customHeight="1">
      <c r="C91" s="112" t="b">
        <v>0</v>
      </c>
      <c r="D91" s="113">
        <v>10</v>
      </c>
      <c r="E91" s="114" t="s">
        <v>253</v>
      </c>
      <c r="F91" s="114" t="s">
        <v>254</v>
      </c>
      <c r="G91" s="118" t="s">
        <v>255</v>
      </c>
      <c r="H91" s="120">
        <v>39682</v>
      </c>
      <c r="I91" s="118" t="s">
        <v>256</v>
      </c>
      <c r="J91" s="118">
        <v>752</v>
      </c>
      <c r="K91" s="118">
        <v>9</v>
      </c>
      <c r="L91" s="121">
        <v>0</v>
      </c>
      <c r="M91" s="121">
        <v>8.4976706331460393E+18</v>
      </c>
    </row>
    <row r="92" spans="3:13" ht="15" customHeight="1">
      <c r="C92" s="112" t="b">
        <v>0</v>
      </c>
      <c r="D92" s="113">
        <v>11</v>
      </c>
      <c r="E92" s="114" t="s">
        <v>257</v>
      </c>
      <c r="F92" s="114" t="s">
        <v>258</v>
      </c>
      <c r="G92" s="118" t="s">
        <v>216</v>
      </c>
      <c r="H92" s="120">
        <v>39689</v>
      </c>
      <c r="I92" s="118" t="s">
        <v>259</v>
      </c>
      <c r="J92" s="118">
        <v>1100</v>
      </c>
      <c r="K92" s="118">
        <v>10</v>
      </c>
      <c r="L92" s="121">
        <v>0</v>
      </c>
      <c r="M92" s="121">
        <v>9.7556404001977958E+18</v>
      </c>
    </row>
    <row r="93" spans="3:13" ht="15" customHeight="1">
      <c r="C93" s="112" t="b">
        <v>0</v>
      </c>
      <c r="D93" s="113">
        <v>12</v>
      </c>
      <c r="E93" s="114" t="s">
        <v>260</v>
      </c>
      <c r="F93" s="114" t="s">
        <v>261</v>
      </c>
      <c r="G93" s="118" t="s">
        <v>245</v>
      </c>
      <c r="H93" s="120">
        <v>39696</v>
      </c>
      <c r="I93" s="118" t="s">
        <v>262</v>
      </c>
      <c r="J93" s="118">
        <v>2000</v>
      </c>
      <c r="K93" s="118">
        <v>11</v>
      </c>
      <c r="L93" s="121">
        <v>0</v>
      </c>
      <c r="M93" s="121">
        <v>8.4623974463141683E+18</v>
      </c>
    </row>
    <row r="94" spans="3:13" ht="15" customHeight="1">
      <c r="C94" s="112" t="b">
        <v>0</v>
      </c>
      <c r="D94" s="113">
        <v>13</v>
      </c>
      <c r="E94" s="114" t="s">
        <v>263</v>
      </c>
      <c r="F94" s="114" t="s">
        <v>264</v>
      </c>
      <c r="G94" s="118" t="s">
        <v>265</v>
      </c>
      <c r="H94" s="120">
        <v>39710</v>
      </c>
      <c r="I94" s="118" t="s">
        <v>266</v>
      </c>
      <c r="J94" s="118">
        <v>113</v>
      </c>
      <c r="K94" s="118">
        <v>12</v>
      </c>
      <c r="L94" s="121">
        <v>0</v>
      </c>
      <c r="M94" s="121">
        <v>7.8788649360071949E+17</v>
      </c>
    </row>
    <row r="95" spans="3:13" ht="15" customHeight="1">
      <c r="C95" s="112" t="b">
        <v>0</v>
      </c>
      <c r="D95" s="113">
        <v>14</v>
      </c>
      <c r="E95" s="114" t="s">
        <v>267</v>
      </c>
      <c r="F95" s="114" t="s">
        <v>268</v>
      </c>
      <c r="G95" s="118" t="s">
        <v>269</v>
      </c>
      <c r="H95" s="120">
        <v>39716</v>
      </c>
      <c r="I95" s="118" t="s">
        <v>270</v>
      </c>
      <c r="J95" s="118">
        <v>307000</v>
      </c>
      <c r="K95" s="118">
        <v>13</v>
      </c>
      <c r="L95" s="121">
        <v>0</v>
      </c>
      <c r="M95" s="121">
        <v>8.1158778668622682E+17</v>
      </c>
    </row>
    <row r="96" spans="3:13" ht="15" customHeight="1">
      <c r="C96" s="112" t="b">
        <v>0</v>
      </c>
      <c r="D96" s="113">
        <v>15</v>
      </c>
      <c r="E96" s="114" t="s">
        <v>271</v>
      </c>
      <c r="F96" s="114" t="s">
        <v>272</v>
      </c>
      <c r="G96" s="118" t="s">
        <v>273</v>
      </c>
      <c r="H96" s="120">
        <v>39731</v>
      </c>
      <c r="I96" s="118" t="s">
        <v>274</v>
      </c>
      <c r="J96" s="118">
        <v>98</v>
      </c>
      <c r="K96" s="118">
        <v>14</v>
      </c>
      <c r="L96" s="121">
        <v>0</v>
      </c>
      <c r="M96" s="121">
        <v>7.7925308781156813E+18</v>
      </c>
    </row>
    <row r="97" spans="3:13" ht="15" customHeight="1">
      <c r="C97" s="112" t="b">
        <v>0</v>
      </c>
      <c r="D97" s="113">
        <v>16</v>
      </c>
      <c r="E97" s="114" t="s">
        <v>275</v>
      </c>
      <c r="F97" s="114" t="s">
        <v>276</v>
      </c>
      <c r="G97" s="118" t="s">
        <v>277</v>
      </c>
      <c r="H97" s="120">
        <v>39731</v>
      </c>
      <c r="I97" s="118" t="s">
        <v>278</v>
      </c>
      <c r="J97" s="118">
        <v>39.200000000000003</v>
      </c>
      <c r="K97" s="118">
        <v>15</v>
      </c>
      <c r="L97" s="121">
        <v>0</v>
      </c>
      <c r="M97" s="121">
        <v>1.8290155916343388E+19</v>
      </c>
    </row>
    <row r="98" spans="3:13" ht="15" customHeight="1">
      <c r="C98" s="112" t="b">
        <v>0</v>
      </c>
      <c r="D98" s="113">
        <v>17</v>
      </c>
      <c r="E98" s="114" t="s">
        <v>279</v>
      </c>
      <c r="F98" s="114" t="s">
        <v>258</v>
      </c>
      <c r="G98" s="118" t="s">
        <v>216</v>
      </c>
      <c r="H98" s="120">
        <v>39745</v>
      </c>
      <c r="I98" s="118" t="s">
        <v>280</v>
      </c>
      <c r="J98" s="118">
        <v>354.1</v>
      </c>
      <c r="K98" s="118">
        <v>16</v>
      </c>
      <c r="L98" s="121">
        <v>0</v>
      </c>
      <c r="M98" s="121">
        <v>1.467815782475684E+19</v>
      </c>
    </row>
    <row r="99" spans="3:13" ht="15" customHeight="1">
      <c r="C99" s="112" t="b">
        <v>0</v>
      </c>
      <c r="D99" s="113">
        <v>18</v>
      </c>
      <c r="E99" s="114" t="s">
        <v>281</v>
      </c>
      <c r="F99" s="114" t="s">
        <v>250</v>
      </c>
      <c r="G99" s="118" t="s">
        <v>251</v>
      </c>
      <c r="H99" s="120">
        <v>39752</v>
      </c>
      <c r="I99" s="118" t="s">
        <v>282</v>
      </c>
      <c r="J99" s="118">
        <v>287</v>
      </c>
      <c r="K99" s="118">
        <v>17</v>
      </c>
      <c r="L99" s="121">
        <v>0</v>
      </c>
      <c r="M99" s="121">
        <v>1.501905024759142E+19</v>
      </c>
    </row>
    <row r="100" spans="3:13" ht="15" customHeight="1">
      <c r="C100" s="112" t="b">
        <v>0</v>
      </c>
      <c r="D100" s="113">
        <v>19</v>
      </c>
      <c r="E100" s="114" t="s">
        <v>283</v>
      </c>
      <c r="F100" s="114" t="s">
        <v>284</v>
      </c>
      <c r="G100" s="118" t="s">
        <v>285</v>
      </c>
      <c r="H100" s="120">
        <v>39759</v>
      </c>
      <c r="I100" s="118" t="s">
        <v>286</v>
      </c>
      <c r="J100" s="118">
        <v>5100</v>
      </c>
      <c r="K100" s="118">
        <v>18</v>
      </c>
      <c r="L100" s="121">
        <v>0</v>
      </c>
      <c r="M100" s="121">
        <v>8.8692780380352031E+18</v>
      </c>
    </row>
    <row r="101" spans="3:13" ht="15" customHeight="1">
      <c r="C101" s="112" t="b">
        <v>0</v>
      </c>
      <c r="D101" s="113">
        <v>20</v>
      </c>
      <c r="E101" s="114" t="s">
        <v>287</v>
      </c>
      <c r="F101" s="114" t="s">
        <v>288</v>
      </c>
      <c r="G101" s="118" t="s">
        <v>241</v>
      </c>
      <c r="H101" s="120">
        <v>39759</v>
      </c>
      <c r="I101" s="118" t="s">
        <v>289</v>
      </c>
      <c r="J101" s="118">
        <v>561.1</v>
      </c>
      <c r="K101" s="118">
        <v>19</v>
      </c>
      <c r="L101" s="121">
        <v>0</v>
      </c>
      <c r="M101" s="121">
        <v>1.6026690740920766E+19</v>
      </c>
    </row>
    <row r="102" spans="3:13" ht="15" customHeight="1">
      <c r="C102" s="112" t="b">
        <v>0</v>
      </c>
      <c r="D102" s="113">
        <v>21</v>
      </c>
      <c r="E102" s="114" t="s">
        <v>290</v>
      </c>
      <c r="F102" s="114" t="s">
        <v>291</v>
      </c>
      <c r="G102" s="118" t="s">
        <v>216</v>
      </c>
      <c r="H102" s="120">
        <v>39773</v>
      </c>
      <c r="I102" s="118" t="s">
        <v>292</v>
      </c>
      <c r="J102" s="118">
        <v>681</v>
      </c>
      <c r="K102" s="118">
        <v>20</v>
      </c>
      <c r="L102" s="121">
        <v>0</v>
      </c>
      <c r="M102" s="121">
        <v>1.7031799250017262E+19</v>
      </c>
    </row>
    <row r="103" spans="3:13" ht="15" customHeight="1">
      <c r="C103" s="112" t="b">
        <v>0</v>
      </c>
      <c r="D103" s="113">
        <v>22</v>
      </c>
      <c r="E103" s="114" t="s">
        <v>293</v>
      </c>
      <c r="F103" s="114" t="s">
        <v>248</v>
      </c>
      <c r="G103" s="118" t="s">
        <v>241</v>
      </c>
      <c r="H103" s="120">
        <v>39773</v>
      </c>
      <c r="I103" s="118" t="s">
        <v>294</v>
      </c>
      <c r="J103" s="118">
        <v>12800</v>
      </c>
      <c r="K103" s="118">
        <v>21</v>
      </c>
      <c r="L103" s="121">
        <v>0</v>
      </c>
      <c r="M103" s="121">
        <v>3.5343835121427507E+18</v>
      </c>
    </row>
    <row r="104" spans="3:13" ht="15" customHeight="1">
      <c r="C104" s="112" t="b">
        <v>0</v>
      </c>
      <c r="D104" s="113">
        <v>23</v>
      </c>
      <c r="E104" s="114" t="s">
        <v>295</v>
      </c>
      <c r="F104" s="114" t="s">
        <v>296</v>
      </c>
      <c r="G104" s="118" t="s">
        <v>241</v>
      </c>
      <c r="H104" s="120">
        <v>39773</v>
      </c>
      <c r="I104" s="118" t="s">
        <v>294</v>
      </c>
      <c r="J104" s="118">
        <v>3700</v>
      </c>
      <c r="K104" s="118">
        <v>22</v>
      </c>
      <c r="L104" s="121">
        <v>0</v>
      </c>
      <c r="M104" s="121">
        <v>2.9736070106829891E+18</v>
      </c>
    </row>
    <row r="105" spans="3:13" ht="15" customHeight="1">
      <c r="C105" s="112" t="b">
        <v>0</v>
      </c>
      <c r="D105" s="113">
        <v>24</v>
      </c>
      <c r="E105" s="114" t="s">
        <v>297</v>
      </c>
      <c r="F105" s="114" t="s">
        <v>298</v>
      </c>
      <c r="G105" s="118" t="s">
        <v>216</v>
      </c>
      <c r="H105" s="120">
        <v>39787</v>
      </c>
      <c r="I105" s="118" t="s">
        <v>299</v>
      </c>
      <c r="J105" s="118">
        <v>237.5</v>
      </c>
      <c r="K105" s="118">
        <v>23</v>
      </c>
      <c r="L105" s="121">
        <v>0</v>
      </c>
      <c r="M105" s="121">
        <v>8.7150522033535662E+18</v>
      </c>
    </row>
    <row r="106" spans="3:13" ht="15" customHeight="1">
      <c r="C106" s="112" t="b">
        <v>0</v>
      </c>
      <c r="D106" s="113">
        <v>25</v>
      </c>
      <c r="E106" s="114" t="s">
        <v>300</v>
      </c>
      <c r="F106" s="114" t="s">
        <v>301</v>
      </c>
      <c r="G106" s="118" t="s">
        <v>216</v>
      </c>
      <c r="H106" s="120">
        <v>39794</v>
      </c>
      <c r="I106" s="118" t="s">
        <v>302</v>
      </c>
      <c r="J106" s="118">
        <v>572</v>
      </c>
      <c r="K106" s="118">
        <v>24</v>
      </c>
      <c r="L106" s="121">
        <v>0</v>
      </c>
      <c r="M106" s="121">
        <v>5.4631868441618189E+17</v>
      </c>
    </row>
    <row r="107" spans="3:13" ht="15" customHeight="1">
      <c r="C107" s="112" t="b">
        <v>0</v>
      </c>
      <c r="D107" s="113">
        <v>26</v>
      </c>
      <c r="E107" s="114" t="s">
        <v>303</v>
      </c>
      <c r="F107" s="114" t="s">
        <v>304</v>
      </c>
      <c r="G107" s="118" t="s">
        <v>285</v>
      </c>
      <c r="H107" s="120">
        <v>39794</v>
      </c>
      <c r="I107" s="118" t="s">
        <v>305</v>
      </c>
      <c r="J107" s="118">
        <v>37</v>
      </c>
      <c r="K107" s="118">
        <v>25</v>
      </c>
      <c r="L107" s="121">
        <v>0</v>
      </c>
      <c r="M107" s="121">
        <v>1.2578044093244281E+19</v>
      </c>
    </row>
    <row r="108" spans="3:13" ht="15" customHeight="1">
      <c r="C108" s="112" t="b">
        <v>0</v>
      </c>
      <c r="D108" s="113">
        <v>1</v>
      </c>
      <c r="E108" s="114" t="s">
        <v>306</v>
      </c>
      <c r="F108" s="114" t="s">
        <v>307</v>
      </c>
      <c r="G108" s="118" t="s">
        <v>277</v>
      </c>
      <c r="H108" s="120">
        <v>39829</v>
      </c>
      <c r="I108" s="118" t="s">
        <v>308</v>
      </c>
      <c r="J108" s="118">
        <v>430.9</v>
      </c>
      <c r="K108" s="118">
        <v>26</v>
      </c>
      <c r="L108" s="121">
        <v>0</v>
      </c>
      <c r="M108" s="121">
        <v>6.1950430184767539E+18</v>
      </c>
    </row>
    <row r="109" spans="3:13" ht="15" customHeight="1">
      <c r="C109" s="112" t="b">
        <v>0</v>
      </c>
      <c r="D109" s="113">
        <v>2</v>
      </c>
      <c r="E109" s="114" t="s">
        <v>309</v>
      </c>
      <c r="F109" s="114" t="s">
        <v>310</v>
      </c>
      <c r="G109" s="118" t="s">
        <v>269</v>
      </c>
      <c r="H109" s="120">
        <v>39829</v>
      </c>
      <c r="I109" s="118" t="s">
        <v>311</v>
      </c>
      <c r="J109" s="118">
        <v>446.5</v>
      </c>
      <c r="K109" s="118">
        <v>27</v>
      </c>
      <c r="L109" s="121">
        <v>0</v>
      </c>
      <c r="M109" s="121">
        <v>8.4171818311070024E+18</v>
      </c>
    </row>
    <row r="110" spans="3:13" ht="15" customHeight="1">
      <c r="C110" s="112" t="b">
        <v>0</v>
      </c>
      <c r="D110" s="113">
        <v>3</v>
      </c>
      <c r="E110" s="114" t="s">
        <v>312</v>
      </c>
      <c r="F110" s="114" t="s">
        <v>313</v>
      </c>
      <c r="G110" s="118" t="s">
        <v>241</v>
      </c>
      <c r="H110" s="120">
        <v>39836</v>
      </c>
      <c r="I110" s="118" t="s">
        <v>314</v>
      </c>
      <c r="J110" s="118">
        <v>803.3</v>
      </c>
      <c r="K110" s="118">
        <v>28</v>
      </c>
      <c r="L110" s="121">
        <v>0</v>
      </c>
      <c r="M110" s="121">
        <v>1.3772926042288038E+19</v>
      </c>
    </row>
    <row r="111" spans="3:13" ht="15" customHeight="1">
      <c r="C111" s="112" t="b">
        <v>0</v>
      </c>
      <c r="D111" s="113">
        <v>4</v>
      </c>
      <c r="E111" s="114" t="s">
        <v>315</v>
      </c>
      <c r="F111" s="114" t="s">
        <v>316</v>
      </c>
      <c r="G111" s="118" t="s">
        <v>317</v>
      </c>
      <c r="H111" s="120">
        <v>39843</v>
      </c>
      <c r="I111" s="118" t="s">
        <v>217</v>
      </c>
      <c r="J111" s="118">
        <v>292.89999999999998</v>
      </c>
      <c r="K111" s="118">
        <v>29</v>
      </c>
      <c r="L111" s="121">
        <v>0</v>
      </c>
      <c r="M111" s="121">
        <v>9.6039860906748838E+17</v>
      </c>
    </row>
    <row r="112" spans="3:13" ht="15" customHeight="1">
      <c r="C112" s="112" t="b">
        <v>0</v>
      </c>
      <c r="D112" s="113">
        <v>5</v>
      </c>
      <c r="E112" s="114" t="s">
        <v>318</v>
      </c>
      <c r="F112" s="114" t="s">
        <v>319</v>
      </c>
      <c r="G112" s="118" t="s">
        <v>320</v>
      </c>
      <c r="H112" s="120">
        <v>39843</v>
      </c>
      <c r="I112" s="118" t="s">
        <v>292</v>
      </c>
      <c r="J112" s="118">
        <v>360</v>
      </c>
      <c r="K112" s="118">
        <v>30</v>
      </c>
      <c r="L112" s="121">
        <v>0</v>
      </c>
      <c r="M112" s="121">
        <v>1.2023070147597351E+19</v>
      </c>
    </row>
    <row r="113" spans="3:13" ht="15" customHeight="1">
      <c r="C113" s="112" t="b">
        <v>0</v>
      </c>
      <c r="D113" s="113">
        <v>6</v>
      </c>
      <c r="E113" s="114" t="s">
        <v>321</v>
      </c>
      <c r="F113" s="114" t="s">
        <v>322</v>
      </c>
      <c r="G113" s="118" t="s">
        <v>251</v>
      </c>
      <c r="H113" s="120">
        <v>39843</v>
      </c>
      <c r="I113" s="118" t="s">
        <v>323</v>
      </c>
      <c r="J113" s="118">
        <v>223.5</v>
      </c>
      <c r="K113" s="118">
        <v>31</v>
      </c>
      <c r="L113" s="121">
        <v>0</v>
      </c>
      <c r="M113" s="121">
        <v>9.36078739923106E+18</v>
      </c>
    </row>
    <row r="114" spans="3:13" ht="15" customHeight="1">
      <c r="C114" s="112" t="b">
        <v>0</v>
      </c>
      <c r="D114" s="113">
        <v>7</v>
      </c>
      <c r="E114" s="114" t="s">
        <v>324</v>
      </c>
      <c r="F114" s="114" t="s">
        <v>325</v>
      </c>
      <c r="G114" s="118" t="s">
        <v>216</v>
      </c>
      <c r="H114" s="120">
        <v>39850</v>
      </c>
      <c r="I114" s="118" t="s">
        <v>259</v>
      </c>
      <c r="J114" s="118">
        <v>337</v>
      </c>
      <c r="K114" s="118">
        <v>32</v>
      </c>
      <c r="L114" s="121">
        <v>0</v>
      </c>
      <c r="M114" s="121">
        <v>8.0626308254049905E+18</v>
      </c>
    </row>
    <row r="115" spans="3:13" ht="15" customHeight="1">
      <c r="C115" s="112" t="b">
        <v>0</v>
      </c>
      <c r="D115" s="113">
        <v>8</v>
      </c>
      <c r="E115" s="114" t="s">
        <v>326</v>
      </c>
      <c r="F115" s="114" t="s">
        <v>327</v>
      </c>
      <c r="G115" s="118" t="s">
        <v>241</v>
      </c>
      <c r="H115" s="120">
        <v>39850</v>
      </c>
      <c r="I115" s="118" t="s">
        <v>328</v>
      </c>
      <c r="J115" s="118">
        <v>1140</v>
      </c>
      <c r="K115" s="118">
        <v>33</v>
      </c>
      <c r="L115" s="121">
        <v>0</v>
      </c>
      <c r="M115" s="121">
        <v>1.5479971748841966E+19</v>
      </c>
    </row>
    <row r="116" spans="3:13" ht="15" customHeight="1">
      <c r="C116" s="112" t="b">
        <v>0</v>
      </c>
      <c r="D116" s="113">
        <v>9</v>
      </c>
      <c r="E116" s="114" t="s">
        <v>329</v>
      </c>
      <c r="F116" s="114" t="s">
        <v>330</v>
      </c>
      <c r="G116" s="118" t="s">
        <v>241</v>
      </c>
      <c r="H116" s="120">
        <v>39850</v>
      </c>
      <c r="I116" s="118" t="s">
        <v>331</v>
      </c>
      <c r="J116" s="118">
        <v>1700</v>
      </c>
      <c r="K116" s="118">
        <v>34</v>
      </c>
      <c r="L116" s="121">
        <v>0</v>
      </c>
      <c r="M116" s="121">
        <v>3.4724092744793492E+18</v>
      </c>
    </row>
    <row r="117" spans="3:13" ht="15" customHeight="1">
      <c r="C117" s="112" t="b">
        <v>0</v>
      </c>
      <c r="D117" s="113">
        <v>10</v>
      </c>
      <c r="E117" s="114" t="s">
        <v>332</v>
      </c>
      <c r="F117" s="114" t="s">
        <v>333</v>
      </c>
      <c r="G117" s="118" t="s">
        <v>334</v>
      </c>
      <c r="H117" s="120">
        <v>39857</v>
      </c>
      <c r="I117" s="118" t="s">
        <v>335</v>
      </c>
      <c r="J117" s="118">
        <v>129.80000000000001</v>
      </c>
      <c r="K117" s="118">
        <v>35</v>
      </c>
      <c r="L117" s="121">
        <v>0</v>
      </c>
      <c r="M117" s="121">
        <v>1.0702267422048494E+19</v>
      </c>
    </row>
    <row r="118" spans="3:13" ht="15" customHeight="1">
      <c r="C118" s="112" t="b">
        <v>0</v>
      </c>
      <c r="D118" s="113">
        <v>11</v>
      </c>
      <c r="E118" s="114" t="s">
        <v>336</v>
      </c>
      <c r="F118" s="114" t="s">
        <v>337</v>
      </c>
      <c r="G118" s="118" t="s">
        <v>251</v>
      </c>
      <c r="H118" s="120">
        <v>39857</v>
      </c>
      <c r="I118" s="118" t="s">
        <v>338</v>
      </c>
      <c r="J118" s="118">
        <v>539</v>
      </c>
      <c r="K118" s="118">
        <v>36</v>
      </c>
      <c r="L118" s="121">
        <v>0</v>
      </c>
      <c r="M118" s="121">
        <v>7.5419117678429358E+18</v>
      </c>
    </row>
    <row r="119" spans="3:13" ht="15" customHeight="1">
      <c r="C119" s="112" t="b">
        <v>0</v>
      </c>
      <c r="D119" s="113">
        <v>12</v>
      </c>
      <c r="E119" s="114" t="s">
        <v>339</v>
      </c>
      <c r="F119" s="114" t="s">
        <v>340</v>
      </c>
      <c r="G119" s="118" t="s">
        <v>277</v>
      </c>
      <c r="H119" s="120">
        <v>39857</v>
      </c>
      <c r="I119" s="118" t="s">
        <v>341</v>
      </c>
      <c r="J119" s="118">
        <v>271.8</v>
      </c>
      <c r="K119" s="118">
        <v>37</v>
      </c>
      <c r="L119" s="121">
        <v>0</v>
      </c>
      <c r="M119" s="121">
        <v>8.8410011939240776E+18</v>
      </c>
    </row>
    <row r="120" spans="3:13" ht="15" customHeight="1">
      <c r="C120" s="112" t="b">
        <v>0</v>
      </c>
      <c r="D120" s="113">
        <v>13</v>
      </c>
      <c r="E120" s="114" t="s">
        <v>342</v>
      </c>
      <c r="F120" s="114" t="s">
        <v>343</v>
      </c>
      <c r="G120" s="118" t="s">
        <v>344</v>
      </c>
      <c r="H120" s="120">
        <v>39857</v>
      </c>
      <c r="I120" s="118" t="s">
        <v>345</v>
      </c>
      <c r="J120" s="118">
        <v>73</v>
      </c>
      <c r="K120" s="118">
        <v>38</v>
      </c>
      <c r="L120" s="121">
        <v>0</v>
      </c>
      <c r="M120" s="121">
        <v>1.1179797262424138E+19</v>
      </c>
    </row>
    <row r="121" spans="3:13" ht="15" customHeight="1">
      <c r="C121" s="112" t="b">
        <v>0</v>
      </c>
      <c r="D121" s="113">
        <v>14</v>
      </c>
      <c r="E121" s="114" t="s">
        <v>346</v>
      </c>
      <c r="F121" s="114" t="s">
        <v>347</v>
      </c>
      <c r="G121" s="118" t="s">
        <v>344</v>
      </c>
      <c r="H121" s="120">
        <v>39864</v>
      </c>
      <c r="I121" s="118" t="s">
        <v>348</v>
      </c>
      <c r="J121" s="118">
        <v>131.4</v>
      </c>
      <c r="K121" s="118">
        <v>39</v>
      </c>
      <c r="L121" s="121">
        <v>0</v>
      </c>
      <c r="M121" s="121">
        <v>9.3853790100989932E+18</v>
      </c>
    </row>
    <row r="122" spans="3:13" ht="15" customHeight="1">
      <c r="C122" s="112" t="b">
        <v>0</v>
      </c>
      <c r="D122" s="113">
        <v>15</v>
      </c>
      <c r="E122" s="114" t="s">
        <v>349</v>
      </c>
      <c r="F122" s="114" t="s">
        <v>350</v>
      </c>
      <c r="G122" s="118" t="s">
        <v>277</v>
      </c>
      <c r="H122" s="120">
        <v>39871</v>
      </c>
      <c r="I122" s="118" t="s">
        <v>351</v>
      </c>
      <c r="J122" s="118">
        <v>232.9</v>
      </c>
      <c r="K122" s="118">
        <v>40</v>
      </c>
      <c r="L122" s="121">
        <v>0</v>
      </c>
      <c r="M122" s="121">
        <v>1.2990535115872005E+18</v>
      </c>
    </row>
    <row r="123" spans="3:13" ht="15" customHeight="1">
      <c r="C123" s="112" t="b">
        <v>0</v>
      </c>
      <c r="D123" s="113">
        <v>16</v>
      </c>
      <c r="E123" s="114" t="s">
        <v>352</v>
      </c>
      <c r="F123" s="114" t="s">
        <v>261</v>
      </c>
      <c r="G123" s="118" t="s">
        <v>245</v>
      </c>
      <c r="H123" s="120">
        <v>39871</v>
      </c>
      <c r="I123" s="118" t="s">
        <v>353</v>
      </c>
      <c r="J123" s="118">
        <v>238.3</v>
      </c>
      <c r="K123" s="118">
        <v>41</v>
      </c>
      <c r="L123" s="121">
        <v>0</v>
      </c>
      <c r="M123" s="121">
        <v>9.1208920988766556E+18</v>
      </c>
    </row>
    <row r="124" spans="3:13" ht="15" customHeight="1">
      <c r="C124" s="112" t="b">
        <v>0</v>
      </c>
      <c r="D124" s="113">
        <v>17</v>
      </c>
      <c r="E124" s="114" t="s">
        <v>354</v>
      </c>
      <c r="F124" s="114" t="s">
        <v>355</v>
      </c>
      <c r="G124" s="118" t="s">
        <v>216</v>
      </c>
      <c r="H124" s="120">
        <v>39878</v>
      </c>
      <c r="I124" s="118" t="s">
        <v>356</v>
      </c>
      <c r="J124" s="118">
        <v>173</v>
      </c>
      <c r="K124" s="118">
        <v>42</v>
      </c>
      <c r="L124" s="121">
        <v>0</v>
      </c>
      <c r="M124" s="121">
        <v>5.654225239116332E+18</v>
      </c>
    </row>
    <row r="125" spans="3:13" ht="15" customHeight="1">
      <c r="C125" s="112" t="b">
        <v>0</v>
      </c>
      <c r="D125" s="113">
        <v>18</v>
      </c>
      <c r="E125" s="114" t="s">
        <v>357</v>
      </c>
      <c r="F125" s="114" t="s">
        <v>358</v>
      </c>
      <c r="G125" s="118" t="s">
        <v>216</v>
      </c>
      <c r="H125" s="120">
        <v>39892</v>
      </c>
      <c r="I125" s="118" t="s">
        <v>217</v>
      </c>
      <c r="J125" s="118">
        <v>297</v>
      </c>
      <c r="K125" s="118">
        <v>43</v>
      </c>
      <c r="L125" s="121">
        <v>0</v>
      </c>
      <c r="M125" s="121">
        <v>4.3797048514623933E+18</v>
      </c>
    </row>
    <row r="126" spans="3:13" ht="15" customHeight="1">
      <c r="C126" s="112" t="b">
        <v>0</v>
      </c>
      <c r="D126" s="113">
        <v>19</v>
      </c>
      <c r="E126" s="114" t="s">
        <v>359</v>
      </c>
      <c r="F126" s="114" t="s">
        <v>360</v>
      </c>
      <c r="G126" s="118" t="s">
        <v>361</v>
      </c>
      <c r="H126" s="120">
        <v>39892</v>
      </c>
      <c r="I126" s="118" t="s">
        <v>362</v>
      </c>
      <c r="J126" s="118">
        <v>123.9</v>
      </c>
      <c r="K126" s="118">
        <v>44</v>
      </c>
      <c r="L126" s="121">
        <v>0</v>
      </c>
      <c r="M126" s="121">
        <v>8.6986475245061069E+18</v>
      </c>
    </row>
    <row r="127" spans="3:13" ht="15" customHeight="1">
      <c r="C127" s="112" t="b">
        <v>0</v>
      </c>
      <c r="D127" s="113">
        <v>20</v>
      </c>
      <c r="E127" s="114" t="s">
        <v>363</v>
      </c>
      <c r="F127" s="114" t="s">
        <v>364</v>
      </c>
      <c r="G127" s="118" t="s">
        <v>255</v>
      </c>
      <c r="H127" s="120">
        <v>39892</v>
      </c>
      <c r="I127" s="118" t="s">
        <v>365</v>
      </c>
      <c r="J127" s="118">
        <v>669.8</v>
      </c>
      <c r="K127" s="118">
        <v>45</v>
      </c>
      <c r="L127" s="121">
        <v>0</v>
      </c>
      <c r="M127" s="121">
        <v>5.4715198638134108E+18</v>
      </c>
    </row>
    <row r="128" spans="3:13" ht="15" customHeight="1">
      <c r="C128" s="112" t="b">
        <v>0</v>
      </c>
      <c r="D128" s="113">
        <v>21</v>
      </c>
      <c r="E128" s="114" t="s">
        <v>366</v>
      </c>
      <c r="F128" s="114" t="s">
        <v>367</v>
      </c>
      <c r="G128" s="118" t="s">
        <v>216</v>
      </c>
      <c r="H128" s="120">
        <v>39899</v>
      </c>
      <c r="I128" s="118" t="s">
        <v>368</v>
      </c>
      <c r="J128" s="118">
        <v>956</v>
      </c>
      <c r="K128" s="118">
        <v>46</v>
      </c>
      <c r="L128" s="121">
        <v>0</v>
      </c>
      <c r="M128" s="121">
        <v>1.4959640383004451E+19</v>
      </c>
    </row>
    <row r="129" spans="3:13" ht="15" customHeight="1">
      <c r="C129" s="112" t="b">
        <v>0</v>
      </c>
      <c r="D129" s="113">
        <v>22</v>
      </c>
      <c r="E129" s="114" t="s">
        <v>369</v>
      </c>
      <c r="F129" s="114" t="s">
        <v>370</v>
      </c>
      <c r="G129" s="118" t="s">
        <v>371</v>
      </c>
      <c r="H129" s="120">
        <v>39913</v>
      </c>
      <c r="I129" s="118" t="s">
        <v>372</v>
      </c>
      <c r="J129" s="118">
        <v>492</v>
      </c>
      <c r="K129" s="118">
        <v>47</v>
      </c>
      <c r="L129" s="121">
        <v>0</v>
      </c>
      <c r="M129" s="121">
        <v>3.598092228225665E+18</v>
      </c>
    </row>
    <row r="130" spans="3:13" ht="15" customHeight="1">
      <c r="C130" s="112" t="b">
        <v>0</v>
      </c>
      <c r="D130" s="113">
        <v>23</v>
      </c>
      <c r="E130" s="114" t="s">
        <v>373</v>
      </c>
      <c r="F130" s="114" t="s">
        <v>374</v>
      </c>
      <c r="G130" s="118" t="s">
        <v>361</v>
      </c>
      <c r="H130" s="120">
        <v>39913</v>
      </c>
      <c r="I130" s="118" t="s">
        <v>375</v>
      </c>
      <c r="J130" s="118">
        <v>2000</v>
      </c>
      <c r="K130" s="118">
        <v>48</v>
      </c>
      <c r="L130" s="121">
        <v>0</v>
      </c>
      <c r="M130" s="121">
        <v>3.1728132511060521E+18</v>
      </c>
    </row>
    <row r="131" spans="3:13" ht="15" customHeight="1">
      <c r="C131" s="112" t="b">
        <v>0</v>
      </c>
      <c r="D131" s="113">
        <v>24</v>
      </c>
      <c r="E131" s="114" t="s">
        <v>376</v>
      </c>
      <c r="F131" s="114" t="s">
        <v>377</v>
      </c>
      <c r="G131" s="118" t="s">
        <v>222</v>
      </c>
      <c r="H131" s="120">
        <v>39920</v>
      </c>
      <c r="I131" s="118" t="s">
        <v>378</v>
      </c>
      <c r="J131" s="118">
        <v>181</v>
      </c>
      <c r="K131" s="118">
        <v>49</v>
      </c>
      <c r="L131" s="121">
        <v>0</v>
      </c>
      <c r="M131" s="121">
        <v>6.6733358966172672E+18</v>
      </c>
    </row>
    <row r="132" spans="3:13" ht="15" customHeight="1">
      <c r="C132" s="112" t="b">
        <v>0</v>
      </c>
      <c r="D132" s="113">
        <v>25</v>
      </c>
      <c r="E132" s="114" t="s">
        <v>379</v>
      </c>
      <c r="F132" s="114" t="s">
        <v>380</v>
      </c>
      <c r="G132" s="118" t="s">
        <v>245</v>
      </c>
      <c r="H132" s="120">
        <v>39920</v>
      </c>
      <c r="I132" s="118" t="s">
        <v>262</v>
      </c>
      <c r="J132" s="118">
        <v>271</v>
      </c>
      <c r="K132" s="118">
        <v>50</v>
      </c>
      <c r="L132" s="121">
        <v>0</v>
      </c>
      <c r="M132" s="121">
        <v>8.8002931119349617E+18</v>
      </c>
    </row>
    <row r="133" spans="3:13" ht="15" customHeight="1">
      <c r="C133" s="112" t="b">
        <v>0</v>
      </c>
      <c r="D133" s="113">
        <v>26</v>
      </c>
      <c r="E133" s="114" t="s">
        <v>381</v>
      </c>
      <c r="F133" s="114" t="s">
        <v>382</v>
      </c>
      <c r="G133" s="118" t="s">
        <v>216</v>
      </c>
      <c r="H133" s="120">
        <v>39927</v>
      </c>
      <c r="I133" s="118" t="s">
        <v>383</v>
      </c>
      <c r="J133" s="118">
        <v>112.3</v>
      </c>
      <c r="K133" s="118">
        <v>51</v>
      </c>
      <c r="L133" s="121">
        <v>0</v>
      </c>
      <c r="M133" s="121">
        <v>1.3023011569181692E+19</v>
      </c>
    </row>
    <row r="134" spans="3:13" ht="15" customHeight="1">
      <c r="C134" s="112" t="b">
        <v>0</v>
      </c>
      <c r="D134" s="113">
        <v>27</v>
      </c>
      <c r="E134" s="114" t="s">
        <v>384</v>
      </c>
      <c r="F134" s="114" t="s">
        <v>385</v>
      </c>
      <c r="G134" s="118" t="s">
        <v>273</v>
      </c>
      <c r="H134" s="120">
        <v>39927</v>
      </c>
      <c r="I134" s="118" t="s">
        <v>386</v>
      </c>
      <c r="J134" s="118">
        <v>184.6</v>
      </c>
      <c r="K134" s="118">
        <v>52</v>
      </c>
      <c r="L134" s="121">
        <v>0</v>
      </c>
      <c r="M134" s="121">
        <v>1.4334311427581624E+19</v>
      </c>
    </row>
    <row r="135" spans="3:13" ht="15" customHeight="1">
      <c r="C135" s="112" t="b">
        <v>0</v>
      </c>
      <c r="D135" s="113">
        <v>28</v>
      </c>
      <c r="E135" s="114" t="s">
        <v>387</v>
      </c>
      <c r="F135" s="114" t="s">
        <v>388</v>
      </c>
      <c r="G135" s="118" t="s">
        <v>241</v>
      </c>
      <c r="H135" s="120">
        <v>39927</v>
      </c>
      <c r="I135" s="118" t="s">
        <v>217</v>
      </c>
      <c r="J135" s="118">
        <v>1500</v>
      </c>
      <c r="K135" s="118">
        <v>53</v>
      </c>
      <c r="L135" s="121">
        <v>0</v>
      </c>
      <c r="M135" s="121">
        <v>1.1005995838219958E+19</v>
      </c>
    </row>
    <row r="136" spans="3:13" ht="15" customHeight="1">
      <c r="C136" s="112" t="b">
        <v>0</v>
      </c>
      <c r="D136" s="113">
        <v>29</v>
      </c>
      <c r="E136" s="114" t="s">
        <v>389</v>
      </c>
      <c r="F136" s="114" t="s">
        <v>390</v>
      </c>
      <c r="G136" s="118" t="s">
        <v>391</v>
      </c>
      <c r="H136" s="120">
        <v>39927</v>
      </c>
      <c r="I136" s="118" t="s">
        <v>294</v>
      </c>
      <c r="J136" s="118">
        <v>488.9</v>
      </c>
      <c r="K136" s="118">
        <v>54</v>
      </c>
      <c r="L136" s="121">
        <v>0</v>
      </c>
      <c r="M136" s="121">
        <v>1.7258954161860495E+18</v>
      </c>
    </row>
    <row r="137" spans="3:13" ht="15" customHeight="1">
      <c r="C137" s="112" t="b">
        <v>0</v>
      </c>
      <c r="D137" s="113">
        <v>30</v>
      </c>
      <c r="E137" s="114" t="s">
        <v>392</v>
      </c>
      <c r="F137" s="114" t="s">
        <v>367</v>
      </c>
      <c r="G137" s="118" t="s">
        <v>216</v>
      </c>
      <c r="H137" s="120">
        <v>39934</v>
      </c>
      <c r="I137" s="118" t="s">
        <v>217</v>
      </c>
      <c r="J137" s="118">
        <v>4100</v>
      </c>
      <c r="K137" s="118">
        <v>55</v>
      </c>
      <c r="L137" s="121">
        <v>0</v>
      </c>
      <c r="M137" s="121">
        <v>9.8437729804463329E+18</v>
      </c>
    </row>
    <row r="138" spans="3:13" ht="15" customHeight="1">
      <c r="C138" s="112" t="b">
        <v>0</v>
      </c>
      <c r="D138" s="113">
        <v>31</v>
      </c>
      <c r="E138" s="114" t="s">
        <v>393</v>
      </c>
      <c r="F138" s="114" t="s">
        <v>394</v>
      </c>
      <c r="G138" s="118" t="s">
        <v>395</v>
      </c>
      <c r="H138" s="120">
        <v>39934</v>
      </c>
      <c r="I138" s="118" t="s">
        <v>396</v>
      </c>
      <c r="J138" s="118">
        <v>45.1</v>
      </c>
      <c r="K138" s="118">
        <v>56</v>
      </c>
      <c r="L138" s="121">
        <v>0</v>
      </c>
      <c r="M138" s="121">
        <v>1.7419854452412967E+19</v>
      </c>
    </row>
    <row r="139" spans="3:13" ht="15" customHeight="1">
      <c r="C139" s="112" t="b">
        <v>0</v>
      </c>
      <c r="D139" s="113">
        <v>32</v>
      </c>
      <c r="E139" s="114" t="s">
        <v>397</v>
      </c>
      <c r="F139" s="114" t="s">
        <v>398</v>
      </c>
      <c r="G139" s="118" t="s">
        <v>317</v>
      </c>
      <c r="H139" s="120">
        <v>39934</v>
      </c>
      <c r="I139" s="118" t="s">
        <v>399</v>
      </c>
      <c r="J139" s="118">
        <v>299.39999999999998</v>
      </c>
      <c r="K139" s="118">
        <v>57</v>
      </c>
      <c r="L139" s="121">
        <v>0</v>
      </c>
      <c r="M139" s="121">
        <v>8.6276605716946104E+18</v>
      </c>
    </row>
    <row r="140" spans="3:13" ht="15" customHeight="1">
      <c r="C140" s="112" t="b">
        <v>0</v>
      </c>
      <c r="D140" s="113">
        <v>33</v>
      </c>
      <c r="E140" s="114" t="s">
        <v>400</v>
      </c>
      <c r="F140" s="114" t="s">
        <v>401</v>
      </c>
      <c r="G140" s="118" t="s">
        <v>269</v>
      </c>
      <c r="H140" s="120">
        <v>39941</v>
      </c>
      <c r="I140" s="118" t="s">
        <v>402</v>
      </c>
      <c r="J140" s="118">
        <v>334.6</v>
      </c>
      <c r="K140" s="118">
        <v>58</v>
      </c>
      <c r="L140" s="121">
        <v>0</v>
      </c>
      <c r="M140" s="121">
        <v>1.2454991619748162E+19</v>
      </c>
    </row>
    <row r="141" spans="3:13" ht="15" customHeight="1">
      <c r="C141" s="112" t="b">
        <v>0</v>
      </c>
      <c r="D141" s="113">
        <v>34</v>
      </c>
      <c r="E141" s="114" t="s">
        <v>403</v>
      </c>
      <c r="F141" s="114" t="s">
        <v>404</v>
      </c>
      <c r="G141" s="118" t="s">
        <v>251</v>
      </c>
      <c r="H141" s="120">
        <v>39954</v>
      </c>
      <c r="I141" s="118" t="s">
        <v>405</v>
      </c>
      <c r="J141" s="118">
        <v>12800</v>
      </c>
      <c r="K141" s="118">
        <v>59</v>
      </c>
      <c r="L141" s="121">
        <v>0</v>
      </c>
      <c r="M141" s="121">
        <v>5.4939709198184919E+18</v>
      </c>
    </row>
    <row r="142" spans="3:13" ht="15" customHeight="1">
      <c r="C142" s="112" t="b">
        <v>0</v>
      </c>
      <c r="D142" s="113">
        <v>35</v>
      </c>
      <c r="E142" s="114" t="s">
        <v>406</v>
      </c>
      <c r="F142" s="114" t="s">
        <v>407</v>
      </c>
      <c r="G142" s="118" t="s">
        <v>277</v>
      </c>
      <c r="H142" s="120">
        <v>39955</v>
      </c>
      <c r="I142" s="118" t="s">
        <v>408</v>
      </c>
      <c r="J142" s="118">
        <v>537</v>
      </c>
      <c r="K142" s="118">
        <v>60</v>
      </c>
      <c r="L142" s="121">
        <v>0</v>
      </c>
      <c r="M142" s="121">
        <v>7.526161185740542E+18</v>
      </c>
    </row>
    <row r="143" spans="3:13" ht="15" customHeight="1">
      <c r="C143" s="112" t="b">
        <v>0</v>
      </c>
      <c r="D143" s="113">
        <v>36</v>
      </c>
      <c r="E143" s="114" t="s">
        <v>409</v>
      </c>
      <c r="F143" s="114" t="s">
        <v>410</v>
      </c>
      <c r="G143" s="118" t="s">
        <v>277</v>
      </c>
      <c r="H143" s="120">
        <v>39955</v>
      </c>
      <c r="I143" s="118" t="s">
        <v>411</v>
      </c>
      <c r="J143" s="118">
        <v>437</v>
      </c>
      <c r="K143" s="118">
        <v>61</v>
      </c>
      <c r="L143" s="121">
        <v>0</v>
      </c>
      <c r="M143" s="121">
        <v>5.0223971217929728E+18</v>
      </c>
    </row>
    <row r="144" spans="3:13" ht="15" customHeight="1">
      <c r="C144" s="112" t="b">
        <v>0</v>
      </c>
      <c r="D144" s="113">
        <v>37</v>
      </c>
      <c r="E144" s="114" t="s">
        <v>412</v>
      </c>
      <c r="F144" s="114" t="s">
        <v>413</v>
      </c>
      <c r="G144" s="118" t="s">
        <v>277</v>
      </c>
      <c r="H144" s="120">
        <v>39969</v>
      </c>
      <c r="I144" s="118" t="s">
        <v>308</v>
      </c>
      <c r="J144" s="118">
        <v>214</v>
      </c>
      <c r="K144" s="118">
        <v>62</v>
      </c>
      <c r="L144" s="121">
        <v>0</v>
      </c>
      <c r="M144" s="121">
        <v>1.3141900126895919E+19</v>
      </c>
    </row>
    <row r="145" spans="3:13" ht="15" customHeight="1">
      <c r="C145" s="112" t="b">
        <v>0</v>
      </c>
      <c r="D145" s="113">
        <v>38</v>
      </c>
      <c r="E145" s="114" t="s">
        <v>414</v>
      </c>
      <c r="F145" s="114" t="s">
        <v>415</v>
      </c>
      <c r="G145" s="118" t="s">
        <v>216</v>
      </c>
      <c r="H145" s="120">
        <v>39983</v>
      </c>
      <c r="I145" s="118" t="s">
        <v>416</v>
      </c>
      <c r="J145" s="118">
        <v>377</v>
      </c>
      <c r="K145" s="118">
        <v>63</v>
      </c>
      <c r="L145" s="121">
        <v>0</v>
      </c>
      <c r="M145" s="121">
        <v>1.0572225865570361E+19</v>
      </c>
    </row>
    <row r="146" spans="3:13" ht="15" customHeight="1">
      <c r="C146" s="112" t="b">
        <v>0</v>
      </c>
      <c r="D146" s="113">
        <v>39</v>
      </c>
      <c r="E146" s="114" t="s">
        <v>417</v>
      </c>
      <c r="F146" s="114" t="s">
        <v>370</v>
      </c>
      <c r="G146" s="118" t="s">
        <v>371</v>
      </c>
      <c r="H146" s="120">
        <v>39983</v>
      </c>
      <c r="I146" s="118" t="s">
        <v>418</v>
      </c>
      <c r="J146" s="118">
        <v>970</v>
      </c>
      <c r="K146" s="118">
        <v>64</v>
      </c>
      <c r="L146" s="121">
        <v>0</v>
      </c>
      <c r="M146" s="121">
        <v>5.0328961550122691E+18</v>
      </c>
    </row>
    <row r="147" spans="3:13" ht="15" customHeight="1">
      <c r="C147" s="112" t="b">
        <v>0</v>
      </c>
      <c r="D147" s="113">
        <v>40</v>
      </c>
      <c r="E147" s="114" t="s">
        <v>419</v>
      </c>
      <c r="F147" s="114" t="s">
        <v>420</v>
      </c>
      <c r="G147" s="118" t="s">
        <v>255</v>
      </c>
      <c r="H147" s="120">
        <v>39983</v>
      </c>
      <c r="I147" s="118" t="s">
        <v>421</v>
      </c>
      <c r="J147" s="118">
        <v>156.9</v>
      </c>
      <c r="K147" s="118">
        <v>65</v>
      </c>
      <c r="L147" s="121">
        <v>0</v>
      </c>
      <c r="M147" s="121">
        <v>1.1698475659329375E+18</v>
      </c>
    </row>
    <row r="148" spans="3:13" ht="15" customHeight="1">
      <c r="C148" s="112" t="b">
        <v>0</v>
      </c>
      <c r="D148" s="113">
        <v>41</v>
      </c>
      <c r="E148" s="114" t="s">
        <v>422</v>
      </c>
      <c r="F148" s="114" t="s">
        <v>423</v>
      </c>
      <c r="G148" s="118" t="s">
        <v>216</v>
      </c>
      <c r="H148" s="120">
        <v>39990</v>
      </c>
      <c r="I148" s="118" t="s">
        <v>217</v>
      </c>
      <c r="J148" s="118">
        <v>199.4</v>
      </c>
      <c r="K148" s="118">
        <v>66</v>
      </c>
      <c r="L148" s="121">
        <v>0</v>
      </c>
      <c r="M148" s="121">
        <v>4.3600551413812321E+18</v>
      </c>
    </row>
    <row r="149" spans="3:13" ht="15" customHeight="1">
      <c r="C149" s="112" t="b">
        <v>0</v>
      </c>
      <c r="D149" s="113">
        <v>42</v>
      </c>
      <c r="E149" s="114" t="s">
        <v>424</v>
      </c>
      <c r="F149" s="114" t="s">
        <v>425</v>
      </c>
      <c r="G149" s="118" t="s">
        <v>216</v>
      </c>
      <c r="H149" s="120">
        <v>39990</v>
      </c>
      <c r="I149" s="118" t="s">
        <v>426</v>
      </c>
      <c r="J149" s="118">
        <v>221.6</v>
      </c>
      <c r="K149" s="118">
        <v>67</v>
      </c>
      <c r="L149" s="121">
        <v>0</v>
      </c>
      <c r="M149" s="121">
        <v>1.1081416740441961E+18</v>
      </c>
    </row>
    <row r="150" spans="3:13" ht="15" customHeight="1">
      <c r="C150" s="112" t="b">
        <v>0</v>
      </c>
      <c r="D150" s="113">
        <v>43</v>
      </c>
      <c r="E150" s="114" t="s">
        <v>427</v>
      </c>
      <c r="F150" s="114" t="s">
        <v>428</v>
      </c>
      <c r="G150" s="118" t="s">
        <v>237</v>
      </c>
      <c r="H150" s="120">
        <v>39990</v>
      </c>
      <c r="I150" s="118" t="s">
        <v>280</v>
      </c>
      <c r="J150" s="118">
        <v>87.6</v>
      </c>
      <c r="K150" s="118">
        <v>68</v>
      </c>
      <c r="L150" s="121">
        <v>0</v>
      </c>
      <c r="M150" s="121">
        <v>1.1015151039445047E+19</v>
      </c>
    </row>
    <row r="151" spans="3:13" ht="15" customHeight="1">
      <c r="C151" s="112" t="b">
        <v>0</v>
      </c>
      <c r="D151" s="113">
        <v>44</v>
      </c>
      <c r="E151" s="114" t="s">
        <v>429</v>
      </c>
      <c r="F151" s="114" t="s">
        <v>430</v>
      </c>
      <c r="G151" s="118" t="s">
        <v>241</v>
      </c>
      <c r="H151" s="120">
        <v>39990</v>
      </c>
      <c r="I151" s="118" t="s">
        <v>431</v>
      </c>
      <c r="J151" s="118">
        <v>80</v>
      </c>
      <c r="K151" s="118">
        <v>69</v>
      </c>
      <c r="L151" s="121">
        <v>0</v>
      </c>
      <c r="M151" s="121">
        <v>2.185835167959422E+18</v>
      </c>
    </row>
    <row r="152" spans="3:13" ht="15" customHeight="1">
      <c r="C152" s="112" t="b">
        <v>0</v>
      </c>
      <c r="D152" s="113">
        <v>45</v>
      </c>
      <c r="E152" s="114" t="s">
        <v>432</v>
      </c>
      <c r="F152" s="114" t="s">
        <v>288</v>
      </c>
      <c r="G152" s="118" t="s">
        <v>241</v>
      </c>
      <c r="H152" s="120">
        <v>39990</v>
      </c>
      <c r="I152" s="118" t="s">
        <v>433</v>
      </c>
      <c r="J152" s="118">
        <v>456</v>
      </c>
      <c r="K152" s="118">
        <v>70</v>
      </c>
      <c r="L152" s="121">
        <v>0</v>
      </c>
      <c r="M152" s="121">
        <v>3.0636118277526502E+18</v>
      </c>
    </row>
    <row r="153" spans="3:13" ht="15" customHeight="1">
      <c r="C153" s="112" t="b">
        <v>0</v>
      </c>
      <c r="D153" s="113">
        <v>46</v>
      </c>
      <c r="E153" s="114" t="s">
        <v>434</v>
      </c>
      <c r="F153" s="114" t="s">
        <v>435</v>
      </c>
      <c r="G153" s="118" t="s">
        <v>277</v>
      </c>
      <c r="H153" s="120">
        <v>39996</v>
      </c>
      <c r="I153" s="118" t="s">
        <v>436</v>
      </c>
      <c r="J153" s="118">
        <v>166</v>
      </c>
      <c r="K153" s="118">
        <v>71</v>
      </c>
      <c r="L153" s="121">
        <v>0</v>
      </c>
      <c r="M153" s="121">
        <v>1.6665660602186527E+19</v>
      </c>
    </row>
    <row r="154" spans="3:13" ht="15" customHeight="1">
      <c r="C154" s="112" t="b">
        <v>0</v>
      </c>
      <c r="D154" s="113">
        <v>47</v>
      </c>
      <c r="E154" s="114" t="s">
        <v>437</v>
      </c>
      <c r="F154" s="114" t="s">
        <v>344</v>
      </c>
      <c r="G154" s="118" t="s">
        <v>277</v>
      </c>
      <c r="H154" s="120">
        <v>39996</v>
      </c>
      <c r="I154" s="118" t="s">
        <v>438</v>
      </c>
      <c r="J154" s="118">
        <v>77</v>
      </c>
      <c r="K154" s="118">
        <v>72</v>
      </c>
      <c r="L154" s="121">
        <v>0</v>
      </c>
      <c r="M154" s="121">
        <v>8.2548182210405007E+18</v>
      </c>
    </row>
    <row r="155" spans="3:13" ht="15" customHeight="1">
      <c r="C155" s="112" t="b">
        <v>0</v>
      </c>
      <c r="D155" s="113">
        <v>48</v>
      </c>
      <c r="E155" s="114" t="s">
        <v>439</v>
      </c>
      <c r="F155" s="114" t="s">
        <v>440</v>
      </c>
      <c r="G155" s="118" t="s">
        <v>277</v>
      </c>
      <c r="H155" s="120">
        <v>39996</v>
      </c>
      <c r="I155" s="118" t="s">
        <v>441</v>
      </c>
      <c r="J155" s="118">
        <v>70</v>
      </c>
      <c r="K155" s="118">
        <v>73</v>
      </c>
      <c r="L155" s="121">
        <v>0</v>
      </c>
      <c r="M155" s="121">
        <v>8.6161264423520543E+18</v>
      </c>
    </row>
    <row r="156" spans="3:13" ht="15" customHeight="1">
      <c r="C156" s="112" t="b">
        <v>0</v>
      </c>
      <c r="D156" s="113">
        <v>49</v>
      </c>
      <c r="E156" s="114" t="s">
        <v>442</v>
      </c>
      <c r="F156" s="114" t="s">
        <v>443</v>
      </c>
      <c r="G156" s="118" t="s">
        <v>277</v>
      </c>
      <c r="H156" s="120">
        <v>39996</v>
      </c>
      <c r="I156" s="118" t="s">
        <v>444</v>
      </c>
      <c r="J156" s="118">
        <v>36</v>
      </c>
      <c r="K156" s="118">
        <v>74</v>
      </c>
      <c r="L156" s="121">
        <v>0</v>
      </c>
      <c r="M156" s="121">
        <v>7.9285824721374822E+18</v>
      </c>
    </row>
    <row r="157" spans="3:13" ht="15" customHeight="1">
      <c r="C157" s="112" t="b">
        <v>0</v>
      </c>
      <c r="D157" s="113">
        <v>50</v>
      </c>
      <c r="E157" s="114" t="s">
        <v>445</v>
      </c>
      <c r="F157" s="114" t="s">
        <v>446</v>
      </c>
      <c r="G157" s="118" t="s">
        <v>277</v>
      </c>
      <c r="H157" s="120">
        <v>39996</v>
      </c>
      <c r="I157" s="118" t="s">
        <v>447</v>
      </c>
      <c r="J157" s="118">
        <v>56</v>
      </c>
      <c r="K157" s="118">
        <v>75</v>
      </c>
      <c r="L157" s="121">
        <v>0</v>
      </c>
      <c r="M157" s="121">
        <v>7.6890889310441144E+18</v>
      </c>
    </row>
    <row r="158" spans="3:13" ht="15" customHeight="1">
      <c r="C158" s="112" t="b">
        <v>0</v>
      </c>
      <c r="D158" s="113">
        <v>51</v>
      </c>
      <c r="E158" s="114" t="s">
        <v>448</v>
      </c>
      <c r="F158" s="114" t="s">
        <v>449</v>
      </c>
      <c r="G158" s="118" t="s">
        <v>285</v>
      </c>
      <c r="H158" s="120">
        <v>39996</v>
      </c>
      <c r="I158" s="118" t="s">
        <v>450</v>
      </c>
      <c r="J158" s="118">
        <v>118</v>
      </c>
      <c r="K158" s="118">
        <v>76</v>
      </c>
      <c r="L158" s="121">
        <v>0</v>
      </c>
      <c r="M158" s="121">
        <v>2.4342084713671009E+18</v>
      </c>
    </row>
    <row r="159" spans="3:13" ht="15" customHeight="1">
      <c r="C159" s="112" t="b">
        <v>0</v>
      </c>
      <c r="D159" s="113">
        <v>52</v>
      </c>
      <c r="E159" s="114" t="s">
        <v>451</v>
      </c>
      <c r="F159" s="114" t="s">
        <v>452</v>
      </c>
      <c r="G159" s="118" t="s">
        <v>277</v>
      </c>
      <c r="H159" s="120">
        <v>39996</v>
      </c>
      <c r="I159" s="118" t="s">
        <v>453</v>
      </c>
      <c r="J159" s="118">
        <v>963</v>
      </c>
      <c r="K159" s="118">
        <v>77</v>
      </c>
      <c r="L159" s="121">
        <v>0</v>
      </c>
      <c r="M159" s="121">
        <v>1.0148124925255209E+19</v>
      </c>
    </row>
    <row r="160" spans="3:13" ht="15" customHeight="1">
      <c r="C160" s="112" t="b">
        <v>0</v>
      </c>
      <c r="D160" s="113">
        <v>53</v>
      </c>
      <c r="E160" s="114" t="s">
        <v>454</v>
      </c>
      <c r="F160" s="114" t="s">
        <v>455</v>
      </c>
      <c r="G160" s="118" t="s">
        <v>456</v>
      </c>
      <c r="H160" s="120">
        <v>40004</v>
      </c>
      <c r="I160" s="118" t="s">
        <v>457</v>
      </c>
      <c r="J160" s="118">
        <v>70</v>
      </c>
      <c r="K160" s="118">
        <v>78</v>
      </c>
      <c r="L160" s="121">
        <v>0</v>
      </c>
      <c r="M160" s="121">
        <v>1.580757198753227E+19</v>
      </c>
    </row>
    <row r="161" spans="3:13" ht="15" customHeight="1">
      <c r="C161" s="112" t="b">
        <v>0</v>
      </c>
      <c r="D161" s="113">
        <v>54</v>
      </c>
      <c r="E161" s="114" t="s">
        <v>458</v>
      </c>
      <c r="F161" s="114" t="s">
        <v>459</v>
      </c>
      <c r="G161" s="118" t="s">
        <v>241</v>
      </c>
      <c r="H161" s="120">
        <v>40011</v>
      </c>
      <c r="I161" s="118" t="s">
        <v>460</v>
      </c>
      <c r="J161" s="118">
        <v>1500</v>
      </c>
      <c r="K161" s="118">
        <v>79</v>
      </c>
      <c r="L161" s="121">
        <v>0</v>
      </c>
      <c r="M161" s="121">
        <v>1.9556416924215611E+18</v>
      </c>
    </row>
    <row r="162" spans="3:13" ht="15" customHeight="1">
      <c r="C162" s="112" t="b">
        <v>0</v>
      </c>
      <c r="D162" s="113">
        <v>55</v>
      </c>
      <c r="E162" s="114" t="s">
        <v>461</v>
      </c>
      <c r="F162" s="114" t="s">
        <v>462</v>
      </c>
      <c r="G162" s="118" t="s">
        <v>241</v>
      </c>
      <c r="H162" s="120">
        <v>40011</v>
      </c>
      <c r="I162" s="118" t="s">
        <v>328</v>
      </c>
      <c r="J162" s="118">
        <v>1900</v>
      </c>
      <c r="K162" s="118">
        <v>80</v>
      </c>
      <c r="L162" s="121">
        <v>0</v>
      </c>
      <c r="M162" s="121">
        <v>1.5450362339099683E+19</v>
      </c>
    </row>
    <row r="163" spans="3:13" ht="15" customHeight="1">
      <c r="C163" s="112" t="b">
        <v>0</v>
      </c>
      <c r="D163" s="113">
        <v>56</v>
      </c>
      <c r="E163" s="114" t="s">
        <v>463</v>
      </c>
      <c r="F163" s="114" t="s">
        <v>464</v>
      </c>
      <c r="G163" s="118" t="s">
        <v>465</v>
      </c>
      <c r="H163" s="120">
        <v>40011</v>
      </c>
      <c r="I163" s="118" t="s">
        <v>466</v>
      </c>
      <c r="J163" s="118">
        <v>275</v>
      </c>
      <c r="K163" s="118">
        <v>81</v>
      </c>
      <c r="L163" s="121">
        <v>0</v>
      </c>
      <c r="M163" s="121">
        <v>1.7430231478552486E+19</v>
      </c>
    </row>
    <row r="164" spans="3:13" ht="15" customHeight="1">
      <c r="C164" s="112" t="b">
        <v>0</v>
      </c>
      <c r="D164" s="113">
        <v>57</v>
      </c>
      <c r="E164" s="114" t="s">
        <v>467</v>
      </c>
      <c r="F164" s="114" t="s">
        <v>468</v>
      </c>
      <c r="G164" s="118" t="s">
        <v>216</v>
      </c>
      <c r="H164" s="120">
        <v>40011</v>
      </c>
      <c r="I164" s="118" t="s">
        <v>469</v>
      </c>
      <c r="J164" s="118">
        <v>115</v>
      </c>
      <c r="K164" s="118">
        <v>82</v>
      </c>
      <c r="L164" s="121">
        <v>0</v>
      </c>
      <c r="M164" s="121">
        <v>4.1397356277673994E+18</v>
      </c>
    </row>
    <row r="165" spans="3:13" ht="15" customHeight="1">
      <c r="C165" s="112" t="b">
        <v>0</v>
      </c>
      <c r="D165" s="113">
        <v>58</v>
      </c>
      <c r="E165" s="114" t="s">
        <v>470</v>
      </c>
      <c r="F165" s="114" t="s">
        <v>471</v>
      </c>
      <c r="G165" s="118" t="s">
        <v>216</v>
      </c>
      <c r="H165" s="120">
        <v>40018</v>
      </c>
      <c r="I165" s="118" t="s">
        <v>472</v>
      </c>
      <c r="J165" s="118">
        <v>1200</v>
      </c>
      <c r="K165" s="118">
        <v>83</v>
      </c>
      <c r="L165" s="121">
        <v>0</v>
      </c>
      <c r="M165" s="121">
        <v>1.341440840221945E+19</v>
      </c>
    </row>
    <row r="166" spans="3:13" ht="15" customHeight="1">
      <c r="C166" s="112" t="b">
        <v>0</v>
      </c>
      <c r="D166" s="113">
        <v>59</v>
      </c>
      <c r="E166" s="114" t="s">
        <v>473</v>
      </c>
      <c r="F166" s="114" t="s">
        <v>474</v>
      </c>
      <c r="G166" s="118" t="s">
        <v>216</v>
      </c>
      <c r="H166" s="120">
        <v>40018</v>
      </c>
      <c r="I166" s="118" t="s">
        <v>472</v>
      </c>
      <c r="J166" s="118">
        <v>224</v>
      </c>
      <c r="K166" s="118">
        <v>84</v>
      </c>
      <c r="L166" s="121">
        <v>0</v>
      </c>
      <c r="M166" s="121">
        <v>1.5164243526059674E+19</v>
      </c>
    </row>
    <row r="167" spans="3:13" ht="15" customHeight="1">
      <c r="C167" s="112" t="b">
        <v>0</v>
      </c>
      <c r="D167" s="113">
        <v>60</v>
      </c>
      <c r="E167" s="114" t="s">
        <v>475</v>
      </c>
      <c r="F167" s="114" t="s">
        <v>258</v>
      </c>
      <c r="G167" s="118" t="s">
        <v>216</v>
      </c>
      <c r="H167" s="120">
        <v>40018</v>
      </c>
      <c r="I167" s="118" t="s">
        <v>472</v>
      </c>
      <c r="J167" s="118">
        <v>209</v>
      </c>
      <c r="K167" s="118">
        <v>85</v>
      </c>
      <c r="L167" s="121">
        <v>0</v>
      </c>
      <c r="M167" s="121">
        <v>7.2310454326874767E+18</v>
      </c>
    </row>
    <row r="168" spans="3:13" ht="15" customHeight="1">
      <c r="C168" s="112" t="b">
        <v>0</v>
      </c>
      <c r="D168" s="113">
        <v>61</v>
      </c>
      <c r="E168" s="114" t="s">
        <v>476</v>
      </c>
      <c r="F168" s="114" t="s">
        <v>477</v>
      </c>
      <c r="G168" s="118" t="s">
        <v>216</v>
      </c>
      <c r="H168" s="120">
        <v>40018</v>
      </c>
      <c r="I168" s="118" t="s">
        <v>472</v>
      </c>
      <c r="J168" s="118">
        <v>322</v>
      </c>
      <c r="K168" s="118">
        <v>86</v>
      </c>
      <c r="L168" s="121">
        <v>0</v>
      </c>
      <c r="M168" s="121">
        <v>1.0669794654632133E+19</v>
      </c>
    </row>
    <row r="169" spans="3:13" ht="15" customHeight="1">
      <c r="C169" s="112" t="b">
        <v>0</v>
      </c>
      <c r="D169" s="113">
        <v>62</v>
      </c>
      <c r="E169" s="114" t="s">
        <v>478</v>
      </c>
      <c r="F169" s="114" t="s">
        <v>479</v>
      </c>
      <c r="G169" s="118" t="s">
        <v>216</v>
      </c>
      <c r="H169" s="120">
        <v>40018</v>
      </c>
      <c r="I169" s="118" t="s">
        <v>472</v>
      </c>
      <c r="J169" s="118">
        <v>453</v>
      </c>
      <c r="K169" s="118">
        <v>87</v>
      </c>
      <c r="L169" s="121">
        <v>0</v>
      </c>
      <c r="M169" s="121">
        <v>3.8060520423801436E+18</v>
      </c>
    </row>
    <row r="170" spans="3:13" ht="15" customHeight="1">
      <c r="C170" s="112" t="b">
        <v>0</v>
      </c>
      <c r="D170" s="113">
        <v>63</v>
      </c>
      <c r="E170" s="114" t="s">
        <v>480</v>
      </c>
      <c r="F170" s="114" t="s">
        <v>481</v>
      </c>
      <c r="G170" s="118" t="s">
        <v>216</v>
      </c>
      <c r="H170" s="120">
        <v>40018</v>
      </c>
      <c r="I170" s="118" t="s">
        <v>472</v>
      </c>
      <c r="J170" s="118">
        <v>383</v>
      </c>
      <c r="K170" s="118">
        <v>88</v>
      </c>
      <c r="L170" s="121">
        <v>0</v>
      </c>
      <c r="M170" s="121">
        <v>4.9742366584077568E+18</v>
      </c>
    </row>
    <row r="171" spans="3:13" ht="15" customHeight="1">
      <c r="C171" s="112" t="b">
        <v>0</v>
      </c>
      <c r="D171" s="113">
        <v>64</v>
      </c>
      <c r="E171" s="114" t="s">
        <v>482</v>
      </c>
      <c r="F171" s="114" t="s">
        <v>483</v>
      </c>
      <c r="G171" s="118" t="s">
        <v>229</v>
      </c>
      <c r="H171" s="120">
        <v>40018</v>
      </c>
      <c r="I171" s="118" t="s">
        <v>484</v>
      </c>
      <c r="J171" s="118">
        <v>61</v>
      </c>
      <c r="K171" s="118">
        <v>89</v>
      </c>
      <c r="L171" s="121">
        <v>0</v>
      </c>
      <c r="M171" s="121">
        <v>1.5344229378355249E+19</v>
      </c>
    </row>
    <row r="172" spans="3:13" ht="15" customHeight="1">
      <c r="C172" s="112" t="b">
        <v>0</v>
      </c>
      <c r="D172" s="113">
        <v>65</v>
      </c>
      <c r="E172" s="114" t="s">
        <v>257</v>
      </c>
      <c r="F172" s="114" t="s">
        <v>485</v>
      </c>
      <c r="G172" s="118" t="s">
        <v>251</v>
      </c>
      <c r="H172" s="120">
        <v>40025</v>
      </c>
      <c r="I172" s="118" t="s">
        <v>486</v>
      </c>
      <c r="J172" s="118">
        <v>119</v>
      </c>
      <c r="K172" s="118">
        <v>90</v>
      </c>
      <c r="L172" s="121">
        <v>0</v>
      </c>
      <c r="M172" s="121">
        <v>4.1374956041749678E+18</v>
      </c>
    </row>
    <row r="173" spans="3:13" ht="15" customHeight="1">
      <c r="C173" s="112" t="b">
        <v>0</v>
      </c>
      <c r="D173" s="113">
        <v>66</v>
      </c>
      <c r="E173" s="114" t="s">
        <v>487</v>
      </c>
      <c r="F173" s="114" t="s">
        <v>488</v>
      </c>
      <c r="G173" s="118" t="s">
        <v>489</v>
      </c>
      <c r="H173" s="120">
        <v>40025</v>
      </c>
      <c r="I173" s="118" t="s">
        <v>362</v>
      </c>
      <c r="J173" s="118">
        <v>103</v>
      </c>
      <c r="K173" s="118">
        <v>91</v>
      </c>
      <c r="L173" s="121">
        <v>0</v>
      </c>
      <c r="M173" s="121">
        <v>1.7439250915936053E+19</v>
      </c>
    </row>
    <row r="174" spans="3:13" ht="15" customHeight="1">
      <c r="C174" s="112" t="b">
        <v>0</v>
      </c>
      <c r="D174" s="113">
        <v>67</v>
      </c>
      <c r="E174" s="114" t="s">
        <v>490</v>
      </c>
      <c r="F174" s="114" t="s">
        <v>446</v>
      </c>
      <c r="G174" s="118" t="s">
        <v>395</v>
      </c>
      <c r="H174" s="120">
        <v>40025</v>
      </c>
      <c r="I174" s="118" t="s">
        <v>491</v>
      </c>
      <c r="J174" s="118">
        <v>166</v>
      </c>
      <c r="K174" s="118">
        <v>92</v>
      </c>
      <c r="L174" s="121">
        <v>0</v>
      </c>
      <c r="M174" s="121">
        <v>1.3709531899939639E+19</v>
      </c>
    </row>
    <row r="175" spans="3:13" ht="15" customHeight="1">
      <c r="C175" s="112" t="b">
        <v>0</v>
      </c>
      <c r="D175" s="113">
        <v>68</v>
      </c>
      <c r="E175" s="114" t="s">
        <v>492</v>
      </c>
      <c r="F175" s="114" t="s">
        <v>493</v>
      </c>
      <c r="G175" s="118" t="s">
        <v>494</v>
      </c>
      <c r="H175" s="120">
        <v>40025</v>
      </c>
      <c r="I175" s="118" t="s">
        <v>436</v>
      </c>
      <c r="J175" s="118">
        <v>706</v>
      </c>
      <c r="K175" s="118">
        <v>93</v>
      </c>
      <c r="L175" s="121">
        <v>0</v>
      </c>
      <c r="M175" s="121">
        <v>8.9864849418098596E+18</v>
      </c>
    </row>
    <row r="176" spans="3:13" ht="15" customHeight="1">
      <c r="C176" s="112" t="b">
        <v>0</v>
      </c>
      <c r="D176" s="113">
        <v>69</v>
      </c>
      <c r="E176" s="114" t="s">
        <v>495</v>
      </c>
      <c r="F176" s="114" t="s">
        <v>496</v>
      </c>
      <c r="G176" s="118" t="s">
        <v>277</v>
      </c>
      <c r="H176" s="120">
        <v>40025</v>
      </c>
      <c r="I176" s="118" t="s">
        <v>497</v>
      </c>
      <c r="J176" s="118">
        <v>1600</v>
      </c>
      <c r="K176" s="118">
        <v>94</v>
      </c>
      <c r="L176" s="121">
        <v>0</v>
      </c>
      <c r="M176" s="121">
        <v>6.809410130108631E+18</v>
      </c>
    </row>
    <row r="177" spans="3:13" ht="15" customHeight="1">
      <c r="C177" s="112" t="b">
        <v>0</v>
      </c>
      <c r="D177" s="113">
        <v>70</v>
      </c>
      <c r="E177" s="114" t="s">
        <v>214</v>
      </c>
      <c r="F177" s="114" t="s">
        <v>498</v>
      </c>
      <c r="G177" s="118" t="s">
        <v>251</v>
      </c>
      <c r="H177" s="120">
        <v>40032</v>
      </c>
      <c r="I177" s="118" t="s">
        <v>280</v>
      </c>
      <c r="J177" s="118">
        <v>463</v>
      </c>
      <c r="K177" s="118">
        <v>95</v>
      </c>
      <c r="L177" s="121">
        <v>0</v>
      </c>
      <c r="M177" s="121">
        <v>4.3312609216481644E+18</v>
      </c>
    </row>
    <row r="178" spans="3:13" ht="15" customHeight="1">
      <c r="C178" s="112" t="b">
        <v>0</v>
      </c>
      <c r="D178" s="113">
        <v>71</v>
      </c>
      <c r="E178" s="114" t="s">
        <v>499</v>
      </c>
      <c r="F178" s="114" t="s">
        <v>500</v>
      </c>
      <c r="G178" s="118" t="s">
        <v>251</v>
      </c>
      <c r="H178" s="120">
        <v>40032</v>
      </c>
      <c r="I178" s="118" t="s">
        <v>280</v>
      </c>
      <c r="J178" s="118">
        <v>97</v>
      </c>
      <c r="K178" s="118">
        <v>96</v>
      </c>
      <c r="L178" s="121">
        <v>0</v>
      </c>
      <c r="M178" s="121">
        <v>1.7962583400947429E+19</v>
      </c>
    </row>
    <row r="179" spans="3:13" ht="15" customHeight="1">
      <c r="C179" s="112" t="b">
        <v>0</v>
      </c>
      <c r="D179" s="113">
        <v>72</v>
      </c>
      <c r="E179" s="114" t="s">
        <v>501</v>
      </c>
      <c r="F179" s="114" t="s">
        <v>502</v>
      </c>
      <c r="G179" s="118" t="s">
        <v>344</v>
      </c>
      <c r="H179" s="120">
        <v>40032</v>
      </c>
      <c r="I179" s="118" t="s">
        <v>503</v>
      </c>
      <c r="J179" s="118">
        <v>209</v>
      </c>
      <c r="K179" s="118">
        <v>97</v>
      </c>
      <c r="L179" s="121">
        <v>0</v>
      </c>
      <c r="M179" s="121">
        <v>1.0294051862767206E+19</v>
      </c>
    </row>
    <row r="180" spans="3:13" ht="15" customHeight="1">
      <c r="C180" s="112" t="b">
        <v>0</v>
      </c>
      <c r="D180" s="113">
        <v>73</v>
      </c>
      <c r="E180" s="114" t="s">
        <v>504</v>
      </c>
      <c r="F180" s="114" t="s">
        <v>505</v>
      </c>
      <c r="G180" s="118" t="s">
        <v>506</v>
      </c>
      <c r="H180" s="120">
        <v>40039</v>
      </c>
      <c r="I180" s="118" t="s">
        <v>507</v>
      </c>
      <c r="J180" s="118">
        <v>124</v>
      </c>
      <c r="K180" s="118">
        <v>98</v>
      </c>
      <c r="L180" s="121">
        <v>0</v>
      </c>
      <c r="M180" s="121">
        <v>8.2903289088807475E+18</v>
      </c>
    </row>
    <row r="181" spans="3:13" ht="15" customHeight="1">
      <c r="C181" s="112" t="b">
        <v>0</v>
      </c>
      <c r="D181" s="113">
        <v>74</v>
      </c>
      <c r="E181" s="114" t="s">
        <v>508</v>
      </c>
      <c r="F181" s="114" t="s">
        <v>509</v>
      </c>
      <c r="G181" s="118" t="s">
        <v>510</v>
      </c>
      <c r="H181" s="120">
        <v>40039</v>
      </c>
      <c r="I181" s="118" t="s">
        <v>511</v>
      </c>
      <c r="J181" s="118">
        <v>13</v>
      </c>
      <c r="K181" s="118">
        <v>99</v>
      </c>
      <c r="L181" s="121">
        <v>0</v>
      </c>
      <c r="M181" s="121">
        <v>8.3046699389361193E+18</v>
      </c>
    </row>
    <row r="182" spans="3:13" ht="15" customHeight="1">
      <c r="C182" s="112" t="b">
        <v>0</v>
      </c>
      <c r="D182" s="113">
        <v>75</v>
      </c>
      <c r="E182" s="114" t="s">
        <v>512</v>
      </c>
      <c r="F182" s="114" t="s">
        <v>513</v>
      </c>
      <c r="G182" s="118" t="s">
        <v>514</v>
      </c>
      <c r="H182" s="120">
        <v>40039</v>
      </c>
      <c r="I182" s="118" t="s">
        <v>515</v>
      </c>
      <c r="J182" s="118">
        <v>25000</v>
      </c>
      <c r="K182" s="118">
        <v>100</v>
      </c>
      <c r="L182" s="121">
        <v>0</v>
      </c>
      <c r="M182" s="121">
        <v>5.7565080093081272E+18</v>
      </c>
    </row>
    <row r="183" spans="3:13" ht="15" customHeight="1">
      <c r="C183" s="112" t="b">
        <v>0</v>
      </c>
      <c r="D183" s="113">
        <v>76</v>
      </c>
      <c r="E183" s="114" t="s">
        <v>516</v>
      </c>
      <c r="F183" s="114" t="s">
        <v>517</v>
      </c>
      <c r="G183" s="118" t="s">
        <v>506</v>
      </c>
      <c r="H183" s="120">
        <v>40039</v>
      </c>
      <c r="I183" s="118" t="s">
        <v>507</v>
      </c>
      <c r="J183" s="118">
        <v>156</v>
      </c>
      <c r="K183" s="118">
        <v>101</v>
      </c>
      <c r="L183" s="121">
        <v>0</v>
      </c>
      <c r="M183" s="121">
        <v>2.6189698461179805E+17</v>
      </c>
    </row>
    <row r="184" spans="3:13" ht="15" customHeight="1">
      <c r="C184" s="112" t="b">
        <v>0</v>
      </c>
      <c r="D184" s="113">
        <v>77</v>
      </c>
      <c r="E184" s="114" t="s">
        <v>518</v>
      </c>
      <c r="F184" s="114" t="s">
        <v>519</v>
      </c>
      <c r="G184" s="118" t="s">
        <v>245</v>
      </c>
      <c r="H184" s="120">
        <v>40039</v>
      </c>
      <c r="I184" s="118" t="s">
        <v>217</v>
      </c>
      <c r="J184" s="118">
        <v>159</v>
      </c>
      <c r="K184" s="118">
        <v>102</v>
      </c>
      <c r="L184" s="121">
        <v>0</v>
      </c>
      <c r="M184" s="121">
        <v>3.8572859794504381E+18</v>
      </c>
    </row>
    <row r="185" spans="3:13" ht="15" customHeight="1">
      <c r="C185" s="112" t="b">
        <v>0</v>
      </c>
      <c r="D185" s="113">
        <v>78</v>
      </c>
      <c r="E185" s="114" t="s">
        <v>520</v>
      </c>
      <c r="F185" s="114" t="s">
        <v>425</v>
      </c>
      <c r="G185" s="118" t="s">
        <v>216</v>
      </c>
      <c r="H185" s="120">
        <v>40046</v>
      </c>
      <c r="I185" s="118" t="s">
        <v>299</v>
      </c>
      <c r="J185" s="118">
        <v>167</v>
      </c>
      <c r="K185" s="118">
        <v>103</v>
      </c>
      <c r="L185" s="121">
        <v>0</v>
      </c>
      <c r="M185" s="121">
        <v>1.0616975994232879E+19</v>
      </c>
    </row>
    <row r="186" spans="3:13" ht="15" customHeight="1">
      <c r="C186" s="112" t="b">
        <v>0</v>
      </c>
      <c r="D186" s="113">
        <v>79</v>
      </c>
      <c r="E186" s="114" t="s">
        <v>521</v>
      </c>
      <c r="F186" s="114" t="s">
        <v>522</v>
      </c>
      <c r="G186" s="118" t="s">
        <v>285</v>
      </c>
      <c r="H186" s="120">
        <v>40046</v>
      </c>
      <c r="I186" s="118" t="s">
        <v>523</v>
      </c>
      <c r="J186" s="118">
        <v>13000</v>
      </c>
      <c r="K186" s="118">
        <v>104</v>
      </c>
      <c r="L186" s="121">
        <v>0</v>
      </c>
      <c r="M186" s="121">
        <v>4.9939448960384006E+17</v>
      </c>
    </row>
    <row r="187" spans="3:13" ht="15" customHeight="1">
      <c r="C187" s="112" t="b">
        <v>0</v>
      </c>
      <c r="D187" s="113">
        <v>80</v>
      </c>
      <c r="E187" s="114" t="s">
        <v>524</v>
      </c>
      <c r="F187" s="114" t="s">
        <v>525</v>
      </c>
      <c r="G187" s="118" t="s">
        <v>514</v>
      </c>
      <c r="H187" s="120">
        <v>40046</v>
      </c>
      <c r="I187" s="118" t="s">
        <v>526</v>
      </c>
      <c r="J187" s="118">
        <v>617</v>
      </c>
      <c r="K187" s="118">
        <v>105</v>
      </c>
      <c r="L187" s="121">
        <v>0</v>
      </c>
      <c r="M187" s="121">
        <v>1.8406145614891739E+19</v>
      </c>
    </row>
    <row r="188" spans="3:13" ht="15" customHeight="1">
      <c r="C188" s="112" t="b">
        <v>0</v>
      </c>
      <c r="D188" s="113">
        <v>81</v>
      </c>
      <c r="E188" s="114" t="s">
        <v>527</v>
      </c>
      <c r="F188" s="114" t="s">
        <v>367</v>
      </c>
      <c r="G188" s="118" t="s">
        <v>216</v>
      </c>
      <c r="H188" s="120">
        <v>40046</v>
      </c>
      <c r="I188" s="118" t="s">
        <v>280</v>
      </c>
      <c r="J188" s="118">
        <v>143</v>
      </c>
      <c r="K188" s="118">
        <v>106</v>
      </c>
      <c r="L188" s="121">
        <v>0</v>
      </c>
      <c r="M188" s="121">
        <v>6.4571108186207027E+18</v>
      </c>
    </row>
    <row r="189" spans="3:13" ht="15" customHeight="1">
      <c r="C189" s="112" t="b">
        <v>0</v>
      </c>
      <c r="D189" s="113">
        <v>82</v>
      </c>
      <c r="E189" s="114" t="s">
        <v>528</v>
      </c>
      <c r="F189" s="114" t="s">
        <v>529</v>
      </c>
      <c r="G189" s="118" t="s">
        <v>320</v>
      </c>
      <c r="H189" s="120">
        <v>40053</v>
      </c>
      <c r="I189" s="118" t="s">
        <v>530</v>
      </c>
      <c r="J189" s="118">
        <v>452</v>
      </c>
      <c r="K189" s="118">
        <v>107</v>
      </c>
      <c r="L189" s="121">
        <v>0</v>
      </c>
      <c r="M189" s="121">
        <v>6.0925725450168494E+18</v>
      </c>
    </row>
    <row r="190" spans="3:13" ht="15" customHeight="1">
      <c r="C190" s="112" t="b">
        <v>0</v>
      </c>
      <c r="D190" s="113">
        <v>83</v>
      </c>
      <c r="E190" s="114" t="s">
        <v>531</v>
      </c>
      <c r="F190" s="114" t="s">
        <v>532</v>
      </c>
      <c r="G190" s="118" t="s">
        <v>237</v>
      </c>
      <c r="H190" s="120">
        <v>40053</v>
      </c>
      <c r="I190" s="118" t="s">
        <v>533</v>
      </c>
      <c r="J190" s="118">
        <v>459</v>
      </c>
      <c r="K190" s="118">
        <v>108</v>
      </c>
      <c r="L190" s="121">
        <v>0</v>
      </c>
      <c r="M190" s="121">
        <v>1.6573582707989633E+19</v>
      </c>
    </row>
    <row r="191" spans="3:13" ht="15" customHeight="1">
      <c r="C191" s="112" t="b">
        <v>0</v>
      </c>
      <c r="D191" s="113">
        <v>84</v>
      </c>
      <c r="E191" s="114" t="s">
        <v>534</v>
      </c>
      <c r="F191" s="114" t="s">
        <v>535</v>
      </c>
      <c r="G191" s="118" t="s">
        <v>241</v>
      </c>
      <c r="H191" s="120">
        <v>40053</v>
      </c>
      <c r="I191" s="118" t="s">
        <v>289</v>
      </c>
      <c r="J191" s="118">
        <v>1000</v>
      </c>
      <c r="K191" s="118">
        <v>109</v>
      </c>
      <c r="L191" s="121">
        <v>0</v>
      </c>
      <c r="M191" s="121">
        <v>1.1601405856849957E+19</v>
      </c>
    </row>
    <row r="192" spans="3:13" ht="15" customHeight="1">
      <c r="C192" s="112" t="b">
        <v>0</v>
      </c>
      <c r="D192" s="113">
        <v>85</v>
      </c>
      <c r="E192" s="114" t="s">
        <v>536</v>
      </c>
      <c r="F192" s="114" t="s">
        <v>221</v>
      </c>
      <c r="G192" s="118" t="s">
        <v>222</v>
      </c>
      <c r="H192" s="120">
        <v>40060</v>
      </c>
      <c r="I192" s="118" t="s">
        <v>537</v>
      </c>
      <c r="J192" s="118">
        <v>16</v>
      </c>
      <c r="K192" s="118">
        <v>110</v>
      </c>
      <c r="L192" s="121">
        <v>0</v>
      </c>
      <c r="M192" s="121">
        <v>1.7819049159595845E+18</v>
      </c>
    </row>
    <row r="193" spans="3:13" ht="15" customHeight="1">
      <c r="C193" s="112" t="b">
        <v>0</v>
      </c>
      <c r="D193" s="113">
        <v>86</v>
      </c>
      <c r="E193" s="114" t="s">
        <v>538</v>
      </c>
      <c r="F193" s="114" t="s">
        <v>539</v>
      </c>
      <c r="G193" s="118" t="s">
        <v>277</v>
      </c>
      <c r="H193" s="120">
        <v>40060</v>
      </c>
      <c r="I193" s="118" t="s">
        <v>351</v>
      </c>
      <c r="J193" s="118">
        <v>212</v>
      </c>
      <c r="K193" s="118">
        <v>111</v>
      </c>
      <c r="L193" s="121">
        <v>0</v>
      </c>
      <c r="M193" s="121">
        <v>9.9849156400742682E+17</v>
      </c>
    </row>
    <row r="194" spans="3:13" ht="15" customHeight="1">
      <c r="C194" s="112" t="b">
        <v>0</v>
      </c>
      <c r="D194" s="113">
        <v>87</v>
      </c>
      <c r="E194" s="114" t="s">
        <v>540</v>
      </c>
      <c r="F194" s="114" t="s">
        <v>541</v>
      </c>
      <c r="G194" s="118" t="s">
        <v>542</v>
      </c>
      <c r="H194" s="120">
        <v>40060</v>
      </c>
      <c r="I194" s="118" t="s">
        <v>365</v>
      </c>
      <c r="J194" s="118">
        <v>458</v>
      </c>
      <c r="K194" s="118">
        <v>112</v>
      </c>
      <c r="L194" s="121">
        <v>0</v>
      </c>
      <c r="M194" s="121">
        <v>3.4976916882004429E+18</v>
      </c>
    </row>
    <row r="195" spans="3:13" ht="15" customHeight="1">
      <c r="C195" s="112" t="b">
        <v>0</v>
      </c>
      <c r="D195" s="113">
        <v>88</v>
      </c>
      <c r="E195" s="114" t="s">
        <v>543</v>
      </c>
      <c r="F195" s="114" t="s">
        <v>544</v>
      </c>
      <c r="G195" s="118" t="s">
        <v>277</v>
      </c>
      <c r="H195" s="120">
        <v>40060</v>
      </c>
      <c r="I195" s="118" t="s">
        <v>217</v>
      </c>
      <c r="J195" s="118">
        <v>346</v>
      </c>
      <c r="K195" s="118">
        <v>113</v>
      </c>
      <c r="L195" s="121">
        <v>0</v>
      </c>
      <c r="M195" s="121">
        <v>8.9284546076002683E+18</v>
      </c>
    </row>
    <row r="196" spans="3:13" ht="15" customHeight="1">
      <c r="C196" s="112" t="b">
        <v>0</v>
      </c>
      <c r="D196" s="113">
        <v>89</v>
      </c>
      <c r="E196" s="114" t="s">
        <v>214</v>
      </c>
      <c r="F196" s="114" t="s">
        <v>545</v>
      </c>
      <c r="G196" s="118" t="s">
        <v>506</v>
      </c>
      <c r="H196" s="120">
        <v>40060</v>
      </c>
      <c r="I196" s="118" t="s">
        <v>431</v>
      </c>
      <c r="J196" s="118">
        <v>105</v>
      </c>
      <c r="K196" s="118">
        <v>114</v>
      </c>
      <c r="L196" s="121">
        <v>0</v>
      </c>
      <c r="M196" s="121">
        <v>1.4036056956356106E+19</v>
      </c>
    </row>
    <row r="197" spans="3:13" ht="15" customHeight="1">
      <c r="C197" s="112" t="b">
        <v>0</v>
      </c>
      <c r="D197" s="113">
        <v>90</v>
      </c>
      <c r="E197" s="114" t="s">
        <v>546</v>
      </c>
      <c r="F197" s="114" t="s">
        <v>215</v>
      </c>
      <c r="G197" s="118" t="s">
        <v>277</v>
      </c>
      <c r="H197" s="120">
        <v>40067</v>
      </c>
      <c r="I197" s="118" t="s">
        <v>351</v>
      </c>
      <c r="J197" s="118">
        <v>7000</v>
      </c>
      <c r="K197" s="118">
        <v>115</v>
      </c>
      <c r="L197" s="121">
        <v>0</v>
      </c>
      <c r="M197" s="121">
        <v>1.7005026039810513E+19</v>
      </c>
    </row>
    <row r="198" spans="3:13" ht="15" customHeight="1">
      <c r="C198" s="112" t="b">
        <v>0</v>
      </c>
      <c r="D198" s="113">
        <v>91</v>
      </c>
      <c r="E198" s="114" t="s">
        <v>547</v>
      </c>
      <c r="F198" s="114" t="s">
        <v>548</v>
      </c>
      <c r="G198" s="118" t="s">
        <v>237</v>
      </c>
      <c r="H198" s="120">
        <v>40067</v>
      </c>
      <c r="I198" s="118" t="s">
        <v>549</v>
      </c>
      <c r="J198" s="118">
        <v>72</v>
      </c>
      <c r="K198" s="118">
        <v>116</v>
      </c>
      <c r="L198" s="121">
        <v>0</v>
      </c>
      <c r="M198" s="121">
        <v>3.2268110823043313E+18</v>
      </c>
    </row>
    <row r="199" spans="3:13" ht="15" customHeight="1">
      <c r="C199" s="112" t="b">
        <v>0</v>
      </c>
      <c r="D199" s="113">
        <v>92</v>
      </c>
      <c r="E199" s="114" t="s">
        <v>550</v>
      </c>
      <c r="F199" s="114" t="s">
        <v>551</v>
      </c>
      <c r="G199" s="118" t="s">
        <v>269</v>
      </c>
      <c r="H199" s="120">
        <v>40067</v>
      </c>
      <c r="I199" s="118" t="s">
        <v>460</v>
      </c>
      <c r="J199" s="118">
        <v>970</v>
      </c>
      <c r="K199" s="118">
        <v>117</v>
      </c>
      <c r="L199" s="121">
        <v>0</v>
      </c>
      <c r="M199" s="121">
        <v>2.6128258365523743E+18</v>
      </c>
    </row>
    <row r="200" spans="3:13" ht="15" customHeight="1">
      <c r="C200" s="112" t="b">
        <v>0</v>
      </c>
      <c r="D200" s="113">
        <v>93</v>
      </c>
      <c r="E200" s="114" t="s">
        <v>552</v>
      </c>
      <c r="F200" s="114" t="s">
        <v>553</v>
      </c>
      <c r="G200" s="118" t="s">
        <v>554</v>
      </c>
      <c r="H200" s="120">
        <v>40074</v>
      </c>
      <c r="I200" s="118" t="s">
        <v>436</v>
      </c>
      <c r="J200" s="118">
        <v>2700</v>
      </c>
      <c r="K200" s="118">
        <v>118</v>
      </c>
      <c r="L200" s="121">
        <v>0</v>
      </c>
      <c r="M200" s="121">
        <v>1.5263033989533612E+19</v>
      </c>
    </row>
    <row r="201" spans="3:13" ht="15" customHeight="1">
      <c r="C201" s="112" t="b">
        <v>0</v>
      </c>
      <c r="D201" s="113">
        <v>94</v>
      </c>
      <c r="E201" s="114" t="s">
        <v>555</v>
      </c>
      <c r="F201" s="114" t="s">
        <v>556</v>
      </c>
      <c r="G201" s="118" t="s">
        <v>557</v>
      </c>
      <c r="H201" s="120">
        <v>40074</v>
      </c>
      <c r="I201" s="118" t="s">
        <v>436</v>
      </c>
      <c r="J201" s="118">
        <v>493</v>
      </c>
      <c r="K201" s="118">
        <v>119</v>
      </c>
      <c r="L201" s="121">
        <v>0</v>
      </c>
      <c r="M201" s="121">
        <v>1.3464420178409009E+19</v>
      </c>
    </row>
    <row r="202" spans="3:13" ht="15" customHeight="1">
      <c r="C202" s="112" t="b">
        <v>0</v>
      </c>
      <c r="D202" s="113">
        <v>95</v>
      </c>
      <c r="E202" s="114" t="s">
        <v>558</v>
      </c>
      <c r="F202" s="114" t="s">
        <v>367</v>
      </c>
      <c r="G202" s="118" t="s">
        <v>216</v>
      </c>
      <c r="H202" s="120">
        <v>40081</v>
      </c>
      <c r="I202" s="118" t="s">
        <v>559</v>
      </c>
      <c r="J202" s="118">
        <v>2000</v>
      </c>
      <c r="K202" s="118">
        <v>120</v>
      </c>
      <c r="L202" s="121">
        <v>0</v>
      </c>
      <c r="M202" s="121">
        <v>3.8446256132512968E+18</v>
      </c>
    </row>
    <row r="203" spans="3:13" ht="15" customHeight="1">
      <c r="C203" s="112" t="b">
        <v>0</v>
      </c>
      <c r="D203" s="113">
        <v>96</v>
      </c>
      <c r="E203" s="114" t="s">
        <v>560</v>
      </c>
      <c r="F203" s="114" t="s">
        <v>561</v>
      </c>
      <c r="G203" s="118" t="s">
        <v>273</v>
      </c>
      <c r="H203" s="120">
        <v>40088</v>
      </c>
      <c r="I203" s="118" t="s">
        <v>562</v>
      </c>
      <c r="J203" s="118">
        <v>538</v>
      </c>
      <c r="K203" s="118">
        <v>121</v>
      </c>
      <c r="L203" s="121">
        <v>0</v>
      </c>
      <c r="M203" s="121">
        <v>1.5989118340159848E+19</v>
      </c>
    </row>
    <row r="204" spans="3:13" ht="15" customHeight="1">
      <c r="C204" s="112" t="b">
        <v>0</v>
      </c>
      <c r="D204" s="113">
        <v>97</v>
      </c>
      <c r="E204" s="114" t="s">
        <v>563</v>
      </c>
      <c r="F204" s="114" t="s">
        <v>564</v>
      </c>
      <c r="G204" s="118" t="s">
        <v>237</v>
      </c>
      <c r="H204" s="120">
        <v>40088</v>
      </c>
      <c r="I204" s="118" t="s">
        <v>533</v>
      </c>
      <c r="J204" s="118">
        <v>56</v>
      </c>
      <c r="K204" s="118">
        <v>122</v>
      </c>
      <c r="L204" s="121">
        <v>0</v>
      </c>
      <c r="M204" s="121">
        <v>8.8273819429520189E+18</v>
      </c>
    </row>
    <row r="205" spans="3:13" ht="15" customHeight="1">
      <c r="C205" s="112" t="b">
        <v>0</v>
      </c>
      <c r="D205" s="113">
        <v>98</v>
      </c>
      <c r="E205" s="114" t="s">
        <v>565</v>
      </c>
      <c r="F205" s="114" t="s">
        <v>566</v>
      </c>
      <c r="G205" s="118" t="s">
        <v>361</v>
      </c>
      <c r="H205" s="120">
        <v>40088</v>
      </c>
      <c r="I205" s="118" t="s">
        <v>567</v>
      </c>
      <c r="J205" s="118">
        <v>40</v>
      </c>
      <c r="K205" s="118">
        <v>123</v>
      </c>
      <c r="L205" s="121">
        <v>0</v>
      </c>
      <c r="M205" s="121">
        <v>9.1287219969039903E+18</v>
      </c>
    </row>
    <row r="206" spans="3:13" ht="15" customHeight="1">
      <c r="C206" s="112" t="b">
        <v>0</v>
      </c>
      <c r="D206" s="113">
        <v>99</v>
      </c>
      <c r="E206" s="114" t="s">
        <v>568</v>
      </c>
      <c r="F206" s="114" t="s">
        <v>569</v>
      </c>
      <c r="G206" s="118" t="s">
        <v>241</v>
      </c>
      <c r="H206" s="120">
        <v>40102</v>
      </c>
      <c r="I206" s="118" t="s">
        <v>570</v>
      </c>
      <c r="J206" s="118">
        <v>775</v>
      </c>
      <c r="K206" s="118">
        <v>124</v>
      </c>
      <c r="L206" s="121">
        <v>0</v>
      </c>
      <c r="M206" s="121">
        <v>1.5370611982407471E+19</v>
      </c>
    </row>
    <row r="207" spans="3:13" ht="15" customHeight="1">
      <c r="C207" s="112" t="b">
        <v>0</v>
      </c>
      <c r="D207" s="113">
        <v>100</v>
      </c>
      <c r="E207" s="114" t="s">
        <v>571</v>
      </c>
      <c r="F207" s="114" t="s">
        <v>572</v>
      </c>
      <c r="G207" s="118" t="s">
        <v>251</v>
      </c>
      <c r="H207" s="120">
        <v>40109</v>
      </c>
      <c r="I207" s="118" t="s">
        <v>486</v>
      </c>
      <c r="J207" s="118">
        <v>66</v>
      </c>
      <c r="K207" s="118">
        <v>125</v>
      </c>
      <c r="L207" s="121">
        <v>0</v>
      </c>
      <c r="M207" s="121">
        <v>2.6592579073638062E+18</v>
      </c>
    </row>
    <row r="208" spans="3:13" ht="15" customHeight="1">
      <c r="C208" s="112" t="b">
        <v>0</v>
      </c>
      <c r="D208" s="113">
        <v>101</v>
      </c>
      <c r="E208" s="114" t="s">
        <v>573</v>
      </c>
      <c r="F208" s="114" t="s">
        <v>574</v>
      </c>
      <c r="G208" s="118" t="s">
        <v>216</v>
      </c>
      <c r="H208" s="120">
        <v>40109</v>
      </c>
      <c r="I208" s="118" t="s">
        <v>575</v>
      </c>
      <c r="J208" s="118">
        <v>111</v>
      </c>
      <c r="K208" s="118">
        <v>126</v>
      </c>
      <c r="L208" s="121">
        <v>0</v>
      </c>
      <c r="M208" s="121">
        <v>1.765412995902345E+19</v>
      </c>
    </row>
    <row r="209" spans="3:13" ht="15" customHeight="1">
      <c r="C209" s="112" t="b">
        <v>0</v>
      </c>
      <c r="D209" s="113">
        <v>102</v>
      </c>
      <c r="E209" s="114" t="s">
        <v>576</v>
      </c>
      <c r="F209" s="114" t="s">
        <v>572</v>
      </c>
      <c r="G209" s="118" t="s">
        <v>251</v>
      </c>
      <c r="H209" s="120">
        <v>40109</v>
      </c>
      <c r="I209" s="118" t="s">
        <v>577</v>
      </c>
      <c r="J209" s="118">
        <v>83</v>
      </c>
      <c r="K209" s="118">
        <v>127</v>
      </c>
      <c r="L209" s="121">
        <v>0</v>
      </c>
      <c r="M209" s="121">
        <v>2.2944283589165778E+18</v>
      </c>
    </row>
    <row r="210" spans="3:13" ht="15" customHeight="1">
      <c r="C210" s="112" t="b">
        <v>0</v>
      </c>
      <c r="D210" s="113">
        <v>103</v>
      </c>
      <c r="E210" s="114" t="s">
        <v>578</v>
      </c>
      <c r="F210" s="114" t="s">
        <v>250</v>
      </c>
      <c r="G210" s="118" t="s">
        <v>251</v>
      </c>
      <c r="H210" s="120">
        <v>40109</v>
      </c>
      <c r="I210" s="118" t="s">
        <v>579</v>
      </c>
      <c r="J210" s="118">
        <v>190</v>
      </c>
      <c r="K210" s="118">
        <v>128</v>
      </c>
      <c r="L210" s="121">
        <v>0</v>
      </c>
      <c r="M210" s="121">
        <v>3.8467644043449349E+18</v>
      </c>
    </row>
    <row r="211" spans="3:13" ht="15" customHeight="1">
      <c r="C211" s="112" t="b">
        <v>0</v>
      </c>
      <c r="D211" s="113">
        <v>104</v>
      </c>
      <c r="E211" s="114" t="s">
        <v>580</v>
      </c>
      <c r="F211" s="114" t="s">
        <v>581</v>
      </c>
      <c r="G211" s="118" t="s">
        <v>582</v>
      </c>
      <c r="H211" s="120">
        <v>40109</v>
      </c>
      <c r="I211" s="118" t="s">
        <v>583</v>
      </c>
      <c r="J211" s="118">
        <v>327</v>
      </c>
      <c r="K211" s="118">
        <v>129</v>
      </c>
      <c r="L211" s="121">
        <v>0</v>
      </c>
      <c r="M211" s="121">
        <v>1.837296203833283E+19</v>
      </c>
    </row>
    <row r="212" spans="3:13" ht="15" customHeight="1">
      <c r="C212" s="112" t="b">
        <v>0</v>
      </c>
      <c r="D212" s="113">
        <v>105</v>
      </c>
      <c r="E212" s="114" t="s">
        <v>584</v>
      </c>
      <c r="F212" s="114" t="s">
        <v>585</v>
      </c>
      <c r="G212" s="118" t="s">
        <v>237</v>
      </c>
      <c r="H212" s="120">
        <v>40109</v>
      </c>
      <c r="I212" s="118" t="s">
        <v>533</v>
      </c>
      <c r="J212" s="118">
        <v>108</v>
      </c>
      <c r="K212" s="118">
        <v>130</v>
      </c>
      <c r="L212" s="121">
        <v>0</v>
      </c>
      <c r="M212" s="121">
        <v>4.6016342371831373E+18</v>
      </c>
    </row>
    <row r="213" spans="3:13" ht="15" customHeight="1">
      <c r="C213" s="112" t="b">
        <v>0</v>
      </c>
      <c r="D213" s="113">
        <v>106</v>
      </c>
      <c r="E213" s="114" t="s">
        <v>586</v>
      </c>
      <c r="F213" s="114" t="s">
        <v>587</v>
      </c>
      <c r="G213" s="118" t="s">
        <v>277</v>
      </c>
      <c r="H213" s="120">
        <v>40109</v>
      </c>
      <c r="I213" s="118" t="s">
        <v>588</v>
      </c>
      <c r="J213" s="118">
        <v>279</v>
      </c>
      <c r="K213" s="118">
        <v>131</v>
      </c>
      <c r="L213" s="121">
        <v>0</v>
      </c>
      <c r="M213" s="121">
        <v>1.7869851856681443E+19</v>
      </c>
    </row>
    <row r="214" spans="3:13" ht="15" customHeight="1">
      <c r="C214" s="112" t="b">
        <v>0</v>
      </c>
      <c r="D214" s="113">
        <v>107</v>
      </c>
      <c r="E214" s="114" t="s">
        <v>589</v>
      </c>
      <c r="F214" s="114" t="s">
        <v>590</v>
      </c>
      <c r="G214" s="118" t="s">
        <v>277</v>
      </c>
      <c r="H214" s="120">
        <v>40116</v>
      </c>
      <c r="I214" s="118" t="s">
        <v>294</v>
      </c>
      <c r="J214" s="118">
        <v>82</v>
      </c>
      <c r="K214" s="118">
        <v>132</v>
      </c>
      <c r="L214" s="121">
        <v>0</v>
      </c>
      <c r="M214" s="121">
        <v>1.8131017770265162E+19</v>
      </c>
    </row>
    <row r="215" spans="3:13" ht="15" customHeight="1">
      <c r="C215" s="112" t="b">
        <v>0</v>
      </c>
      <c r="D215" s="113">
        <v>108</v>
      </c>
      <c r="E215" s="114" t="s">
        <v>591</v>
      </c>
      <c r="F215" s="114" t="s">
        <v>517</v>
      </c>
      <c r="G215" s="118" t="s">
        <v>506</v>
      </c>
      <c r="H215" s="120">
        <v>40116</v>
      </c>
      <c r="I215" s="118" t="s">
        <v>294</v>
      </c>
      <c r="J215" s="118">
        <v>213</v>
      </c>
      <c r="K215" s="118">
        <v>133</v>
      </c>
      <c r="L215" s="121">
        <v>0</v>
      </c>
      <c r="M215" s="121">
        <v>6.5928853175004682E+18</v>
      </c>
    </row>
    <row r="216" spans="3:13" ht="15" customHeight="1">
      <c r="C216" s="112" t="b">
        <v>0</v>
      </c>
      <c r="D216" s="113">
        <v>109</v>
      </c>
      <c r="E216" s="114" t="s">
        <v>592</v>
      </c>
      <c r="F216" s="114" t="s">
        <v>288</v>
      </c>
      <c r="G216" s="118" t="s">
        <v>241</v>
      </c>
      <c r="H216" s="120">
        <v>40116</v>
      </c>
      <c r="I216" s="118" t="s">
        <v>294</v>
      </c>
      <c r="J216" s="118">
        <v>7800</v>
      </c>
      <c r="K216" s="118">
        <v>134</v>
      </c>
      <c r="L216" s="121">
        <v>0</v>
      </c>
      <c r="M216" s="121">
        <v>3.5780298842908037E+18</v>
      </c>
    </row>
    <row r="217" spans="3:13" ht="15" customHeight="1">
      <c r="C217" s="112" t="b">
        <v>0</v>
      </c>
      <c r="D217" s="113">
        <v>110</v>
      </c>
      <c r="E217" s="114" t="s">
        <v>593</v>
      </c>
      <c r="F217" s="114" t="s">
        <v>594</v>
      </c>
      <c r="G217" s="118" t="s">
        <v>241</v>
      </c>
      <c r="H217" s="120">
        <v>40116</v>
      </c>
      <c r="I217" s="118" t="s">
        <v>294</v>
      </c>
      <c r="J217" s="118">
        <v>3600</v>
      </c>
      <c r="K217" s="118">
        <v>135</v>
      </c>
      <c r="L217" s="121">
        <v>0</v>
      </c>
      <c r="M217" s="121">
        <v>9.7281600254507192E+18</v>
      </c>
    </row>
    <row r="218" spans="3:13" ht="15" customHeight="1">
      <c r="C218" s="112" t="b">
        <v>0</v>
      </c>
      <c r="D218" s="113">
        <v>111</v>
      </c>
      <c r="E218" s="114" t="s">
        <v>595</v>
      </c>
      <c r="F218" s="114" t="s">
        <v>596</v>
      </c>
      <c r="G218" s="118" t="s">
        <v>241</v>
      </c>
      <c r="H218" s="120">
        <v>40116</v>
      </c>
      <c r="I218" s="118" t="s">
        <v>294</v>
      </c>
      <c r="J218" s="118">
        <v>2300</v>
      </c>
      <c r="K218" s="118">
        <v>136</v>
      </c>
      <c r="L218" s="121">
        <v>0</v>
      </c>
      <c r="M218" s="121">
        <v>8.2033580146547046E+18</v>
      </c>
    </row>
    <row r="219" spans="3:13" ht="15" customHeight="1">
      <c r="C219" s="112" t="b">
        <v>0</v>
      </c>
      <c r="D219" s="113">
        <v>112</v>
      </c>
      <c r="E219" s="114" t="s">
        <v>597</v>
      </c>
      <c r="F219" s="114" t="s">
        <v>215</v>
      </c>
      <c r="G219" s="118" t="s">
        <v>277</v>
      </c>
      <c r="H219" s="120">
        <v>40116</v>
      </c>
      <c r="I219" s="118" t="s">
        <v>294</v>
      </c>
      <c r="J219" s="118">
        <v>4700</v>
      </c>
      <c r="K219" s="118">
        <v>137</v>
      </c>
      <c r="L219" s="121">
        <v>0</v>
      </c>
      <c r="M219" s="121">
        <v>1.5210483505924981E+19</v>
      </c>
    </row>
    <row r="220" spans="3:13" ht="15" customHeight="1">
      <c r="C220" s="112" t="b">
        <v>0</v>
      </c>
      <c r="D220" s="113">
        <v>113</v>
      </c>
      <c r="E220" s="114" t="s">
        <v>409</v>
      </c>
      <c r="F220" s="114" t="s">
        <v>598</v>
      </c>
      <c r="G220" s="118" t="s">
        <v>285</v>
      </c>
      <c r="H220" s="120">
        <v>40116</v>
      </c>
      <c r="I220" s="118" t="s">
        <v>294</v>
      </c>
      <c r="J220" s="118">
        <v>118</v>
      </c>
      <c r="K220" s="118">
        <v>138</v>
      </c>
      <c r="L220" s="121">
        <v>0</v>
      </c>
      <c r="M220" s="121">
        <v>2.9557354715043594E+18</v>
      </c>
    </row>
    <row r="221" spans="3:13" ht="15" customHeight="1">
      <c r="C221" s="112" t="b">
        <v>0</v>
      </c>
      <c r="D221" s="113">
        <v>114</v>
      </c>
      <c r="E221" s="114" t="s">
        <v>599</v>
      </c>
      <c r="F221" s="114" t="s">
        <v>600</v>
      </c>
      <c r="G221" s="118" t="s">
        <v>285</v>
      </c>
      <c r="H221" s="120">
        <v>40116</v>
      </c>
      <c r="I221" s="118" t="s">
        <v>294</v>
      </c>
      <c r="J221" s="118">
        <v>257</v>
      </c>
      <c r="K221" s="118">
        <v>139</v>
      </c>
      <c r="L221" s="121">
        <v>0</v>
      </c>
      <c r="M221" s="121">
        <v>1.0675397115400831E+19</v>
      </c>
    </row>
    <row r="222" spans="3:13" ht="15" customHeight="1">
      <c r="C222" s="112" t="b">
        <v>0</v>
      </c>
      <c r="D222" s="113">
        <v>115</v>
      </c>
      <c r="E222" s="114" t="s">
        <v>601</v>
      </c>
      <c r="F222" s="114" t="s">
        <v>284</v>
      </c>
      <c r="G222" s="118" t="s">
        <v>285</v>
      </c>
      <c r="H222" s="120">
        <v>40116</v>
      </c>
      <c r="I222" s="118" t="s">
        <v>294</v>
      </c>
      <c r="J222" s="118">
        <v>326</v>
      </c>
      <c r="K222" s="118">
        <v>140</v>
      </c>
      <c r="L222" s="121">
        <v>0</v>
      </c>
      <c r="M222" s="121">
        <v>1.7511854127472394E+19</v>
      </c>
    </row>
    <row r="223" spans="3:13" ht="15" customHeight="1">
      <c r="C223" s="112" t="b">
        <v>0</v>
      </c>
      <c r="D223" s="113">
        <v>116</v>
      </c>
      <c r="E223" s="114" t="s">
        <v>602</v>
      </c>
      <c r="F223" s="114" t="s">
        <v>603</v>
      </c>
      <c r="G223" s="118" t="s">
        <v>216</v>
      </c>
      <c r="H223" s="120">
        <v>40123</v>
      </c>
      <c r="I223" s="118" t="s">
        <v>575</v>
      </c>
      <c r="J223" s="118">
        <v>157</v>
      </c>
      <c r="K223" s="118">
        <v>141</v>
      </c>
      <c r="L223" s="121">
        <v>0</v>
      </c>
      <c r="M223" s="121">
        <v>7.5867192923895788E+18</v>
      </c>
    </row>
    <row r="224" spans="3:13" ht="15" customHeight="1">
      <c r="C224" s="112" t="b">
        <v>0</v>
      </c>
      <c r="D224" s="113">
        <v>117</v>
      </c>
      <c r="E224" s="114" t="s">
        <v>604</v>
      </c>
      <c r="F224" s="114" t="s">
        <v>605</v>
      </c>
      <c r="G224" s="118" t="s">
        <v>273</v>
      </c>
      <c r="H224" s="120">
        <v>40123</v>
      </c>
      <c r="I224" s="118" t="s">
        <v>606</v>
      </c>
      <c r="J224" s="118">
        <v>15</v>
      </c>
      <c r="K224" s="118">
        <v>142</v>
      </c>
      <c r="L224" s="121">
        <v>0</v>
      </c>
      <c r="M224" s="121">
        <v>1.348319207944678E+19</v>
      </c>
    </row>
    <row r="225" spans="3:13" ht="15" customHeight="1">
      <c r="C225" s="112" t="b">
        <v>0</v>
      </c>
      <c r="D225" s="113">
        <v>118</v>
      </c>
      <c r="E225" s="114" t="s">
        <v>607</v>
      </c>
      <c r="F225" s="114" t="s">
        <v>608</v>
      </c>
      <c r="G225" s="118" t="s">
        <v>237</v>
      </c>
      <c r="H225" s="120">
        <v>40123</v>
      </c>
      <c r="I225" s="118" t="s">
        <v>466</v>
      </c>
      <c r="J225" s="118">
        <v>200</v>
      </c>
      <c r="K225" s="118">
        <v>143</v>
      </c>
      <c r="L225" s="121">
        <v>0</v>
      </c>
      <c r="M225" s="121">
        <v>1.1204033886769465E+19</v>
      </c>
    </row>
    <row r="226" spans="3:13" ht="15" customHeight="1">
      <c r="C226" s="112" t="b">
        <v>0</v>
      </c>
      <c r="D226" s="113">
        <v>119</v>
      </c>
      <c r="E226" s="114" t="s">
        <v>609</v>
      </c>
      <c r="F226" s="114" t="s">
        <v>610</v>
      </c>
      <c r="G226" s="118" t="s">
        <v>222</v>
      </c>
      <c r="H226" s="120">
        <v>40123</v>
      </c>
      <c r="I226" s="118" t="s">
        <v>611</v>
      </c>
      <c r="J226" s="118">
        <v>28</v>
      </c>
      <c r="K226" s="118">
        <v>144</v>
      </c>
      <c r="L226" s="121">
        <v>0</v>
      </c>
      <c r="M226" s="121">
        <v>1.6019578141363593E+19</v>
      </c>
    </row>
    <row r="227" spans="3:13" ht="15" customHeight="1">
      <c r="C227" s="112" t="b">
        <v>0</v>
      </c>
      <c r="D227" s="113">
        <v>120</v>
      </c>
      <c r="E227" s="114" t="s">
        <v>612</v>
      </c>
      <c r="F227" s="114" t="s">
        <v>596</v>
      </c>
      <c r="G227" s="118" t="s">
        <v>241</v>
      </c>
      <c r="H227" s="120">
        <v>40123</v>
      </c>
      <c r="I227" s="118" t="s">
        <v>613</v>
      </c>
      <c r="J227" s="118">
        <v>11200</v>
      </c>
      <c r="K227" s="118">
        <v>145</v>
      </c>
      <c r="L227" s="121">
        <v>0</v>
      </c>
      <c r="M227" s="121">
        <v>1.280437975751243E+19</v>
      </c>
    </row>
    <row r="228" spans="3:13" ht="15" customHeight="1">
      <c r="C228" s="112" t="b">
        <v>0</v>
      </c>
      <c r="D228" s="113">
        <v>121</v>
      </c>
      <c r="E228" s="114" t="s">
        <v>614</v>
      </c>
      <c r="F228" s="114" t="s">
        <v>498</v>
      </c>
      <c r="G228" s="118" t="s">
        <v>251</v>
      </c>
      <c r="H228" s="120">
        <v>40130</v>
      </c>
      <c r="I228" s="118" t="s">
        <v>526</v>
      </c>
      <c r="J228" s="118">
        <v>728</v>
      </c>
      <c r="K228" s="118">
        <v>146</v>
      </c>
      <c r="L228" s="121">
        <v>0</v>
      </c>
      <c r="M228" s="121">
        <v>3.5020265936185134E+18</v>
      </c>
    </row>
    <row r="229" spans="3:13" ht="15" customHeight="1">
      <c r="C229" s="112" t="b">
        <v>0</v>
      </c>
      <c r="D229" s="113">
        <v>122</v>
      </c>
      <c r="E229" s="114" t="s">
        <v>615</v>
      </c>
      <c r="F229" s="114" t="s">
        <v>572</v>
      </c>
      <c r="G229" s="118" t="s">
        <v>251</v>
      </c>
      <c r="H229" s="120">
        <v>40130</v>
      </c>
      <c r="I229" s="118" t="s">
        <v>526</v>
      </c>
      <c r="J229" s="118">
        <v>2700</v>
      </c>
      <c r="K229" s="118">
        <v>147</v>
      </c>
      <c r="L229" s="121">
        <v>0</v>
      </c>
      <c r="M229" s="121">
        <v>5.6144838014595E+18</v>
      </c>
    </row>
    <row r="230" spans="3:13" ht="15" customHeight="1">
      <c r="C230" s="112" t="b">
        <v>0</v>
      </c>
      <c r="D230" s="113">
        <v>123</v>
      </c>
      <c r="E230" s="114" t="s">
        <v>616</v>
      </c>
      <c r="F230" s="114" t="s">
        <v>617</v>
      </c>
      <c r="G230" s="118" t="s">
        <v>241</v>
      </c>
      <c r="H230" s="120">
        <v>40130</v>
      </c>
      <c r="I230" s="118" t="s">
        <v>431</v>
      </c>
      <c r="J230" s="118">
        <v>134</v>
      </c>
      <c r="K230" s="118">
        <v>148</v>
      </c>
      <c r="L230" s="121">
        <v>0</v>
      </c>
      <c r="M230" s="121">
        <v>1.2455705400022912E+18</v>
      </c>
    </row>
    <row r="231" spans="3:13" ht="15" customHeight="1">
      <c r="C231" s="112" t="b">
        <v>0</v>
      </c>
      <c r="D231" s="113">
        <v>124</v>
      </c>
      <c r="E231" s="114" t="s">
        <v>618</v>
      </c>
      <c r="F231" s="114" t="s">
        <v>619</v>
      </c>
      <c r="G231" s="118" t="s">
        <v>251</v>
      </c>
      <c r="H231" s="120">
        <v>40137</v>
      </c>
      <c r="I231" s="118" t="s">
        <v>533</v>
      </c>
      <c r="J231" s="118">
        <v>80</v>
      </c>
      <c r="K231" s="118">
        <v>149</v>
      </c>
      <c r="L231" s="121">
        <v>0</v>
      </c>
      <c r="M231" s="121">
        <v>1.0144510463522425E+19</v>
      </c>
    </row>
    <row r="232" spans="3:13" ht="15" customHeight="1">
      <c r="C232" s="112" t="b">
        <v>0</v>
      </c>
      <c r="D232" s="113">
        <v>125</v>
      </c>
      <c r="E232" s="114" t="s">
        <v>620</v>
      </c>
      <c r="F232" s="114" t="s">
        <v>367</v>
      </c>
      <c r="G232" s="118" t="s">
        <v>216</v>
      </c>
      <c r="H232" s="120">
        <v>40151</v>
      </c>
      <c r="I232" s="118" t="s">
        <v>621</v>
      </c>
      <c r="J232" s="118">
        <v>874</v>
      </c>
      <c r="K232" s="118">
        <v>150</v>
      </c>
      <c r="L232" s="121">
        <v>0</v>
      </c>
      <c r="M232" s="121">
        <v>1.0450488945947199E+19</v>
      </c>
    </row>
    <row r="233" spans="3:13" ht="15" customHeight="1">
      <c r="C233" s="112" t="b">
        <v>0</v>
      </c>
      <c r="D233" s="113">
        <v>126</v>
      </c>
      <c r="E233" s="114" t="s">
        <v>622</v>
      </c>
      <c r="F233" s="114" t="s">
        <v>623</v>
      </c>
      <c r="G233" s="118" t="s">
        <v>216</v>
      </c>
      <c r="H233" s="120">
        <v>40151</v>
      </c>
      <c r="I233" s="118" t="s">
        <v>621</v>
      </c>
      <c r="J233" s="118">
        <v>128</v>
      </c>
      <c r="K233" s="118">
        <v>151</v>
      </c>
      <c r="L233" s="121">
        <v>0</v>
      </c>
      <c r="M233" s="121">
        <v>1.2331650131345934E+19</v>
      </c>
    </row>
    <row r="234" spans="3:13" ht="15" customHeight="1">
      <c r="C234" s="112" t="b">
        <v>0</v>
      </c>
      <c r="D234" s="113">
        <v>127</v>
      </c>
      <c r="E234" s="114" t="s">
        <v>624</v>
      </c>
      <c r="F234" s="114" t="s">
        <v>625</v>
      </c>
      <c r="G234" s="118" t="s">
        <v>216</v>
      </c>
      <c r="H234" s="120">
        <v>40151</v>
      </c>
      <c r="I234" s="118" t="s">
        <v>626</v>
      </c>
      <c r="J234" s="118">
        <v>50</v>
      </c>
      <c r="K234" s="118">
        <v>152</v>
      </c>
      <c r="L234" s="121">
        <v>0</v>
      </c>
      <c r="M234" s="121">
        <v>1.7899866893134723E+19</v>
      </c>
    </row>
    <row r="235" spans="3:13" ht="15" customHeight="1">
      <c r="C235" s="112" t="b">
        <v>0</v>
      </c>
      <c r="D235" s="113">
        <v>128</v>
      </c>
      <c r="E235" s="114" t="s">
        <v>627</v>
      </c>
      <c r="F235" s="114" t="s">
        <v>628</v>
      </c>
      <c r="G235" s="118" t="s">
        <v>494</v>
      </c>
      <c r="H235" s="120">
        <v>40151</v>
      </c>
      <c r="I235" s="118" t="s">
        <v>629</v>
      </c>
      <c r="J235" s="118">
        <v>12000</v>
      </c>
      <c r="K235" s="118">
        <v>153</v>
      </c>
      <c r="L235" s="121">
        <v>0</v>
      </c>
      <c r="M235" s="121">
        <v>1.0036396144115161E+19</v>
      </c>
    </row>
    <row r="236" spans="3:13" ht="15" customHeight="1">
      <c r="C236" s="112" t="b">
        <v>0</v>
      </c>
      <c r="D236" s="113">
        <v>129</v>
      </c>
      <c r="E236" s="114" t="s">
        <v>630</v>
      </c>
      <c r="F236" s="114" t="s">
        <v>631</v>
      </c>
      <c r="G236" s="118" t="s">
        <v>277</v>
      </c>
      <c r="H236" s="120">
        <v>40151</v>
      </c>
      <c r="I236" s="118" t="s">
        <v>351</v>
      </c>
      <c r="J236" s="118">
        <v>170</v>
      </c>
      <c r="K236" s="118">
        <v>154</v>
      </c>
      <c r="L236" s="121">
        <v>0</v>
      </c>
      <c r="M236" s="121">
        <v>3.680997702067564E+18</v>
      </c>
    </row>
    <row r="237" spans="3:13" ht="15" customHeight="1">
      <c r="C237" s="112" t="b">
        <v>0</v>
      </c>
      <c r="D237" s="113">
        <v>130</v>
      </c>
      <c r="E237" s="114" t="s">
        <v>632</v>
      </c>
      <c r="F237" s="114" t="s">
        <v>633</v>
      </c>
      <c r="G237" s="118" t="s">
        <v>634</v>
      </c>
      <c r="H237" s="120">
        <v>40151</v>
      </c>
      <c r="I237" s="118" t="s">
        <v>635</v>
      </c>
      <c r="J237" s="118">
        <v>203</v>
      </c>
      <c r="K237" s="118">
        <v>155</v>
      </c>
      <c r="L237" s="121">
        <v>0</v>
      </c>
      <c r="M237" s="121">
        <v>1.0746903202297883E+19</v>
      </c>
    </row>
    <row r="238" spans="3:13" ht="15" customHeight="1">
      <c r="C238" s="112" t="b">
        <v>0</v>
      </c>
      <c r="D238" s="113">
        <v>131</v>
      </c>
      <c r="E238" s="114" t="s">
        <v>636</v>
      </c>
      <c r="F238" s="114" t="s">
        <v>637</v>
      </c>
      <c r="G238" s="118" t="s">
        <v>251</v>
      </c>
      <c r="H238" s="120">
        <v>40158</v>
      </c>
      <c r="I238" s="118" t="s">
        <v>638</v>
      </c>
      <c r="J238" s="118">
        <v>433</v>
      </c>
      <c r="K238" s="118">
        <v>156</v>
      </c>
      <c r="L238" s="121">
        <v>0</v>
      </c>
      <c r="M238" s="121">
        <v>1.1982984858316229E+19</v>
      </c>
    </row>
    <row r="239" spans="3:13" ht="15" customHeight="1">
      <c r="C239" s="112" t="b">
        <v>0</v>
      </c>
      <c r="D239" s="113">
        <v>132</v>
      </c>
      <c r="E239" s="114" t="s">
        <v>639</v>
      </c>
      <c r="F239" s="114" t="s">
        <v>640</v>
      </c>
      <c r="G239" s="118" t="s">
        <v>506</v>
      </c>
      <c r="H239" s="120">
        <v>40158</v>
      </c>
      <c r="I239" s="118" t="s">
        <v>641</v>
      </c>
      <c r="J239" s="118">
        <v>40</v>
      </c>
      <c r="K239" s="118">
        <v>157</v>
      </c>
      <c r="L239" s="121">
        <v>0</v>
      </c>
      <c r="M239" s="121">
        <v>9.948040989032917E+18</v>
      </c>
    </row>
    <row r="240" spans="3:13" ht="15" customHeight="1">
      <c r="C240" s="112" t="b">
        <v>0</v>
      </c>
      <c r="D240" s="113">
        <v>133</v>
      </c>
      <c r="E240" s="114" t="s">
        <v>642</v>
      </c>
      <c r="F240" s="114" t="s">
        <v>643</v>
      </c>
      <c r="G240" s="118" t="s">
        <v>255</v>
      </c>
      <c r="H240" s="120">
        <v>40158</v>
      </c>
      <c r="I240" s="118" t="s">
        <v>644</v>
      </c>
      <c r="J240" s="118">
        <v>511</v>
      </c>
      <c r="K240" s="118">
        <v>158</v>
      </c>
      <c r="L240" s="121">
        <v>0</v>
      </c>
      <c r="M240" s="121">
        <v>9.9040263659080049E+18</v>
      </c>
    </row>
    <row r="241" spans="3:13" ht="15" customHeight="1">
      <c r="C241" s="112" t="b">
        <v>0</v>
      </c>
      <c r="D241" s="113">
        <v>134</v>
      </c>
      <c r="E241" s="114" t="s">
        <v>645</v>
      </c>
      <c r="F241" s="114" t="s">
        <v>367</v>
      </c>
      <c r="G241" s="118" t="s">
        <v>216</v>
      </c>
      <c r="H241" s="120">
        <v>40165</v>
      </c>
      <c r="I241" s="118" t="s">
        <v>217</v>
      </c>
      <c r="J241" s="118">
        <v>294</v>
      </c>
      <c r="K241" s="118">
        <v>159</v>
      </c>
      <c r="L241" s="121">
        <v>0</v>
      </c>
      <c r="M241" s="121">
        <v>1.312020688276138E+19</v>
      </c>
    </row>
    <row r="242" spans="3:13" ht="15" customHeight="1">
      <c r="C242" s="112" t="b">
        <v>0</v>
      </c>
      <c r="D242" s="113">
        <v>135</v>
      </c>
      <c r="E242" s="114" t="s">
        <v>646</v>
      </c>
      <c r="F242" s="114" t="s">
        <v>647</v>
      </c>
      <c r="G242" s="118" t="s">
        <v>251</v>
      </c>
      <c r="H242" s="120">
        <v>40165</v>
      </c>
      <c r="I242" s="118" t="s">
        <v>648</v>
      </c>
      <c r="J242" s="118">
        <v>1800</v>
      </c>
      <c r="K242" s="118">
        <v>160</v>
      </c>
      <c r="L242" s="121">
        <v>0</v>
      </c>
      <c r="M242" s="121">
        <v>3.367385851716927E+18</v>
      </c>
    </row>
    <row r="243" spans="3:13" ht="15" customHeight="1">
      <c r="C243" s="112" t="b">
        <v>0</v>
      </c>
      <c r="D243" s="113">
        <v>136</v>
      </c>
      <c r="E243" s="114" t="s">
        <v>649</v>
      </c>
      <c r="F243" s="114" t="s">
        <v>650</v>
      </c>
      <c r="G243" s="118" t="s">
        <v>273</v>
      </c>
      <c r="H243" s="120">
        <v>40165</v>
      </c>
      <c r="I243" s="118" t="s">
        <v>217</v>
      </c>
      <c r="J243" s="118">
        <v>169</v>
      </c>
      <c r="K243" s="118">
        <v>161</v>
      </c>
      <c r="L243" s="121">
        <v>0</v>
      </c>
      <c r="M243" s="121">
        <v>1.49542617874683E+19</v>
      </c>
    </row>
    <row r="244" spans="3:13" ht="15" customHeight="1">
      <c r="C244" s="112" t="b">
        <v>0</v>
      </c>
      <c r="D244" s="113">
        <v>137</v>
      </c>
      <c r="E244" s="114" t="s">
        <v>651</v>
      </c>
      <c r="F244" s="114" t="s">
        <v>652</v>
      </c>
      <c r="G244" s="118" t="s">
        <v>514</v>
      </c>
      <c r="H244" s="120">
        <v>40165</v>
      </c>
      <c r="I244" s="118" t="s">
        <v>653</v>
      </c>
      <c r="J244" s="118">
        <v>1500</v>
      </c>
      <c r="K244" s="118">
        <v>162</v>
      </c>
      <c r="L244" s="121">
        <v>0</v>
      </c>
      <c r="M244" s="121">
        <v>1.5889157690370843E+19</v>
      </c>
    </row>
    <row r="245" spans="3:13" ht="15" customHeight="1">
      <c r="C245" s="112" t="b">
        <v>0</v>
      </c>
      <c r="D245" s="113">
        <v>138</v>
      </c>
      <c r="E245" s="114" t="s">
        <v>654</v>
      </c>
      <c r="F245" s="114" t="s">
        <v>655</v>
      </c>
      <c r="G245" s="118" t="s">
        <v>277</v>
      </c>
      <c r="H245" s="120">
        <v>40165</v>
      </c>
      <c r="I245" s="118" t="s">
        <v>656</v>
      </c>
      <c r="J245" s="118">
        <v>586</v>
      </c>
      <c r="K245" s="118">
        <v>163</v>
      </c>
      <c r="L245" s="121">
        <v>0</v>
      </c>
      <c r="M245" s="121">
        <v>1.269723016637201E+19</v>
      </c>
    </row>
    <row r="246" spans="3:13" ht="15" customHeight="1">
      <c r="C246" s="112" t="b">
        <v>0</v>
      </c>
      <c r="D246" s="113">
        <v>139</v>
      </c>
      <c r="E246" s="114" t="s">
        <v>657</v>
      </c>
      <c r="F246" s="114" t="s">
        <v>658</v>
      </c>
      <c r="G246" s="118" t="s">
        <v>241</v>
      </c>
      <c r="H246" s="120">
        <v>40165</v>
      </c>
      <c r="I246" s="118" t="s">
        <v>659</v>
      </c>
      <c r="J246" s="118">
        <v>4000</v>
      </c>
      <c r="K246" s="118">
        <v>164</v>
      </c>
      <c r="L246" s="121">
        <v>0</v>
      </c>
      <c r="M246" s="121">
        <v>4.6862475020525804E+18</v>
      </c>
    </row>
    <row r="247" spans="3:13" ht="15" customHeight="1">
      <c r="C247" s="112" t="b">
        <v>0</v>
      </c>
      <c r="D247" s="113">
        <v>140</v>
      </c>
      <c r="E247" s="114" t="s">
        <v>660</v>
      </c>
      <c r="F247" s="114" t="s">
        <v>661</v>
      </c>
      <c r="G247" s="118" t="s">
        <v>241</v>
      </c>
      <c r="H247" s="120">
        <v>40165</v>
      </c>
      <c r="I247" s="118" t="s">
        <v>242</v>
      </c>
      <c r="J247" s="118">
        <v>6100</v>
      </c>
      <c r="K247" s="118">
        <v>165</v>
      </c>
      <c r="L247" s="121">
        <v>0</v>
      </c>
      <c r="M247" s="121">
        <v>8.9393977965852805E+18</v>
      </c>
    </row>
    <row r="248" spans="3:13" ht="15" customHeight="1">
      <c r="C248" s="112" t="b">
        <v>0</v>
      </c>
      <c r="D248" s="113">
        <v>1</v>
      </c>
      <c r="E248" s="114" t="s">
        <v>427</v>
      </c>
      <c r="F248" s="114" t="s">
        <v>662</v>
      </c>
      <c r="G248" s="118" t="s">
        <v>269</v>
      </c>
      <c r="H248" s="120">
        <v>40186</v>
      </c>
      <c r="I248" s="118" t="s">
        <v>663</v>
      </c>
      <c r="J248" s="118">
        <v>1300</v>
      </c>
      <c r="K248" s="118">
        <v>166</v>
      </c>
      <c r="L248" s="121">
        <v>0</v>
      </c>
      <c r="M248" s="121">
        <v>1.8358447049222429E+19</v>
      </c>
    </row>
    <row r="249" spans="3:13" ht="15" customHeight="1">
      <c r="C249" s="112" t="b">
        <v>0</v>
      </c>
      <c r="D249" s="113">
        <v>2</v>
      </c>
      <c r="E249" s="114" t="s">
        <v>664</v>
      </c>
      <c r="F249" s="114" t="s">
        <v>665</v>
      </c>
      <c r="G249" s="118" t="s">
        <v>277</v>
      </c>
      <c r="H249" s="120">
        <v>40193</v>
      </c>
      <c r="I249" s="118" t="s">
        <v>666</v>
      </c>
      <c r="J249" s="118">
        <v>70</v>
      </c>
      <c r="K249" s="118">
        <v>167</v>
      </c>
      <c r="L249" s="121">
        <v>0</v>
      </c>
      <c r="M249" s="121">
        <v>1.7487260075497521E+19</v>
      </c>
    </row>
    <row r="250" spans="3:13" ht="15" customHeight="1">
      <c r="C250" s="112" t="b">
        <v>0</v>
      </c>
      <c r="D250" s="113">
        <v>3</v>
      </c>
      <c r="E250" s="114" t="s">
        <v>667</v>
      </c>
      <c r="F250" s="114" t="s">
        <v>668</v>
      </c>
      <c r="G250" s="118" t="s">
        <v>237</v>
      </c>
      <c r="H250" s="120">
        <v>40193</v>
      </c>
      <c r="I250" s="118" t="s">
        <v>669</v>
      </c>
      <c r="J250" s="118">
        <v>25</v>
      </c>
      <c r="K250" s="118">
        <v>168</v>
      </c>
      <c r="L250" s="121">
        <v>0</v>
      </c>
      <c r="M250" s="121">
        <v>1.3100485560798493E+19</v>
      </c>
    </row>
    <row r="251" spans="3:13" ht="15" customHeight="1">
      <c r="C251" s="112" t="b">
        <v>0</v>
      </c>
      <c r="D251" s="113">
        <v>4</v>
      </c>
      <c r="E251" s="114" t="s">
        <v>670</v>
      </c>
      <c r="F251" s="114" t="s">
        <v>671</v>
      </c>
      <c r="G251" s="118" t="s">
        <v>317</v>
      </c>
      <c r="H251" s="120">
        <v>40193</v>
      </c>
      <c r="I251" s="118" t="s">
        <v>217</v>
      </c>
      <c r="J251" s="118">
        <v>828</v>
      </c>
      <c r="K251" s="118">
        <v>169</v>
      </c>
      <c r="L251" s="121">
        <v>0</v>
      </c>
      <c r="M251" s="121">
        <v>9.7460472599506719E+18</v>
      </c>
    </row>
    <row r="252" spans="3:13" ht="15" customHeight="1">
      <c r="C252" s="112" t="b">
        <v>0</v>
      </c>
      <c r="D252" s="113">
        <v>5</v>
      </c>
      <c r="E252" s="114" t="s">
        <v>672</v>
      </c>
      <c r="F252" s="114" t="s">
        <v>637</v>
      </c>
      <c r="G252" s="118" t="s">
        <v>251</v>
      </c>
      <c r="H252" s="120">
        <v>40200</v>
      </c>
      <c r="I252" s="118" t="s">
        <v>673</v>
      </c>
      <c r="J252" s="118">
        <v>351</v>
      </c>
      <c r="K252" s="118">
        <v>170</v>
      </c>
      <c r="L252" s="121">
        <v>0</v>
      </c>
      <c r="M252" s="121">
        <v>1.3862549891107955E+19</v>
      </c>
    </row>
    <row r="253" spans="3:13" ht="15" customHeight="1">
      <c r="C253" s="112" t="b">
        <v>0</v>
      </c>
      <c r="D253" s="113">
        <v>6</v>
      </c>
      <c r="E253" s="114" t="s">
        <v>674</v>
      </c>
      <c r="F253" s="114" t="s">
        <v>675</v>
      </c>
      <c r="G253" s="118" t="s">
        <v>222</v>
      </c>
      <c r="H253" s="120">
        <v>40200</v>
      </c>
      <c r="I253" s="118" t="s">
        <v>676</v>
      </c>
      <c r="J253" s="118">
        <v>20</v>
      </c>
      <c r="K253" s="118">
        <v>171</v>
      </c>
      <c r="L253" s="121">
        <v>0</v>
      </c>
      <c r="M253" s="121">
        <v>6.7337198891428731E+18</v>
      </c>
    </row>
    <row r="254" spans="3:13" ht="15" customHeight="1">
      <c r="C254" s="112" t="b">
        <v>0</v>
      </c>
      <c r="D254" s="113">
        <v>7</v>
      </c>
      <c r="E254" s="114" t="s">
        <v>677</v>
      </c>
      <c r="F254" s="114" t="s">
        <v>678</v>
      </c>
      <c r="G254" s="118" t="s">
        <v>679</v>
      </c>
      <c r="H254" s="120">
        <v>40200</v>
      </c>
      <c r="I254" s="118" t="s">
        <v>677</v>
      </c>
      <c r="J254" s="118">
        <v>1200</v>
      </c>
      <c r="K254" s="118">
        <v>172</v>
      </c>
      <c r="L254" s="121">
        <v>0</v>
      </c>
      <c r="M254" s="121">
        <v>1.3640962259158473E+19</v>
      </c>
    </row>
    <row r="255" spans="3:13" ht="15" customHeight="1">
      <c r="C255" s="112" t="b">
        <v>0</v>
      </c>
      <c r="D255" s="113">
        <v>8</v>
      </c>
      <c r="E255" s="114" t="s">
        <v>680</v>
      </c>
      <c r="F255" s="114" t="s">
        <v>268</v>
      </c>
      <c r="G255" s="118" t="s">
        <v>269</v>
      </c>
      <c r="H255" s="120">
        <v>40200</v>
      </c>
      <c r="I255" s="118" t="s">
        <v>311</v>
      </c>
      <c r="J255" s="118">
        <v>489</v>
      </c>
      <c r="K255" s="118">
        <v>173</v>
      </c>
      <c r="L255" s="121">
        <v>0</v>
      </c>
      <c r="M255" s="121">
        <v>7.9090591187829627E+18</v>
      </c>
    </row>
    <row r="256" spans="3:13" ht="15" customHeight="1">
      <c r="C256" s="112" t="b">
        <v>0</v>
      </c>
      <c r="D256" s="113">
        <v>9</v>
      </c>
      <c r="E256" s="114" t="s">
        <v>681</v>
      </c>
      <c r="F256" s="114" t="s">
        <v>682</v>
      </c>
      <c r="G256" s="118" t="s">
        <v>344</v>
      </c>
      <c r="H256" s="120">
        <v>40200</v>
      </c>
      <c r="I256" s="118" t="s">
        <v>683</v>
      </c>
      <c r="J256" s="118">
        <v>1100</v>
      </c>
      <c r="K256" s="118">
        <v>174</v>
      </c>
      <c r="L256" s="121">
        <v>0</v>
      </c>
      <c r="M256" s="121">
        <v>4.3043397718173581E+17</v>
      </c>
    </row>
    <row r="257" spans="3:13" ht="15" customHeight="1">
      <c r="C257" s="112" t="b">
        <v>0</v>
      </c>
      <c r="D257" s="113">
        <v>10</v>
      </c>
      <c r="E257" s="114" t="s">
        <v>684</v>
      </c>
      <c r="F257" s="114" t="s">
        <v>685</v>
      </c>
      <c r="G257" s="118" t="s">
        <v>216</v>
      </c>
      <c r="H257" s="120">
        <v>40207</v>
      </c>
      <c r="I257" s="118" t="s">
        <v>686</v>
      </c>
      <c r="J257" s="118">
        <v>833</v>
      </c>
      <c r="K257" s="118">
        <v>175</v>
      </c>
      <c r="L257" s="121">
        <v>0</v>
      </c>
      <c r="M257" s="121">
        <v>1.8435978103248699E+19</v>
      </c>
    </row>
    <row r="258" spans="3:13" ht="15" customHeight="1">
      <c r="C258" s="112" t="b">
        <v>0</v>
      </c>
      <c r="D258" s="113">
        <v>11</v>
      </c>
      <c r="E258" s="114" t="s">
        <v>687</v>
      </c>
      <c r="F258" s="114" t="s">
        <v>688</v>
      </c>
      <c r="G258" s="118" t="s">
        <v>251</v>
      </c>
      <c r="H258" s="120">
        <v>40207</v>
      </c>
      <c r="I258" s="118" t="s">
        <v>673</v>
      </c>
      <c r="J258" s="118">
        <v>876</v>
      </c>
      <c r="K258" s="118">
        <v>176</v>
      </c>
      <c r="L258" s="121">
        <v>0</v>
      </c>
      <c r="M258" s="121">
        <v>1.1210509229122723E+18</v>
      </c>
    </row>
    <row r="259" spans="3:13" ht="15" customHeight="1">
      <c r="C259" s="112" t="b">
        <v>0</v>
      </c>
      <c r="D259" s="113">
        <v>12</v>
      </c>
      <c r="E259" s="114" t="s">
        <v>689</v>
      </c>
      <c r="F259" s="114" t="s">
        <v>690</v>
      </c>
      <c r="G259" s="118" t="s">
        <v>237</v>
      </c>
      <c r="H259" s="120">
        <v>40207</v>
      </c>
      <c r="I259" s="118" t="s">
        <v>691</v>
      </c>
      <c r="J259" s="118">
        <v>60</v>
      </c>
      <c r="K259" s="118">
        <v>177</v>
      </c>
      <c r="L259" s="121">
        <v>0</v>
      </c>
      <c r="M259" s="121">
        <v>1.1151519589345212E+19</v>
      </c>
    </row>
    <row r="260" spans="3:13" ht="15" customHeight="1">
      <c r="C260" s="112" t="b">
        <v>0</v>
      </c>
      <c r="D260" s="113">
        <v>13</v>
      </c>
      <c r="E260" s="114" t="s">
        <v>692</v>
      </c>
      <c r="F260" s="114" t="s">
        <v>693</v>
      </c>
      <c r="G260" s="118" t="s">
        <v>216</v>
      </c>
      <c r="H260" s="120">
        <v>40207</v>
      </c>
      <c r="I260" s="118" t="s">
        <v>694</v>
      </c>
      <c r="J260" s="118">
        <v>1210</v>
      </c>
      <c r="K260" s="118">
        <v>178</v>
      </c>
      <c r="L260" s="121">
        <v>0</v>
      </c>
      <c r="M260" s="121">
        <v>2.7136294695646956E+18</v>
      </c>
    </row>
    <row r="261" spans="3:13" ht="15" customHeight="1">
      <c r="C261" s="112" t="b">
        <v>0</v>
      </c>
      <c r="D261" s="113">
        <v>14</v>
      </c>
      <c r="E261" s="114" t="s">
        <v>695</v>
      </c>
      <c r="F261" s="114" t="s">
        <v>288</v>
      </c>
      <c r="G261" s="118" t="s">
        <v>241</v>
      </c>
      <c r="H261" s="120">
        <v>40207</v>
      </c>
      <c r="I261" s="118" t="s">
        <v>460</v>
      </c>
      <c r="J261" s="118">
        <v>2180</v>
      </c>
      <c r="K261" s="118">
        <v>179</v>
      </c>
      <c r="L261" s="121">
        <v>0</v>
      </c>
      <c r="M261" s="121">
        <v>5.7406089444729211E+18</v>
      </c>
    </row>
    <row r="262" spans="3:13" ht="15" customHeight="1">
      <c r="C262" s="112" t="b">
        <v>0</v>
      </c>
      <c r="D262" s="113">
        <v>15</v>
      </c>
      <c r="E262" s="114" t="s">
        <v>696</v>
      </c>
      <c r="F262" s="114" t="s">
        <v>697</v>
      </c>
      <c r="G262" s="118" t="s">
        <v>269</v>
      </c>
      <c r="H262" s="120">
        <v>40207</v>
      </c>
      <c r="I262" s="118" t="s">
        <v>683</v>
      </c>
      <c r="J262" s="118">
        <v>373</v>
      </c>
      <c r="K262" s="118">
        <v>180</v>
      </c>
      <c r="L262" s="121">
        <v>0</v>
      </c>
      <c r="M262" s="121">
        <v>1.0573199803575562E+19</v>
      </c>
    </row>
    <row r="263" spans="3:13" ht="15" customHeight="1">
      <c r="C263" s="112" t="b">
        <v>0</v>
      </c>
      <c r="D263" s="113">
        <v>16</v>
      </c>
      <c r="E263" s="114" t="s">
        <v>698</v>
      </c>
      <c r="F263" s="114" t="s">
        <v>699</v>
      </c>
      <c r="G263" s="118" t="s">
        <v>237</v>
      </c>
      <c r="H263" s="120">
        <v>40214</v>
      </c>
      <c r="I263" s="118" t="s">
        <v>700</v>
      </c>
      <c r="J263" s="118">
        <v>18</v>
      </c>
      <c r="K263" s="118">
        <v>181</v>
      </c>
      <c r="L263" s="121">
        <v>0</v>
      </c>
      <c r="M263" s="121">
        <v>8.9483951830132006E+17</v>
      </c>
    </row>
    <row r="264" spans="3:13" ht="15" customHeight="1">
      <c r="C264" s="112" t="b">
        <v>0</v>
      </c>
      <c r="D264" s="113">
        <v>17</v>
      </c>
      <c r="E264" s="114" t="s">
        <v>701</v>
      </c>
      <c r="F264" s="114" t="s">
        <v>658</v>
      </c>
      <c r="G264" s="118" t="s">
        <v>241</v>
      </c>
      <c r="H264" s="120">
        <v>40228</v>
      </c>
      <c r="I264" s="118" t="s">
        <v>242</v>
      </c>
      <c r="J264" s="118">
        <v>3600</v>
      </c>
      <c r="K264" s="118">
        <v>182</v>
      </c>
      <c r="L264" s="121">
        <v>0</v>
      </c>
      <c r="M264" s="121">
        <v>5.8869448882787287E+18</v>
      </c>
    </row>
    <row r="265" spans="3:13" ht="15" customHeight="1">
      <c r="C265" s="112" t="b">
        <v>0</v>
      </c>
      <c r="D265" s="113">
        <v>18</v>
      </c>
      <c r="E265" s="114" t="s">
        <v>702</v>
      </c>
      <c r="F265" s="114" t="s">
        <v>703</v>
      </c>
      <c r="G265" s="118" t="s">
        <v>277</v>
      </c>
      <c r="H265" s="120">
        <v>40228</v>
      </c>
      <c r="I265" s="118" t="s">
        <v>704</v>
      </c>
      <c r="J265" s="118">
        <v>413</v>
      </c>
      <c r="K265" s="118">
        <v>183</v>
      </c>
      <c r="L265" s="121">
        <v>0</v>
      </c>
      <c r="M265" s="121">
        <v>9.4664700902615224E+18</v>
      </c>
    </row>
    <row r="266" spans="3:13" ht="15" customHeight="1">
      <c r="C266" s="112" t="b">
        <v>0</v>
      </c>
      <c r="D266" s="113">
        <v>19</v>
      </c>
      <c r="E266" s="114" t="s">
        <v>705</v>
      </c>
      <c r="F266" s="114" t="s">
        <v>706</v>
      </c>
      <c r="G266" s="118" t="s">
        <v>285</v>
      </c>
      <c r="H266" s="120">
        <v>40228</v>
      </c>
      <c r="I266" s="118" t="s">
        <v>707</v>
      </c>
      <c r="J266" s="118">
        <v>54</v>
      </c>
      <c r="K266" s="118">
        <v>184</v>
      </c>
      <c r="L266" s="121">
        <v>0</v>
      </c>
      <c r="M266" s="121">
        <v>1.5528196761862894E+19</v>
      </c>
    </row>
    <row r="267" spans="3:13" ht="15" customHeight="1">
      <c r="C267" s="112" t="b">
        <v>0</v>
      </c>
      <c r="D267" s="113">
        <v>20</v>
      </c>
      <c r="E267" s="114" t="s">
        <v>708</v>
      </c>
      <c r="F267" s="114" t="s">
        <v>709</v>
      </c>
      <c r="G267" s="118" t="s">
        <v>251</v>
      </c>
      <c r="H267" s="120">
        <v>40228</v>
      </c>
      <c r="I267" s="118" t="s">
        <v>246</v>
      </c>
      <c r="J267" s="118">
        <v>120</v>
      </c>
      <c r="K267" s="118">
        <v>185</v>
      </c>
      <c r="L267" s="121">
        <v>0</v>
      </c>
      <c r="M267" s="121">
        <v>1.453384054771448E+19</v>
      </c>
    </row>
    <row r="268" spans="3:13" ht="15" customHeight="1">
      <c r="C268" s="112" t="b">
        <v>0</v>
      </c>
      <c r="D268" s="113">
        <v>21</v>
      </c>
      <c r="E268" s="114" t="s">
        <v>710</v>
      </c>
      <c r="F268" s="114" t="s">
        <v>711</v>
      </c>
      <c r="G268" s="118" t="s">
        <v>245</v>
      </c>
      <c r="H268" s="120">
        <v>40235</v>
      </c>
      <c r="I268" s="118" t="s">
        <v>712</v>
      </c>
      <c r="J268" s="118">
        <v>51</v>
      </c>
      <c r="K268" s="118">
        <v>186</v>
      </c>
      <c r="L268" s="121">
        <v>0</v>
      </c>
      <c r="M268" s="121">
        <v>4.1873847977834022E+17</v>
      </c>
    </row>
    <row r="269" spans="3:13" ht="15" customHeight="1">
      <c r="C269" s="112" t="b">
        <v>0</v>
      </c>
      <c r="D269" s="113">
        <v>22</v>
      </c>
      <c r="E269" s="114" t="s">
        <v>713</v>
      </c>
      <c r="F269" s="114" t="s">
        <v>714</v>
      </c>
      <c r="G269" s="118" t="s">
        <v>269</v>
      </c>
      <c r="H269" s="120">
        <v>40235</v>
      </c>
      <c r="I269" s="118" t="s">
        <v>311</v>
      </c>
      <c r="J269" s="118">
        <v>718</v>
      </c>
      <c r="K269" s="118">
        <v>187</v>
      </c>
      <c r="L269" s="121">
        <v>0</v>
      </c>
      <c r="M269" s="121">
        <v>5.9307280339696957E+18</v>
      </c>
    </row>
    <row r="270" spans="3:13" ht="15" customHeight="1">
      <c r="C270" s="112" t="b">
        <v>0</v>
      </c>
      <c r="D270" s="113">
        <v>23</v>
      </c>
      <c r="E270" s="114" t="s">
        <v>715</v>
      </c>
      <c r="F270" s="114" t="s">
        <v>716</v>
      </c>
      <c r="G270" s="118" t="s">
        <v>317</v>
      </c>
      <c r="H270" s="120">
        <v>40242</v>
      </c>
      <c r="I270" s="118" t="s">
        <v>217</v>
      </c>
      <c r="J270" s="118">
        <v>215</v>
      </c>
      <c r="K270" s="118">
        <v>188</v>
      </c>
      <c r="L270" s="121">
        <v>0</v>
      </c>
      <c r="M270" s="121">
        <v>1.7465865522685999E+19</v>
      </c>
    </row>
    <row r="271" spans="3:13" ht="15" customHeight="1">
      <c r="C271" s="112" t="b">
        <v>0</v>
      </c>
      <c r="D271" s="113">
        <v>24</v>
      </c>
      <c r="E271" s="114" t="s">
        <v>717</v>
      </c>
      <c r="F271" s="114" t="s">
        <v>718</v>
      </c>
      <c r="G271" s="118" t="s">
        <v>320</v>
      </c>
      <c r="H271" s="120">
        <v>40242</v>
      </c>
      <c r="I271" s="118" t="s">
        <v>217</v>
      </c>
      <c r="J271" s="118">
        <v>156</v>
      </c>
      <c r="K271" s="118">
        <v>189</v>
      </c>
      <c r="L271" s="121">
        <v>0</v>
      </c>
      <c r="M271" s="121">
        <v>1.4161769503407892E+18</v>
      </c>
    </row>
    <row r="272" spans="3:13" ht="15" customHeight="1">
      <c r="C272" s="112" t="b">
        <v>0</v>
      </c>
      <c r="D272" s="113">
        <v>25</v>
      </c>
      <c r="E272" s="114" t="s">
        <v>719</v>
      </c>
      <c r="F272" s="114" t="s">
        <v>720</v>
      </c>
      <c r="G272" s="118" t="s">
        <v>277</v>
      </c>
      <c r="H272" s="120">
        <v>40242</v>
      </c>
      <c r="I272" s="118" t="s">
        <v>721</v>
      </c>
      <c r="J272" s="118">
        <v>212</v>
      </c>
      <c r="K272" s="118">
        <v>190</v>
      </c>
      <c r="L272" s="121">
        <v>0</v>
      </c>
      <c r="M272" s="121">
        <v>1.1551521679190787E+18</v>
      </c>
    </row>
    <row r="273" spans="3:13" ht="15" customHeight="1">
      <c r="C273" s="112" t="b">
        <v>0</v>
      </c>
      <c r="D273" s="113">
        <v>26</v>
      </c>
      <c r="E273" s="114" t="s">
        <v>722</v>
      </c>
      <c r="F273" s="114" t="s">
        <v>723</v>
      </c>
      <c r="G273" s="118" t="s">
        <v>251</v>
      </c>
      <c r="H273" s="120">
        <v>40242</v>
      </c>
      <c r="I273" s="118" t="s">
        <v>460</v>
      </c>
      <c r="J273" s="118">
        <v>536</v>
      </c>
      <c r="K273" s="118">
        <v>191</v>
      </c>
      <c r="L273" s="121">
        <v>0</v>
      </c>
      <c r="M273" s="121">
        <v>9.6436399191553147E+18</v>
      </c>
    </row>
    <row r="274" spans="3:13" ht="15" customHeight="1">
      <c r="C274" s="112" t="b">
        <v>0</v>
      </c>
      <c r="D274" s="113">
        <v>27</v>
      </c>
      <c r="E274" s="114" t="s">
        <v>724</v>
      </c>
      <c r="F274" s="114" t="s">
        <v>229</v>
      </c>
      <c r="G274" s="118" t="s">
        <v>229</v>
      </c>
      <c r="H274" s="120">
        <v>40249</v>
      </c>
      <c r="I274" s="118" t="s">
        <v>725</v>
      </c>
      <c r="J274" s="118">
        <v>210</v>
      </c>
      <c r="K274" s="118">
        <v>192</v>
      </c>
      <c r="L274" s="121">
        <v>0</v>
      </c>
      <c r="M274" s="121">
        <v>5.6122062978450268E+18</v>
      </c>
    </row>
    <row r="275" spans="3:13" ht="15" customHeight="1">
      <c r="C275" s="112" t="b">
        <v>0</v>
      </c>
      <c r="D275" s="113">
        <v>28</v>
      </c>
      <c r="E275" s="114" t="s">
        <v>726</v>
      </c>
      <c r="F275" s="114" t="s">
        <v>229</v>
      </c>
      <c r="G275" s="118" t="s">
        <v>229</v>
      </c>
      <c r="H275" s="120">
        <v>40249</v>
      </c>
      <c r="I275" s="118" t="s">
        <v>725</v>
      </c>
      <c r="J275" s="118">
        <v>520</v>
      </c>
      <c r="K275" s="118">
        <v>193</v>
      </c>
      <c r="L275" s="121">
        <v>0</v>
      </c>
      <c r="M275" s="121">
        <v>3.8959305178684037E+18</v>
      </c>
    </row>
    <row r="276" spans="3:13" ht="15" customHeight="1">
      <c r="C276" s="112" t="b">
        <v>0</v>
      </c>
      <c r="D276" s="113">
        <v>29</v>
      </c>
      <c r="E276" s="114" t="s">
        <v>727</v>
      </c>
      <c r="F276" s="114" t="s">
        <v>728</v>
      </c>
      <c r="G276" s="118" t="s">
        <v>729</v>
      </c>
      <c r="H276" s="120">
        <v>40249</v>
      </c>
      <c r="I276" s="118" t="s">
        <v>730</v>
      </c>
      <c r="J276" s="118">
        <v>243</v>
      </c>
      <c r="K276" s="118">
        <v>194</v>
      </c>
      <c r="L276" s="121">
        <v>0</v>
      </c>
      <c r="M276" s="121">
        <v>1.2810666988535622E+19</v>
      </c>
    </row>
    <row r="277" spans="3:13" ht="15" customHeight="1">
      <c r="C277" s="112" t="b">
        <v>0</v>
      </c>
      <c r="D277" s="113">
        <v>30</v>
      </c>
      <c r="E277" s="114" t="s">
        <v>731</v>
      </c>
      <c r="F277" s="114" t="s">
        <v>732</v>
      </c>
      <c r="G277" s="118" t="s">
        <v>251</v>
      </c>
      <c r="H277" s="120">
        <v>40249</v>
      </c>
      <c r="I277" s="118" t="s">
        <v>715</v>
      </c>
      <c r="J277" s="118">
        <v>316</v>
      </c>
      <c r="K277" s="118">
        <v>195</v>
      </c>
      <c r="L277" s="121">
        <v>0</v>
      </c>
      <c r="M277" s="121">
        <v>1.065448637191346E+19</v>
      </c>
    </row>
    <row r="278" spans="3:13" ht="15" customHeight="1">
      <c r="C278" s="112" t="b">
        <v>0</v>
      </c>
      <c r="D278" s="113">
        <v>31</v>
      </c>
      <c r="E278" s="114" t="s">
        <v>733</v>
      </c>
      <c r="F278" s="114" t="s">
        <v>734</v>
      </c>
      <c r="G278" s="118" t="s">
        <v>494</v>
      </c>
      <c r="H278" s="120">
        <v>40256</v>
      </c>
      <c r="I278" s="118" t="s">
        <v>735</v>
      </c>
      <c r="J278" s="118">
        <v>70</v>
      </c>
      <c r="K278" s="118">
        <v>196</v>
      </c>
      <c r="L278" s="121">
        <v>0</v>
      </c>
      <c r="M278" s="121">
        <v>1.2728345555440886E+18</v>
      </c>
    </row>
    <row r="279" spans="3:13" ht="15" customHeight="1">
      <c r="C279" s="112" t="b">
        <v>0</v>
      </c>
      <c r="D279" s="113">
        <v>32</v>
      </c>
      <c r="E279" s="114" t="s">
        <v>736</v>
      </c>
      <c r="F279" s="114" t="s">
        <v>737</v>
      </c>
      <c r="G279" s="118" t="s">
        <v>317</v>
      </c>
      <c r="H279" s="120">
        <v>40256</v>
      </c>
      <c r="I279" s="118" t="s">
        <v>217</v>
      </c>
      <c r="J279" s="118">
        <v>1600</v>
      </c>
      <c r="K279" s="118">
        <v>197</v>
      </c>
      <c r="L279" s="121">
        <v>0</v>
      </c>
      <c r="M279" s="121">
        <v>5.2819222518152161E+18</v>
      </c>
    </row>
    <row r="280" spans="3:13" ht="15" customHeight="1">
      <c r="C280" s="112" t="b">
        <v>0</v>
      </c>
      <c r="D280" s="113">
        <v>33</v>
      </c>
      <c r="E280" s="114" t="s">
        <v>738</v>
      </c>
      <c r="F280" s="114" t="s">
        <v>301</v>
      </c>
      <c r="G280" s="118" t="s">
        <v>216</v>
      </c>
      <c r="H280" s="120">
        <v>40256</v>
      </c>
      <c r="I280" s="118" t="s">
        <v>739</v>
      </c>
      <c r="J280" s="118">
        <v>97</v>
      </c>
      <c r="K280" s="118">
        <v>198</v>
      </c>
      <c r="L280" s="121">
        <v>0</v>
      </c>
      <c r="M280" s="121">
        <v>7.5895010498585037E+18</v>
      </c>
    </row>
    <row r="281" spans="3:13" ht="15" customHeight="1">
      <c r="C281" s="112" t="b">
        <v>0</v>
      </c>
      <c r="D281" s="113">
        <v>34</v>
      </c>
      <c r="E281" s="114" t="s">
        <v>740</v>
      </c>
      <c r="F281" s="114" t="s">
        <v>741</v>
      </c>
      <c r="G281" s="118" t="s">
        <v>216</v>
      </c>
      <c r="H281" s="120">
        <v>40256</v>
      </c>
      <c r="I281" s="118" t="s">
        <v>742</v>
      </c>
      <c r="J281" s="118">
        <v>378</v>
      </c>
      <c r="K281" s="118">
        <v>199</v>
      </c>
      <c r="L281" s="121">
        <v>0</v>
      </c>
      <c r="M281" s="121">
        <v>1.0774631849011681E+19</v>
      </c>
    </row>
    <row r="282" spans="3:13" ht="15" customHeight="1">
      <c r="C282" s="112" t="b">
        <v>0</v>
      </c>
      <c r="D282" s="113">
        <v>35</v>
      </c>
      <c r="E282" s="114" t="s">
        <v>743</v>
      </c>
      <c r="F282" s="114" t="s">
        <v>744</v>
      </c>
      <c r="G282" s="118" t="s">
        <v>216</v>
      </c>
      <c r="H282" s="120">
        <v>40256</v>
      </c>
      <c r="I282" s="118" t="s">
        <v>686</v>
      </c>
      <c r="J282" s="118">
        <v>1010</v>
      </c>
      <c r="K282" s="118">
        <v>200</v>
      </c>
      <c r="L282" s="121">
        <v>0</v>
      </c>
      <c r="M282" s="121">
        <v>3.9774816029496742E+17</v>
      </c>
    </row>
    <row r="283" spans="3:13" ht="15" customHeight="1">
      <c r="C283" s="112" t="b">
        <v>0</v>
      </c>
      <c r="D283" s="113">
        <v>36</v>
      </c>
      <c r="E283" s="114" t="s">
        <v>745</v>
      </c>
      <c r="F283" s="114" t="s">
        <v>746</v>
      </c>
      <c r="G283" s="118" t="s">
        <v>514</v>
      </c>
      <c r="H283" s="120">
        <v>40256</v>
      </c>
      <c r="I283" s="118" t="s">
        <v>747</v>
      </c>
      <c r="J283" s="118">
        <v>137</v>
      </c>
      <c r="K283" s="118">
        <v>201</v>
      </c>
      <c r="L283" s="121">
        <v>0</v>
      </c>
      <c r="M283" s="121">
        <v>1.7867548272396208E+19</v>
      </c>
    </row>
    <row r="284" spans="3:13" ht="15" customHeight="1">
      <c r="C284" s="112" t="b">
        <v>0</v>
      </c>
      <c r="D284" s="113">
        <v>37</v>
      </c>
      <c r="E284" s="114" t="s">
        <v>748</v>
      </c>
      <c r="F284" s="114" t="s">
        <v>631</v>
      </c>
      <c r="G284" s="118" t="s">
        <v>237</v>
      </c>
      <c r="H284" s="120">
        <v>40256</v>
      </c>
      <c r="I284" s="118" t="s">
        <v>749</v>
      </c>
      <c r="J284" s="118">
        <v>28</v>
      </c>
      <c r="K284" s="118">
        <v>202</v>
      </c>
      <c r="L284" s="121">
        <v>0</v>
      </c>
      <c r="M284" s="121">
        <v>1.0967452123566877E+19</v>
      </c>
    </row>
    <row r="285" spans="3:13" ht="15" customHeight="1">
      <c r="C285" s="112" t="b">
        <v>0</v>
      </c>
      <c r="D285" s="113">
        <v>38</v>
      </c>
      <c r="E285" s="114" t="s">
        <v>750</v>
      </c>
      <c r="F285" s="114" t="s">
        <v>517</v>
      </c>
      <c r="G285" s="118" t="s">
        <v>506</v>
      </c>
      <c r="H285" s="120">
        <v>40263</v>
      </c>
      <c r="I285" s="118" t="s">
        <v>629</v>
      </c>
      <c r="J285" s="118">
        <v>497</v>
      </c>
      <c r="K285" s="118">
        <v>203</v>
      </c>
      <c r="L285" s="121">
        <v>0</v>
      </c>
      <c r="M285" s="121">
        <v>1.7102734063945966E+19</v>
      </c>
    </row>
    <row r="286" spans="3:13" ht="15" customHeight="1">
      <c r="C286" s="112" t="b">
        <v>0</v>
      </c>
      <c r="D286" s="113">
        <v>39</v>
      </c>
      <c r="E286" s="114" t="s">
        <v>751</v>
      </c>
      <c r="F286" s="114" t="s">
        <v>752</v>
      </c>
      <c r="G286" s="118" t="s">
        <v>216</v>
      </c>
      <c r="H286" s="120">
        <v>40263</v>
      </c>
      <c r="I286" s="118" t="s">
        <v>753</v>
      </c>
      <c r="J286" s="118">
        <v>292</v>
      </c>
      <c r="K286" s="118">
        <v>204</v>
      </c>
      <c r="L286" s="121">
        <v>0</v>
      </c>
      <c r="M286" s="121">
        <v>1.3837067144796781E+19</v>
      </c>
    </row>
    <row r="287" spans="3:13" ht="15" customHeight="1">
      <c r="C287" s="112" t="b">
        <v>0</v>
      </c>
      <c r="D287" s="113">
        <v>40</v>
      </c>
      <c r="E287" s="114" t="s">
        <v>754</v>
      </c>
      <c r="F287" s="114" t="s">
        <v>755</v>
      </c>
      <c r="G287" s="118" t="s">
        <v>251</v>
      </c>
      <c r="H287" s="120">
        <v>40263</v>
      </c>
      <c r="I287" s="118" t="s">
        <v>715</v>
      </c>
      <c r="J287" s="118">
        <v>88</v>
      </c>
      <c r="K287" s="118">
        <v>205</v>
      </c>
      <c r="L287" s="121">
        <v>0</v>
      </c>
      <c r="M287" s="121">
        <v>3.8807152257130456E+16</v>
      </c>
    </row>
    <row r="288" spans="3:13" ht="15" customHeight="1">
      <c r="C288" s="112" t="b">
        <v>0</v>
      </c>
      <c r="D288" s="113">
        <v>41</v>
      </c>
      <c r="E288" s="114" t="s">
        <v>756</v>
      </c>
      <c r="F288" s="114" t="s">
        <v>685</v>
      </c>
      <c r="G288" s="118" t="s">
        <v>216</v>
      </c>
      <c r="H288" s="120">
        <v>40263</v>
      </c>
      <c r="I288" s="118" t="s">
        <v>757</v>
      </c>
      <c r="J288" s="118">
        <v>363</v>
      </c>
      <c r="K288" s="118">
        <v>206</v>
      </c>
      <c r="L288" s="121">
        <v>0</v>
      </c>
      <c r="M288" s="121">
        <v>1.4808179724412242E+19</v>
      </c>
    </row>
    <row r="289" spans="3:13" ht="15" customHeight="1">
      <c r="C289" s="112" t="b">
        <v>0</v>
      </c>
      <c r="D289" s="113">
        <v>42</v>
      </c>
      <c r="E289" s="114" t="s">
        <v>758</v>
      </c>
      <c r="F289" s="114" t="s">
        <v>759</v>
      </c>
      <c r="G289" s="118" t="s">
        <v>760</v>
      </c>
      <c r="H289" s="120">
        <v>40277</v>
      </c>
      <c r="I289" s="118" t="s">
        <v>761</v>
      </c>
      <c r="J289" s="118">
        <v>585</v>
      </c>
      <c r="K289" s="118">
        <v>207</v>
      </c>
      <c r="L289" s="121">
        <v>0</v>
      </c>
      <c r="M289" s="121">
        <v>1.1975058097525264E+19</v>
      </c>
    </row>
    <row r="290" spans="3:13" ht="15" customHeight="1">
      <c r="C290" s="112" t="b">
        <v>0</v>
      </c>
      <c r="D290" s="113">
        <v>43</v>
      </c>
      <c r="E290" s="114" t="s">
        <v>762</v>
      </c>
      <c r="F290" s="114" t="s">
        <v>763</v>
      </c>
      <c r="G290" s="118" t="s">
        <v>269</v>
      </c>
      <c r="H290" s="120">
        <v>40284</v>
      </c>
      <c r="I290" s="118" t="s">
        <v>764</v>
      </c>
      <c r="J290" s="118">
        <v>1130</v>
      </c>
      <c r="K290" s="118">
        <v>208</v>
      </c>
      <c r="L290" s="121">
        <v>0</v>
      </c>
      <c r="M290" s="121">
        <v>6.6302959504709197E+17</v>
      </c>
    </row>
    <row r="291" spans="3:13" ht="15" customHeight="1">
      <c r="C291" s="112" t="b">
        <v>0</v>
      </c>
      <c r="D291" s="113">
        <v>44</v>
      </c>
      <c r="E291" s="114" t="s">
        <v>765</v>
      </c>
      <c r="F291" s="114" t="s">
        <v>766</v>
      </c>
      <c r="G291" s="118" t="s">
        <v>241</v>
      </c>
      <c r="H291" s="120">
        <v>40284</v>
      </c>
      <c r="I291" s="118" t="s">
        <v>504</v>
      </c>
      <c r="J291" s="118">
        <v>629</v>
      </c>
      <c r="K291" s="118">
        <v>209</v>
      </c>
      <c r="L291" s="121">
        <v>0</v>
      </c>
      <c r="M291" s="121">
        <v>1.2789651224917438E+19</v>
      </c>
    </row>
    <row r="292" spans="3:13" ht="15" customHeight="1">
      <c r="C292" s="112" t="b">
        <v>0</v>
      </c>
      <c r="D292" s="113">
        <v>45</v>
      </c>
      <c r="E292" s="114" t="s">
        <v>767</v>
      </c>
      <c r="F292" s="114" t="s">
        <v>768</v>
      </c>
      <c r="G292" s="118" t="s">
        <v>241</v>
      </c>
      <c r="H292" s="120">
        <v>40284</v>
      </c>
      <c r="I292" s="118" t="s">
        <v>769</v>
      </c>
      <c r="J292" s="118">
        <v>269</v>
      </c>
      <c r="K292" s="118">
        <v>210</v>
      </c>
      <c r="L292" s="121">
        <v>0</v>
      </c>
      <c r="M292" s="121">
        <v>8.0387456579821235E+17</v>
      </c>
    </row>
    <row r="293" spans="3:13" ht="15" customHeight="1">
      <c r="C293" s="112" t="b">
        <v>0</v>
      </c>
      <c r="D293" s="113">
        <v>46</v>
      </c>
      <c r="E293" s="114" t="s">
        <v>770</v>
      </c>
      <c r="F293" s="114" t="s">
        <v>771</v>
      </c>
      <c r="G293" s="118" t="s">
        <v>772</v>
      </c>
      <c r="H293" s="120">
        <v>40284</v>
      </c>
      <c r="I293" s="118" t="s">
        <v>773</v>
      </c>
      <c r="J293" s="118">
        <v>268</v>
      </c>
      <c r="K293" s="118">
        <v>211</v>
      </c>
      <c r="L293" s="121">
        <v>0</v>
      </c>
      <c r="M293" s="121">
        <v>4.6124083565493729E+18</v>
      </c>
    </row>
    <row r="294" spans="3:13" ht="15" customHeight="1">
      <c r="C294" s="112" t="b">
        <v>0</v>
      </c>
      <c r="D294" s="113">
        <v>47</v>
      </c>
      <c r="E294" s="114" t="s">
        <v>774</v>
      </c>
      <c r="F294" s="114" t="s">
        <v>775</v>
      </c>
      <c r="G294" s="118" t="s">
        <v>251</v>
      </c>
      <c r="H294" s="120">
        <v>40284</v>
      </c>
      <c r="I294" s="118" t="s">
        <v>776</v>
      </c>
      <c r="J294" s="118">
        <v>3420</v>
      </c>
      <c r="K294" s="118">
        <v>212</v>
      </c>
      <c r="L294" s="121">
        <v>0</v>
      </c>
      <c r="M294" s="121">
        <v>9.3022609233730355E+18</v>
      </c>
    </row>
    <row r="295" spans="3:13" ht="15" customHeight="1">
      <c r="C295" s="112" t="b">
        <v>0</v>
      </c>
      <c r="D295" s="113">
        <v>48</v>
      </c>
      <c r="E295" s="114" t="s">
        <v>777</v>
      </c>
      <c r="F295" s="114" t="s">
        <v>778</v>
      </c>
      <c r="G295" s="118" t="s">
        <v>251</v>
      </c>
      <c r="H295" s="120">
        <v>40284</v>
      </c>
      <c r="I295" s="118" t="s">
        <v>776</v>
      </c>
      <c r="J295" s="118">
        <v>91</v>
      </c>
      <c r="K295" s="118">
        <v>213</v>
      </c>
      <c r="L295" s="121">
        <v>0</v>
      </c>
      <c r="M295" s="121">
        <v>1.4149524388167377E+19</v>
      </c>
    </row>
    <row r="296" spans="3:13" ht="15" customHeight="1">
      <c r="C296" s="112" t="b">
        <v>0</v>
      </c>
      <c r="D296" s="113">
        <v>49</v>
      </c>
      <c r="E296" s="114" t="s">
        <v>779</v>
      </c>
      <c r="F296" s="114" t="s">
        <v>780</v>
      </c>
      <c r="G296" s="118" t="s">
        <v>251</v>
      </c>
      <c r="H296" s="120">
        <v>40284</v>
      </c>
      <c r="I296" s="118" t="s">
        <v>776</v>
      </c>
      <c r="J296" s="118">
        <v>393</v>
      </c>
      <c r="K296" s="118">
        <v>214</v>
      </c>
      <c r="L296" s="121">
        <v>0</v>
      </c>
      <c r="M296" s="121">
        <v>2.0960506519828603E+18</v>
      </c>
    </row>
    <row r="297" spans="3:13" ht="15" customHeight="1">
      <c r="C297" s="112" t="b">
        <v>0</v>
      </c>
      <c r="D297" s="113">
        <v>50</v>
      </c>
      <c r="E297" s="114" t="s">
        <v>781</v>
      </c>
      <c r="F297" s="114" t="s">
        <v>782</v>
      </c>
      <c r="G297" s="118" t="s">
        <v>273</v>
      </c>
      <c r="H297" s="120">
        <v>40284</v>
      </c>
      <c r="I297" s="118" t="s">
        <v>217</v>
      </c>
      <c r="J297" s="118">
        <v>53</v>
      </c>
      <c r="K297" s="118">
        <v>215</v>
      </c>
      <c r="L297" s="121">
        <v>0</v>
      </c>
      <c r="M297" s="121">
        <v>1.669802830601259E+19</v>
      </c>
    </row>
    <row r="298" spans="3:13" ht="15" customHeight="1">
      <c r="C298" s="112" t="b">
        <v>0</v>
      </c>
      <c r="D298" s="113">
        <v>51</v>
      </c>
      <c r="E298" s="114" t="s">
        <v>783</v>
      </c>
      <c r="F298" s="114" t="s">
        <v>784</v>
      </c>
      <c r="G298" s="118" t="s">
        <v>277</v>
      </c>
      <c r="H298" s="120">
        <v>40291</v>
      </c>
      <c r="I298" s="118" t="s">
        <v>785</v>
      </c>
      <c r="J298" s="118">
        <v>3400</v>
      </c>
      <c r="K298" s="118">
        <v>216</v>
      </c>
      <c r="L298" s="121">
        <v>0</v>
      </c>
      <c r="M298" s="121">
        <v>1.2553023716743784E+19</v>
      </c>
    </row>
    <row r="299" spans="3:13" ht="15" customHeight="1">
      <c r="C299" s="112" t="b">
        <v>0</v>
      </c>
      <c r="D299" s="113">
        <v>52</v>
      </c>
      <c r="E299" s="114" t="s">
        <v>786</v>
      </c>
      <c r="F299" s="114" t="s">
        <v>215</v>
      </c>
      <c r="G299" s="118" t="s">
        <v>277</v>
      </c>
      <c r="H299" s="120">
        <v>40291</v>
      </c>
      <c r="I299" s="118" t="s">
        <v>787</v>
      </c>
      <c r="J299" s="118">
        <v>1200</v>
      </c>
      <c r="K299" s="118">
        <v>217</v>
      </c>
      <c r="L299" s="121">
        <v>0</v>
      </c>
      <c r="M299" s="121">
        <v>1.2388299485855304E+19</v>
      </c>
    </row>
    <row r="300" spans="3:13" ht="15" customHeight="1">
      <c r="C300" s="112" t="b">
        <v>0</v>
      </c>
      <c r="D300" s="113">
        <v>53</v>
      </c>
      <c r="E300" s="114" t="s">
        <v>788</v>
      </c>
      <c r="F300" s="114" t="s">
        <v>215</v>
      </c>
      <c r="G300" s="118" t="s">
        <v>277</v>
      </c>
      <c r="H300" s="120">
        <v>40291</v>
      </c>
      <c r="I300" s="118" t="s">
        <v>308</v>
      </c>
      <c r="J300" s="118">
        <v>77</v>
      </c>
      <c r="K300" s="118">
        <v>218</v>
      </c>
      <c r="L300" s="121">
        <v>0</v>
      </c>
      <c r="M300" s="121">
        <v>1.1440088772175266E+19</v>
      </c>
    </row>
    <row r="301" spans="3:13" ht="15" customHeight="1">
      <c r="C301" s="112" t="b">
        <v>0</v>
      </c>
      <c r="D301" s="113">
        <v>54</v>
      </c>
      <c r="E301" s="114" t="s">
        <v>789</v>
      </c>
      <c r="F301" s="114" t="s">
        <v>215</v>
      </c>
      <c r="G301" s="118" t="s">
        <v>277</v>
      </c>
      <c r="H301" s="120">
        <v>40291</v>
      </c>
      <c r="I301" s="118" t="s">
        <v>790</v>
      </c>
      <c r="J301" s="118">
        <v>200</v>
      </c>
      <c r="K301" s="118">
        <v>219</v>
      </c>
      <c r="L301" s="121">
        <v>0</v>
      </c>
      <c r="M301" s="121">
        <v>4.3215732395839555E+18</v>
      </c>
    </row>
    <row r="302" spans="3:13" ht="15" customHeight="1">
      <c r="C302" s="112" t="b">
        <v>0</v>
      </c>
      <c r="D302" s="113">
        <v>55</v>
      </c>
      <c r="E302" s="114" t="s">
        <v>791</v>
      </c>
      <c r="F302" s="114" t="s">
        <v>215</v>
      </c>
      <c r="G302" s="118" t="s">
        <v>277</v>
      </c>
      <c r="H302" s="120">
        <v>40291</v>
      </c>
      <c r="I302" s="118" t="s">
        <v>787</v>
      </c>
      <c r="J302" s="118">
        <v>486</v>
      </c>
      <c r="K302" s="118">
        <v>220</v>
      </c>
      <c r="L302" s="121">
        <v>0</v>
      </c>
      <c r="M302" s="121">
        <v>8.4226904626212803E+18</v>
      </c>
    </row>
    <row r="303" spans="3:13" ht="15" customHeight="1">
      <c r="C303" s="112" t="b">
        <v>0</v>
      </c>
      <c r="D303" s="113">
        <v>56</v>
      </c>
      <c r="E303" s="114" t="s">
        <v>792</v>
      </c>
      <c r="F303" s="114" t="s">
        <v>793</v>
      </c>
      <c r="G303" s="118" t="s">
        <v>277</v>
      </c>
      <c r="H303" s="120">
        <v>40291</v>
      </c>
      <c r="I303" s="118" t="s">
        <v>588</v>
      </c>
      <c r="J303" s="118">
        <v>130</v>
      </c>
      <c r="K303" s="118">
        <v>221</v>
      </c>
      <c r="L303" s="121">
        <v>0</v>
      </c>
      <c r="M303" s="121">
        <v>1.7599575313514951E+19</v>
      </c>
    </row>
    <row r="304" spans="3:13" ht="15" customHeight="1">
      <c r="C304" s="112" t="b">
        <v>0</v>
      </c>
      <c r="D304" s="113">
        <v>57</v>
      </c>
      <c r="E304" s="114" t="s">
        <v>794</v>
      </c>
      <c r="F304" s="114" t="s">
        <v>795</v>
      </c>
      <c r="G304" s="118" t="s">
        <v>277</v>
      </c>
      <c r="H304" s="120">
        <v>40291</v>
      </c>
      <c r="I304" s="118" t="s">
        <v>796</v>
      </c>
      <c r="J304" s="118">
        <v>437</v>
      </c>
      <c r="K304" s="118">
        <v>222</v>
      </c>
      <c r="L304" s="121">
        <v>0</v>
      </c>
      <c r="M304" s="121">
        <v>5.6763280770926889E+18</v>
      </c>
    </row>
    <row r="305" spans="3:13" ht="15" customHeight="1">
      <c r="C305" s="112" t="b">
        <v>0</v>
      </c>
      <c r="D305" s="113">
        <v>58</v>
      </c>
      <c r="E305" s="114" t="s">
        <v>797</v>
      </c>
      <c r="F305" s="114" t="s">
        <v>798</v>
      </c>
      <c r="G305" s="118" t="s">
        <v>222</v>
      </c>
      <c r="H305" s="120">
        <v>40298</v>
      </c>
      <c r="I305" s="118" t="s">
        <v>501</v>
      </c>
      <c r="J305" s="118">
        <v>67</v>
      </c>
      <c r="K305" s="118">
        <v>223</v>
      </c>
      <c r="L305" s="121">
        <v>0</v>
      </c>
      <c r="M305" s="121">
        <v>4.4363045453424538E+18</v>
      </c>
    </row>
    <row r="306" spans="3:13" ht="15" customHeight="1">
      <c r="C306" s="112" t="b">
        <v>0</v>
      </c>
      <c r="D306" s="113">
        <v>59</v>
      </c>
      <c r="E306" s="114" t="s">
        <v>799</v>
      </c>
      <c r="F306" s="114" t="s">
        <v>800</v>
      </c>
      <c r="G306" s="118" t="s">
        <v>273</v>
      </c>
      <c r="H306" s="120">
        <v>40298</v>
      </c>
      <c r="I306" s="118" t="s">
        <v>801</v>
      </c>
      <c r="J306" s="118">
        <v>1650</v>
      </c>
      <c r="K306" s="118">
        <v>224</v>
      </c>
      <c r="L306" s="121">
        <v>0</v>
      </c>
      <c r="M306" s="121">
        <v>9.4509223007562097E+18</v>
      </c>
    </row>
    <row r="307" spans="3:13" ht="15" customHeight="1">
      <c r="C307" s="112" t="b">
        <v>0</v>
      </c>
      <c r="D307" s="113">
        <v>60</v>
      </c>
      <c r="E307" s="114" t="s">
        <v>802</v>
      </c>
      <c r="F307" s="114" t="s">
        <v>803</v>
      </c>
      <c r="G307" s="118" t="s">
        <v>222</v>
      </c>
      <c r="H307" s="120">
        <v>40298</v>
      </c>
      <c r="I307" s="118" t="s">
        <v>804</v>
      </c>
      <c r="J307" s="118">
        <v>187</v>
      </c>
      <c r="K307" s="118">
        <v>225</v>
      </c>
      <c r="L307" s="121">
        <v>0</v>
      </c>
      <c r="M307" s="121">
        <v>1.3016242299232498E+19</v>
      </c>
    </row>
    <row r="308" spans="3:13" ht="15" customHeight="1">
      <c r="C308" s="112" t="b">
        <v>0</v>
      </c>
      <c r="D308" s="113">
        <v>61</v>
      </c>
      <c r="E308" s="114" t="s">
        <v>805</v>
      </c>
      <c r="F308" s="114" t="s">
        <v>806</v>
      </c>
      <c r="G308" s="118" t="s">
        <v>807</v>
      </c>
      <c r="H308" s="120">
        <v>40298</v>
      </c>
      <c r="I308" s="118" t="s">
        <v>808</v>
      </c>
      <c r="J308" s="118">
        <v>2560</v>
      </c>
      <c r="K308" s="118">
        <v>226</v>
      </c>
      <c r="L308" s="121">
        <v>0</v>
      </c>
      <c r="M308" s="121">
        <v>3.2365942727074949E+18</v>
      </c>
    </row>
    <row r="309" spans="3:13" ht="15" customHeight="1">
      <c r="C309" s="112" t="b">
        <v>0</v>
      </c>
      <c r="D309" s="113">
        <v>62</v>
      </c>
      <c r="E309" s="114" t="s">
        <v>809</v>
      </c>
      <c r="F309" s="114" t="s">
        <v>810</v>
      </c>
      <c r="G309" s="118" t="s">
        <v>269</v>
      </c>
      <c r="H309" s="120">
        <v>40298</v>
      </c>
      <c r="I309" s="118" t="s">
        <v>811</v>
      </c>
      <c r="J309" s="118">
        <v>3500</v>
      </c>
      <c r="K309" s="118">
        <v>227</v>
      </c>
      <c r="L309" s="121">
        <v>0</v>
      </c>
      <c r="M309" s="121">
        <v>1.6539049398159493E+18</v>
      </c>
    </row>
    <row r="310" spans="3:13" ht="15" customHeight="1">
      <c r="C310" s="112" t="b">
        <v>0</v>
      </c>
      <c r="D310" s="113">
        <v>63</v>
      </c>
      <c r="E310" s="114" t="s">
        <v>812</v>
      </c>
      <c r="F310" s="114" t="s">
        <v>813</v>
      </c>
      <c r="G310" s="118" t="s">
        <v>807</v>
      </c>
      <c r="H310" s="120">
        <v>40298</v>
      </c>
      <c r="I310" s="118" t="s">
        <v>814</v>
      </c>
      <c r="J310" s="118">
        <v>5920</v>
      </c>
      <c r="K310" s="118">
        <v>228</v>
      </c>
      <c r="L310" s="121">
        <v>0</v>
      </c>
      <c r="M310" s="121">
        <v>8.7201514467166628E+18</v>
      </c>
    </row>
    <row r="311" spans="3:13" ht="15" customHeight="1">
      <c r="C311" s="112" t="b">
        <v>0</v>
      </c>
      <c r="D311" s="113">
        <v>64</v>
      </c>
      <c r="E311" s="114" t="s">
        <v>815</v>
      </c>
      <c r="F311" s="114" t="s">
        <v>816</v>
      </c>
      <c r="G311" s="118" t="s">
        <v>807</v>
      </c>
      <c r="H311" s="120">
        <v>40298</v>
      </c>
      <c r="I311" s="118" t="s">
        <v>817</v>
      </c>
      <c r="J311" s="118">
        <v>11940</v>
      </c>
      <c r="K311" s="118">
        <v>229</v>
      </c>
      <c r="L311" s="121">
        <v>0</v>
      </c>
      <c r="M311" s="121">
        <v>5.7557376526911058E+18</v>
      </c>
    </row>
    <row r="312" spans="3:13" ht="15" customHeight="1">
      <c r="C312" s="112" t="b">
        <v>0</v>
      </c>
      <c r="D312" s="113">
        <v>65</v>
      </c>
      <c r="E312" s="114" t="s">
        <v>818</v>
      </c>
      <c r="F312" s="114" t="s">
        <v>594</v>
      </c>
      <c r="G312" s="118" t="s">
        <v>241</v>
      </c>
      <c r="H312" s="120">
        <v>40305</v>
      </c>
      <c r="I312" s="118" t="s">
        <v>659</v>
      </c>
      <c r="J312" s="118">
        <v>336</v>
      </c>
      <c r="K312" s="118">
        <v>230</v>
      </c>
      <c r="L312" s="121">
        <v>0</v>
      </c>
      <c r="M312" s="121">
        <v>3.8198319243595075E+18</v>
      </c>
    </row>
    <row r="313" spans="3:13" ht="15" customHeight="1">
      <c r="C313" s="112" t="b">
        <v>0</v>
      </c>
      <c r="D313" s="113">
        <v>66</v>
      </c>
      <c r="E313" s="114" t="s">
        <v>819</v>
      </c>
      <c r="F313" s="114" t="s">
        <v>640</v>
      </c>
      <c r="G313" s="118" t="s">
        <v>506</v>
      </c>
      <c r="H313" s="120">
        <v>40305</v>
      </c>
      <c r="I313" s="118" t="s">
        <v>820</v>
      </c>
      <c r="J313" s="118">
        <v>120</v>
      </c>
      <c r="K313" s="118">
        <v>231</v>
      </c>
      <c r="L313" s="121">
        <v>0</v>
      </c>
      <c r="M313" s="121">
        <v>1.7327857784412221E+19</v>
      </c>
    </row>
    <row r="314" spans="3:13" ht="15" customHeight="1">
      <c r="C314" s="112" t="b">
        <v>0</v>
      </c>
      <c r="D314" s="113">
        <v>67</v>
      </c>
      <c r="E314" s="114" t="s">
        <v>821</v>
      </c>
      <c r="F314" s="114" t="s">
        <v>822</v>
      </c>
      <c r="G314" s="118" t="s">
        <v>237</v>
      </c>
      <c r="H314" s="120">
        <v>40305</v>
      </c>
      <c r="I314" s="118" t="s">
        <v>823</v>
      </c>
      <c r="J314" s="118">
        <v>32</v>
      </c>
      <c r="K314" s="118">
        <v>232</v>
      </c>
      <c r="L314" s="121">
        <v>0</v>
      </c>
      <c r="M314" s="121">
        <v>1.2820713037625041E+19</v>
      </c>
    </row>
    <row r="315" spans="3:13" ht="15" customHeight="1">
      <c r="C315" s="112" t="b">
        <v>0</v>
      </c>
      <c r="D315" s="113">
        <v>68</v>
      </c>
      <c r="E315" s="114" t="s">
        <v>824</v>
      </c>
      <c r="F315" s="114" t="s">
        <v>825</v>
      </c>
      <c r="G315" s="118" t="s">
        <v>251</v>
      </c>
      <c r="H315" s="120">
        <v>40305</v>
      </c>
      <c r="I315" s="118" t="s">
        <v>579</v>
      </c>
      <c r="J315" s="118">
        <v>243</v>
      </c>
      <c r="K315" s="118">
        <v>233</v>
      </c>
      <c r="L315" s="121">
        <v>0</v>
      </c>
      <c r="M315" s="121">
        <v>3.4985891156632801E+18</v>
      </c>
    </row>
    <row r="316" spans="3:13" ht="15" customHeight="1">
      <c r="C316" s="112" t="b">
        <v>0</v>
      </c>
      <c r="D316" s="113">
        <v>69</v>
      </c>
      <c r="E316" s="114" t="s">
        <v>826</v>
      </c>
      <c r="F316" s="114" t="s">
        <v>827</v>
      </c>
      <c r="G316" s="118" t="s">
        <v>277</v>
      </c>
      <c r="H316" s="120">
        <v>40312</v>
      </c>
      <c r="I316" s="118" t="s">
        <v>704</v>
      </c>
      <c r="J316" s="118">
        <v>3170</v>
      </c>
      <c r="K316" s="118">
        <v>234</v>
      </c>
      <c r="L316" s="121">
        <v>0</v>
      </c>
      <c r="M316" s="121">
        <v>1.072856959843292E+18</v>
      </c>
    </row>
    <row r="317" spans="3:13" ht="15" customHeight="1">
      <c r="C317" s="112" t="b">
        <v>0</v>
      </c>
      <c r="D317" s="113">
        <v>70</v>
      </c>
      <c r="E317" s="114" t="s">
        <v>828</v>
      </c>
      <c r="F317" s="114" t="s">
        <v>829</v>
      </c>
      <c r="G317" s="118" t="s">
        <v>273</v>
      </c>
      <c r="H317" s="120">
        <v>40312</v>
      </c>
      <c r="I317" s="118" t="s">
        <v>830</v>
      </c>
      <c r="J317" s="118">
        <v>109</v>
      </c>
      <c r="K317" s="118">
        <v>235</v>
      </c>
      <c r="L317" s="121">
        <v>0</v>
      </c>
      <c r="M317" s="121">
        <v>1.8268555613760133E+18</v>
      </c>
    </row>
    <row r="318" spans="3:13" ht="15" customHeight="1">
      <c r="C318" s="112" t="b">
        <v>0</v>
      </c>
      <c r="D318" s="113">
        <v>71</v>
      </c>
      <c r="E318" s="114" t="s">
        <v>831</v>
      </c>
      <c r="F318" s="114" t="s">
        <v>832</v>
      </c>
      <c r="G318" s="118" t="s">
        <v>216</v>
      </c>
      <c r="H318" s="120">
        <v>40312</v>
      </c>
      <c r="I318" s="118" t="s">
        <v>575</v>
      </c>
      <c r="J318" s="118">
        <v>136</v>
      </c>
      <c r="K318" s="118">
        <v>236</v>
      </c>
      <c r="L318" s="121">
        <v>0</v>
      </c>
      <c r="M318" s="121">
        <v>1.3955456634394098E+19</v>
      </c>
    </row>
    <row r="319" spans="3:13" ht="15" customHeight="1">
      <c r="C319" s="112" t="b">
        <v>0</v>
      </c>
      <c r="D319" s="113">
        <v>72</v>
      </c>
      <c r="E319" s="114" t="s">
        <v>833</v>
      </c>
      <c r="F319" s="114" t="s">
        <v>655</v>
      </c>
      <c r="G319" s="118" t="s">
        <v>222</v>
      </c>
      <c r="H319" s="120">
        <v>40312</v>
      </c>
      <c r="I319" s="118" t="s">
        <v>834</v>
      </c>
      <c r="J319" s="118">
        <v>97</v>
      </c>
      <c r="K319" s="118">
        <v>237</v>
      </c>
      <c r="L319" s="121">
        <v>0</v>
      </c>
      <c r="M319" s="121">
        <v>1.5524959512582705E+19</v>
      </c>
    </row>
    <row r="320" spans="3:13" ht="15" customHeight="1">
      <c r="C320" s="112" t="b">
        <v>0</v>
      </c>
      <c r="D320" s="113">
        <v>73</v>
      </c>
      <c r="E320" s="114" t="s">
        <v>835</v>
      </c>
      <c r="F320" s="114" t="s">
        <v>836</v>
      </c>
      <c r="G320" s="118" t="s">
        <v>237</v>
      </c>
      <c r="H320" s="120">
        <v>40319</v>
      </c>
      <c r="I320" s="118" t="s">
        <v>837</v>
      </c>
      <c r="J320" s="118">
        <v>61</v>
      </c>
      <c r="K320" s="118">
        <v>238</v>
      </c>
      <c r="L320" s="121">
        <v>0</v>
      </c>
      <c r="M320" s="121">
        <v>9.2769139488490885E+18</v>
      </c>
    </row>
    <row r="321" spans="3:13" ht="15" customHeight="1">
      <c r="C321" s="112" t="b">
        <v>0</v>
      </c>
      <c r="D321" s="113">
        <v>74</v>
      </c>
      <c r="E321" s="114" t="s">
        <v>838</v>
      </c>
      <c r="F321" s="114" t="s">
        <v>839</v>
      </c>
      <c r="G321" s="118" t="s">
        <v>251</v>
      </c>
      <c r="H321" s="120">
        <v>40326</v>
      </c>
      <c r="I321" s="118" t="s">
        <v>840</v>
      </c>
      <c r="J321" s="118">
        <v>595</v>
      </c>
      <c r="K321" s="118">
        <v>239</v>
      </c>
      <c r="L321" s="121">
        <v>0</v>
      </c>
      <c r="M321" s="121">
        <v>1.0344590803332413E+19</v>
      </c>
    </row>
    <row r="322" spans="3:13" ht="15" customHeight="1">
      <c r="C322" s="112" t="b">
        <v>0</v>
      </c>
      <c r="D322" s="113">
        <v>75</v>
      </c>
      <c r="E322" s="114" t="s">
        <v>841</v>
      </c>
      <c r="F322" s="114" t="s">
        <v>572</v>
      </c>
      <c r="G322" s="118" t="s">
        <v>251</v>
      </c>
      <c r="H322" s="120">
        <v>40326</v>
      </c>
      <c r="I322" s="118" t="s">
        <v>840</v>
      </c>
      <c r="J322" s="118">
        <v>641</v>
      </c>
      <c r="K322" s="118">
        <v>240</v>
      </c>
      <c r="L322" s="121">
        <v>0</v>
      </c>
      <c r="M322" s="121">
        <v>9.7277704745846292E+18</v>
      </c>
    </row>
    <row r="323" spans="3:13" ht="15" customHeight="1">
      <c r="C323" s="112" t="b">
        <v>0</v>
      </c>
      <c r="D323" s="113">
        <v>76</v>
      </c>
      <c r="E323" s="114" t="s">
        <v>842</v>
      </c>
      <c r="F323" s="114" t="s">
        <v>843</v>
      </c>
      <c r="G323" s="118" t="s">
        <v>251</v>
      </c>
      <c r="H323" s="120">
        <v>40326</v>
      </c>
      <c r="I323" s="118" t="s">
        <v>840</v>
      </c>
      <c r="J323" s="118">
        <v>245</v>
      </c>
      <c r="K323" s="118">
        <v>241</v>
      </c>
      <c r="L323" s="121">
        <v>0</v>
      </c>
      <c r="M323" s="121">
        <v>4.2257586140740623E+18</v>
      </c>
    </row>
    <row r="324" spans="3:13" ht="15" customHeight="1">
      <c r="C324" s="112" t="b">
        <v>0</v>
      </c>
      <c r="D324" s="113">
        <v>77</v>
      </c>
      <c r="E324" s="114" t="s">
        <v>844</v>
      </c>
      <c r="F324" s="114" t="s">
        <v>519</v>
      </c>
      <c r="G324" s="118" t="s">
        <v>245</v>
      </c>
      <c r="H324" s="120">
        <v>40326</v>
      </c>
      <c r="I324" s="118" t="s">
        <v>659</v>
      </c>
      <c r="J324" s="118">
        <v>361</v>
      </c>
      <c r="K324" s="118">
        <v>242</v>
      </c>
      <c r="L324" s="121">
        <v>0</v>
      </c>
      <c r="M324" s="121">
        <v>6.8644331973418332E+18</v>
      </c>
    </row>
    <row r="325" spans="3:13" ht="15" customHeight="1">
      <c r="C325" s="112" t="b">
        <v>0</v>
      </c>
      <c r="D325" s="113">
        <v>78</v>
      </c>
      <c r="E325" s="114" t="s">
        <v>845</v>
      </c>
      <c r="F325" s="114" t="s">
        <v>846</v>
      </c>
      <c r="G325" s="118" t="s">
        <v>241</v>
      </c>
      <c r="H325" s="120">
        <v>40326</v>
      </c>
      <c r="I325" s="118" t="s">
        <v>847</v>
      </c>
      <c r="J325" s="118">
        <v>103</v>
      </c>
      <c r="K325" s="118">
        <v>243</v>
      </c>
      <c r="L325" s="121">
        <v>0</v>
      </c>
      <c r="M325" s="121">
        <v>1.4359736496910883E+19</v>
      </c>
    </row>
    <row r="326" spans="3:13" ht="15" customHeight="1">
      <c r="C326" s="112" t="b">
        <v>0</v>
      </c>
      <c r="D326" s="113">
        <v>79</v>
      </c>
      <c r="E326" s="114" t="s">
        <v>848</v>
      </c>
      <c r="F326" s="114" t="s">
        <v>849</v>
      </c>
      <c r="G326" s="118" t="s">
        <v>334</v>
      </c>
      <c r="H326" s="120">
        <v>40333</v>
      </c>
      <c r="I326" s="118" t="s">
        <v>850</v>
      </c>
      <c r="J326" s="118">
        <v>2800</v>
      </c>
      <c r="K326" s="118">
        <v>244</v>
      </c>
      <c r="L326" s="121">
        <v>0</v>
      </c>
      <c r="M326" s="121">
        <v>1.915723214098016E+18</v>
      </c>
    </row>
    <row r="327" spans="3:13" ht="15" customHeight="1">
      <c r="C327" s="112" t="b">
        <v>0</v>
      </c>
      <c r="D327" s="113">
        <v>80</v>
      </c>
      <c r="E327" s="114" t="s">
        <v>851</v>
      </c>
      <c r="F327" s="114" t="s">
        <v>852</v>
      </c>
      <c r="G327" s="118" t="s">
        <v>853</v>
      </c>
      <c r="H327" s="120">
        <v>40333</v>
      </c>
      <c r="I327" s="118" t="s">
        <v>854</v>
      </c>
      <c r="J327" s="118">
        <v>60</v>
      </c>
      <c r="K327" s="118">
        <v>245</v>
      </c>
      <c r="L327" s="121">
        <v>0</v>
      </c>
      <c r="M327" s="121">
        <v>9.3790980875839631E+18</v>
      </c>
    </row>
    <row r="328" spans="3:13" ht="15" customHeight="1">
      <c r="C328" s="112" t="b">
        <v>0</v>
      </c>
      <c r="D328" s="113">
        <v>81</v>
      </c>
      <c r="E328" s="114" t="s">
        <v>855</v>
      </c>
      <c r="F328" s="114" t="s">
        <v>856</v>
      </c>
      <c r="G328" s="118" t="s">
        <v>277</v>
      </c>
      <c r="H328" s="120">
        <v>40333</v>
      </c>
      <c r="I328" s="118" t="s">
        <v>217</v>
      </c>
      <c r="J328" s="118">
        <v>17</v>
      </c>
      <c r="K328" s="118">
        <v>246</v>
      </c>
      <c r="L328" s="121">
        <v>0</v>
      </c>
      <c r="M328" s="121">
        <v>4.1650843173030287E+18</v>
      </c>
    </row>
    <row r="329" spans="3:13" ht="15" customHeight="1">
      <c r="C329" s="112" t="b">
        <v>0</v>
      </c>
      <c r="D329" s="113">
        <v>82</v>
      </c>
      <c r="E329" s="114" t="s">
        <v>857</v>
      </c>
      <c r="F329" s="114" t="s">
        <v>268</v>
      </c>
      <c r="G329" s="118" t="s">
        <v>269</v>
      </c>
      <c r="H329" s="120">
        <v>40340</v>
      </c>
      <c r="I329" s="118" t="s">
        <v>613</v>
      </c>
      <c r="J329" s="118">
        <v>521</v>
      </c>
      <c r="K329" s="118">
        <v>247</v>
      </c>
      <c r="L329" s="121">
        <v>0</v>
      </c>
      <c r="M329" s="121">
        <v>4.4626791577408108E+18</v>
      </c>
    </row>
    <row r="330" spans="3:13" ht="15" customHeight="1">
      <c r="C330" s="112" t="b">
        <v>0</v>
      </c>
      <c r="D330" s="113">
        <v>83</v>
      </c>
      <c r="E330" s="114" t="s">
        <v>858</v>
      </c>
      <c r="F330" s="114" t="s">
        <v>244</v>
      </c>
      <c r="G330" s="118" t="s">
        <v>245</v>
      </c>
      <c r="H330" s="120">
        <v>40347</v>
      </c>
      <c r="I330" s="118" t="s">
        <v>311</v>
      </c>
      <c r="J330" s="118">
        <v>480</v>
      </c>
      <c r="K330" s="118">
        <v>248</v>
      </c>
      <c r="L330" s="121">
        <v>0</v>
      </c>
      <c r="M330" s="121">
        <v>6.0208041282625126E+18</v>
      </c>
    </row>
    <row r="331" spans="3:13" ht="15" customHeight="1">
      <c r="C331" s="112" t="b">
        <v>0</v>
      </c>
      <c r="D331" s="113">
        <v>84</v>
      </c>
      <c r="E331" s="114" t="s">
        <v>859</v>
      </c>
      <c r="F331" s="114" t="s">
        <v>860</v>
      </c>
      <c r="G331" s="118" t="s">
        <v>251</v>
      </c>
      <c r="H331" s="120">
        <v>40354</v>
      </c>
      <c r="I331" s="118" t="s">
        <v>673</v>
      </c>
      <c r="J331" s="118">
        <v>644</v>
      </c>
      <c r="K331" s="118">
        <v>249</v>
      </c>
      <c r="L331" s="121">
        <v>0</v>
      </c>
      <c r="M331" s="121">
        <v>7.1300856998844119E+18</v>
      </c>
    </row>
    <row r="332" spans="3:13" ht="15" customHeight="1">
      <c r="C332" s="112" t="b">
        <v>0</v>
      </c>
      <c r="D332" s="113">
        <v>85</v>
      </c>
      <c r="E332" s="114" t="s">
        <v>851</v>
      </c>
      <c r="F332" s="114" t="s">
        <v>861</v>
      </c>
      <c r="G332" s="118" t="s">
        <v>216</v>
      </c>
      <c r="H332" s="120">
        <v>40354</v>
      </c>
      <c r="I332" s="118" t="s">
        <v>862</v>
      </c>
      <c r="J332" s="118">
        <v>253</v>
      </c>
      <c r="K332" s="118">
        <v>250</v>
      </c>
      <c r="L332" s="121">
        <v>0</v>
      </c>
      <c r="M332" s="121">
        <v>1.0098608321112752E+19</v>
      </c>
    </row>
    <row r="333" spans="3:13" ht="15" customHeight="1">
      <c r="C333" s="112" t="b">
        <v>0</v>
      </c>
      <c r="D333" s="113">
        <v>86</v>
      </c>
      <c r="E333" s="114" t="s">
        <v>863</v>
      </c>
      <c r="F333" s="114" t="s">
        <v>864</v>
      </c>
      <c r="G333" s="118" t="s">
        <v>679</v>
      </c>
      <c r="H333" s="120">
        <v>40354</v>
      </c>
      <c r="I333" s="118" t="s">
        <v>666</v>
      </c>
      <c r="J333" s="118">
        <v>81</v>
      </c>
      <c r="K333" s="118">
        <v>251</v>
      </c>
      <c r="L333" s="121">
        <v>0</v>
      </c>
      <c r="M333" s="121">
        <v>1.6790394477786905E+19</v>
      </c>
    </row>
    <row r="334" spans="3:13" ht="15" customHeight="1">
      <c r="C334" s="112" t="b">
        <v>0</v>
      </c>
      <c r="D334" s="113">
        <v>87</v>
      </c>
      <c r="E334" s="114" t="s">
        <v>865</v>
      </c>
      <c r="F334" s="114" t="s">
        <v>529</v>
      </c>
      <c r="G334" s="118" t="s">
        <v>320</v>
      </c>
      <c r="H334" s="120">
        <v>40368</v>
      </c>
      <c r="I334" s="118" t="s">
        <v>866</v>
      </c>
      <c r="J334" s="118">
        <v>282</v>
      </c>
      <c r="K334" s="118">
        <v>252</v>
      </c>
      <c r="L334" s="121">
        <v>0</v>
      </c>
      <c r="M334" s="121">
        <v>1.0274123535192686E+17</v>
      </c>
    </row>
    <row r="335" spans="3:13" ht="15" customHeight="1">
      <c r="C335" s="112" t="b">
        <v>0</v>
      </c>
      <c r="D335" s="113">
        <v>88</v>
      </c>
      <c r="E335" s="114" t="s">
        <v>867</v>
      </c>
      <c r="F335" s="114" t="s">
        <v>529</v>
      </c>
      <c r="G335" s="118" t="s">
        <v>320</v>
      </c>
      <c r="H335" s="120">
        <v>40368</v>
      </c>
      <c r="I335" s="118" t="s">
        <v>217</v>
      </c>
      <c r="J335" s="118">
        <v>6</v>
      </c>
      <c r="K335" s="118">
        <v>253</v>
      </c>
      <c r="L335" s="121">
        <v>0</v>
      </c>
      <c r="M335" s="121">
        <v>1.152531579964033E+19</v>
      </c>
    </row>
    <row r="336" spans="3:13" ht="15" customHeight="1">
      <c r="C336" s="112" t="b">
        <v>0</v>
      </c>
      <c r="D336" s="113">
        <v>89</v>
      </c>
      <c r="E336" s="114" t="s">
        <v>868</v>
      </c>
      <c r="F336" s="114" t="s">
        <v>869</v>
      </c>
      <c r="G336" s="118" t="s">
        <v>229</v>
      </c>
      <c r="H336" s="120">
        <v>40368</v>
      </c>
      <c r="I336" s="118" t="s">
        <v>791</v>
      </c>
      <c r="J336" s="118">
        <v>190</v>
      </c>
      <c r="K336" s="118">
        <v>254</v>
      </c>
      <c r="L336" s="121">
        <v>0</v>
      </c>
      <c r="M336" s="121">
        <v>1.3076774541791033E+19</v>
      </c>
    </row>
    <row r="337" spans="3:13" ht="15" customHeight="1">
      <c r="C337" s="112" t="b">
        <v>0</v>
      </c>
      <c r="D337" s="113">
        <v>90</v>
      </c>
      <c r="E337" s="114" t="s">
        <v>870</v>
      </c>
      <c r="F337" s="114" t="s">
        <v>871</v>
      </c>
      <c r="G337" s="118" t="s">
        <v>489</v>
      </c>
      <c r="H337" s="120">
        <v>40368</v>
      </c>
      <c r="I337" s="118" t="s">
        <v>872</v>
      </c>
      <c r="J337" s="118">
        <v>561</v>
      </c>
      <c r="K337" s="118">
        <v>255</v>
      </c>
      <c r="L337" s="121">
        <v>0</v>
      </c>
      <c r="M337" s="121">
        <v>1.0606559015862249E+19</v>
      </c>
    </row>
    <row r="338" spans="3:13" ht="15" customHeight="1">
      <c r="C338" s="112" t="b">
        <v>0</v>
      </c>
      <c r="D338" s="113">
        <v>91</v>
      </c>
      <c r="E338" s="114" t="s">
        <v>873</v>
      </c>
      <c r="F338" s="114" t="s">
        <v>874</v>
      </c>
      <c r="G338" s="118" t="s">
        <v>760</v>
      </c>
      <c r="H338" s="120">
        <v>40375</v>
      </c>
      <c r="I338" s="118" t="s">
        <v>753</v>
      </c>
      <c r="J338" s="118">
        <v>376</v>
      </c>
      <c r="K338" s="118">
        <v>256</v>
      </c>
      <c r="L338" s="121">
        <v>0</v>
      </c>
      <c r="M338" s="121">
        <v>1.3803997189526159E+19</v>
      </c>
    </row>
    <row r="339" spans="3:13" ht="15" customHeight="1">
      <c r="C339" s="112" t="b">
        <v>0</v>
      </c>
      <c r="D339" s="113">
        <v>92</v>
      </c>
      <c r="E339" s="114" t="s">
        <v>875</v>
      </c>
      <c r="F339" s="114" t="s">
        <v>876</v>
      </c>
      <c r="G339" s="118" t="s">
        <v>760</v>
      </c>
      <c r="H339" s="120">
        <v>40375</v>
      </c>
      <c r="I339" s="118" t="s">
        <v>877</v>
      </c>
      <c r="J339" s="118">
        <v>682</v>
      </c>
      <c r="K339" s="118">
        <v>257</v>
      </c>
      <c r="L339" s="121">
        <v>0</v>
      </c>
      <c r="M339" s="121">
        <v>1.8165298348071125E+19</v>
      </c>
    </row>
    <row r="340" spans="3:13" ht="15" customHeight="1">
      <c r="C340" s="112" t="b">
        <v>0</v>
      </c>
      <c r="D340" s="113">
        <v>93</v>
      </c>
      <c r="E340" s="114" t="s">
        <v>878</v>
      </c>
      <c r="F340" s="114" t="s">
        <v>879</v>
      </c>
      <c r="G340" s="118" t="s">
        <v>273</v>
      </c>
      <c r="H340" s="120">
        <v>40375</v>
      </c>
      <c r="I340" s="118" t="s">
        <v>880</v>
      </c>
      <c r="J340" s="118">
        <v>97</v>
      </c>
      <c r="K340" s="118">
        <v>258</v>
      </c>
      <c r="L340" s="121">
        <v>0</v>
      </c>
      <c r="M340" s="121">
        <v>1.7226021859532802E+19</v>
      </c>
    </row>
    <row r="341" spans="3:13" ht="15" customHeight="1">
      <c r="C341" s="112" t="b">
        <v>0</v>
      </c>
      <c r="D341" s="113">
        <v>94</v>
      </c>
      <c r="E341" s="114" t="s">
        <v>881</v>
      </c>
      <c r="F341" s="114" t="s">
        <v>637</v>
      </c>
      <c r="G341" s="118" t="s">
        <v>251</v>
      </c>
      <c r="H341" s="120">
        <v>40375</v>
      </c>
      <c r="I341" s="118" t="s">
        <v>877</v>
      </c>
      <c r="J341" s="118">
        <v>442</v>
      </c>
      <c r="K341" s="118">
        <v>259</v>
      </c>
      <c r="L341" s="121">
        <v>0</v>
      </c>
      <c r="M341" s="121">
        <v>1.1877856153594102E+19</v>
      </c>
    </row>
    <row r="342" spans="3:13" ht="15" customHeight="1">
      <c r="C342" s="112" t="b">
        <v>0</v>
      </c>
      <c r="D342" s="113">
        <v>95</v>
      </c>
      <c r="E342" s="114" t="s">
        <v>882</v>
      </c>
      <c r="F342" s="114" t="s">
        <v>883</v>
      </c>
      <c r="G342" s="118" t="s">
        <v>251</v>
      </c>
      <c r="H342" s="120">
        <v>40375</v>
      </c>
      <c r="I342" s="118" t="s">
        <v>877</v>
      </c>
      <c r="J342" s="118">
        <v>264</v>
      </c>
      <c r="K342" s="118">
        <v>260</v>
      </c>
      <c r="L342" s="121">
        <v>0</v>
      </c>
      <c r="M342" s="121">
        <v>1.3376871892251062E+19</v>
      </c>
    </row>
    <row r="343" spans="3:13" ht="15" customHeight="1">
      <c r="C343" s="112" t="b">
        <v>0</v>
      </c>
      <c r="D343" s="113">
        <v>96</v>
      </c>
      <c r="E343" s="114" t="s">
        <v>884</v>
      </c>
      <c r="F343" s="114" t="s">
        <v>885</v>
      </c>
      <c r="G343" s="118" t="s">
        <v>251</v>
      </c>
      <c r="H343" s="120">
        <v>40375</v>
      </c>
      <c r="I343" s="118" t="s">
        <v>886</v>
      </c>
      <c r="J343" s="118">
        <v>169</v>
      </c>
      <c r="K343" s="118">
        <v>261</v>
      </c>
      <c r="L343" s="121">
        <v>0</v>
      </c>
      <c r="M343" s="121">
        <v>7.5666351043136983E+18</v>
      </c>
    </row>
    <row r="344" spans="3:13" ht="15" customHeight="1">
      <c r="C344" s="112" t="b">
        <v>0</v>
      </c>
      <c r="D344" s="113">
        <v>97</v>
      </c>
      <c r="E344" s="114" t="s">
        <v>887</v>
      </c>
      <c r="F344" s="114" t="s">
        <v>888</v>
      </c>
      <c r="G344" s="118" t="s">
        <v>237</v>
      </c>
      <c r="H344" s="120">
        <v>40382</v>
      </c>
      <c r="I344" s="118" t="s">
        <v>889</v>
      </c>
      <c r="J344" s="118">
        <v>108</v>
      </c>
      <c r="K344" s="118">
        <v>262</v>
      </c>
      <c r="L344" s="121">
        <v>0</v>
      </c>
      <c r="M344" s="121">
        <v>1.5988148081791846E+19</v>
      </c>
    </row>
    <row r="345" spans="3:13" ht="15" customHeight="1">
      <c r="C345" s="112" t="b">
        <v>0</v>
      </c>
      <c r="D345" s="113">
        <v>98</v>
      </c>
      <c r="E345" s="114" t="s">
        <v>890</v>
      </c>
      <c r="F345" s="114" t="s">
        <v>891</v>
      </c>
      <c r="G345" s="118" t="s">
        <v>216</v>
      </c>
      <c r="H345" s="120">
        <v>40382</v>
      </c>
      <c r="I345" s="118" t="s">
        <v>892</v>
      </c>
      <c r="J345" s="118">
        <v>1000</v>
      </c>
      <c r="K345" s="118">
        <v>263</v>
      </c>
      <c r="L345" s="121">
        <v>0</v>
      </c>
      <c r="M345" s="121">
        <v>6.4345207047617782E+18</v>
      </c>
    </row>
    <row r="346" spans="3:13" ht="15" customHeight="1">
      <c r="C346" s="112" t="b">
        <v>0</v>
      </c>
      <c r="D346" s="113">
        <v>99</v>
      </c>
      <c r="E346" s="114" t="s">
        <v>893</v>
      </c>
      <c r="F346" s="114" t="s">
        <v>894</v>
      </c>
      <c r="G346" s="118" t="s">
        <v>251</v>
      </c>
      <c r="H346" s="120">
        <v>40382</v>
      </c>
      <c r="I346" s="118" t="s">
        <v>526</v>
      </c>
      <c r="J346" s="118">
        <v>408</v>
      </c>
      <c r="K346" s="118">
        <v>264</v>
      </c>
      <c r="L346" s="121">
        <v>0</v>
      </c>
      <c r="M346" s="121">
        <v>6.3649204819449641E+18</v>
      </c>
    </row>
    <row r="347" spans="3:13" ht="15" customHeight="1">
      <c r="C347" s="112" t="b">
        <v>0</v>
      </c>
      <c r="D347" s="113">
        <v>100</v>
      </c>
      <c r="E347" s="114" t="s">
        <v>895</v>
      </c>
      <c r="F347" s="114" t="s">
        <v>896</v>
      </c>
      <c r="G347" s="118" t="s">
        <v>760</v>
      </c>
      <c r="H347" s="120">
        <v>40382</v>
      </c>
      <c r="I347" s="118" t="s">
        <v>559</v>
      </c>
      <c r="J347" s="118">
        <v>139</v>
      </c>
      <c r="K347" s="118">
        <v>265</v>
      </c>
      <c r="L347" s="121">
        <v>0</v>
      </c>
      <c r="M347" s="121">
        <v>1.1059015293544202E+19</v>
      </c>
    </row>
    <row r="348" spans="3:13" ht="15" customHeight="1">
      <c r="C348" s="112" t="b">
        <v>0</v>
      </c>
      <c r="D348" s="113">
        <v>101</v>
      </c>
      <c r="E348" s="114" t="s">
        <v>897</v>
      </c>
      <c r="F348" s="114" t="s">
        <v>898</v>
      </c>
      <c r="G348" s="118" t="s">
        <v>255</v>
      </c>
      <c r="H348" s="120">
        <v>40382</v>
      </c>
      <c r="I348" s="118" t="s">
        <v>899</v>
      </c>
      <c r="J348" s="118">
        <v>33</v>
      </c>
      <c r="K348" s="118">
        <v>266</v>
      </c>
      <c r="L348" s="121">
        <v>0</v>
      </c>
      <c r="M348" s="121">
        <v>1.401362016302522E+19</v>
      </c>
    </row>
    <row r="349" spans="3:13" ht="15" customHeight="1">
      <c r="C349" s="112" t="b">
        <v>0</v>
      </c>
      <c r="D349" s="113">
        <v>102</v>
      </c>
      <c r="E349" s="114" t="s">
        <v>900</v>
      </c>
      <c r="F349" s="114" t="s">
        <v>519</v>
      </c>
      <c r="G349" s="118" t="s">
        <v>245</v>
      </c>
      <c r="H349" s="120">
        <v>40382</v>
      </c>
      <c r="I349" s="118" t="s">
        <v>901</v>
      </c>
      <c r="J349" s="118">
        <v>214</v>
      </c>
      <c r="K349" s="118">
        <v>267</v>
      </c>
      <c r="L349" s="121">
        <v>0</v>
      </c>
      <c r="M349" s="121">
        <v>1.249234878718389E+19</v>
      </c>
    </row>
    <row r="350" spans="3:13" ht="15" customHeight="1">
      <c r="C350" s="112" t="b">
        <v>0</v>
      </c>
      <c r="D350" s="113">
        <v>103</v>
      </c>
      <c r="E350" s="114" t="s">
        <v>902</v>
      </c>
      <c r="F350" s="114" t="s">
        <v>903</v>
      </c>
      <c r="G350" s="118" t="s">
        <v>344</v>
      </c>
      <c r="H350" s="120">
        <v>40382</v>
      </c>
      <c r="I350" s="118" t="s">
        <v>904</v>
      </c>
      <c r="J350" s="118">
        <v>252</v>
      </c>
      <c r="K350" s="118">
        <v>268</v>
      </c>
      <c r="L350" s="121">
        <v>0</v>
      </c>
      <c r="M350" s="121">
        <v>1.3319056345722612E+19</v>
      </c>
    </row>
    <row r="351" spans="3:13" ht="15" customHeight="1">
      <c r="C351" s="112" t="b">
        <v>0</v>
      </c>
      <c r="D351" s="113">
        <v>104</v>
      </c>
      <c r="E351" s="114" t="s">
        <v>905</v>
      </c>
      <c r="F351" s="114" t="s">
        <v>906</v>
      </c>
      <c r="G351" s="118" t="s">
        <v>251</v>
      </c>
      <c r="H351" s="120">
        <v>40389</v>
      </c>
      <c r="I351" s="118" t="s">
        <v>715</v>
      </c>
      <c r="J351" s="118">
        <v>66</v>
      </c>
      <c r="K351" s="118">
        <v>269</v>
      </c>
      <c r="L351" s="121">
        <v>0</v>
      </c>
      <c r="M351" s="121">
        <v>4.7027759556195594E+18</v>
      </c>
    </row>
    <row r="352" spans="3:13" ht="15" customHeight="1">
      <c r="C352" s="112" t="b">
        <v>0</v>
      </c>
      <c r="D352" s="113">
        <v>105</v>
      </c>
      <c r="E352" s="114" t="s">
        <v>907</v>
      </c>
      <c r="F352" s="114" t="s">
        <v>647</v>
      </c>
      <c r="G352" s="118" t="s">
        <v>251</v>
      </c>
      <c r="H352" s="120">
        <v>40389</v>
      </c>
      <c r="I352" s="118" t="s">
        <v>715</v>
      </c>
      <c r="J352" s="118">
        <v>373</v>
      </c>
      <c r="K352" s="118">
        <v>270</v>
      </c>
      <c r="L352" s="121">
        <v>0</v>
      </c>
      <c r="M352" s="121">
        <v>1.0162542755033588E+19</v>
      </c>
    </row>
    <row r="353" spans="3:13" ht="15" customHeight="1">
      <c r="C353" s="112" t="b">
        <v>0</v>
      </c>
      <c r="D353" s="113">
        <v>106</v>
      </c>
      <c r="E353" s="114" t="s">
        <v>908</v>
      </c>
      <c r="F353" s="114" t="s">
        <v>909</v>
      </c>
      <c r="G353" s="118" t="s">
        <v>216</v>
      </c>
      <c r="H353" s="120">
        <v>40389</v>
      </c>
      <c r="I353" s="118" t="s">
        <v>472</v>
      </c>
      <c r="J353" s="118">
        <v>168</v>
      </c>
      <c r="K353" s="118">
        <v>271</v>
      </c>
      <c r="L353" s="121">
        <v>0</v>
      </c>
      <c r="M353" s="121">
        <v>3.2807927033826493E+18</v>
      </c>
    </row>
    <row r="354" spans="3:13" ht="15" customHeight="1">
      <c r="C354" s="112" t="b">
        <v>0</v>
      </c>
      <c r="D354" s="113">
        <v>107</v>
      </c>
      <c r="E354" s="114" t="s">
        <v>910</v>
      </c>
      <c r="F354" s="114" t="s">
        <v>911</v>
      </c>
      <c r="G354" s="118" t="s">
        <v>269</v>
      </c>
      <c r="H354" s="120">
        <v>40389</v>
      </c>
      <c r="I354" s="118" t="s">
        <v>335</v>
      </c>
      <c r="J354" s="118">
        <v>529</v>
      </c>
      <c r="K354" s="118">
        <v>272</v>
      </c>
      <c r="L354" s="121">
        <v>0</v>
      </c>
      <c r="M354" s="121">
        <v>1.5986758546600514E+19</v>
      </c>
    </row>
    <row r="355" spans="3:13" ht="15" customHeight="1">
      <c r="C355" s="112" t="b">
        <v>0</v>
      </c>
      <c r="D355" s="113">
        <v>108</v>
      </c>
      <c r="E355" s="114" t="s">
        <v>912</v>
      </c>
      <c r="F355" s="114" t="s">
        <v>913</v>
      </c>
      <c r="G355" s="118" t="s">
        <v>344</v>
      </c>
      <c r="H355" s="120">
        <v>40389</v>
      </c>
      <c r="I355" s="118" t="s">
        <v>503</v>
      </c>
      <c r="J355" s="118">
        <v>768</v>
      </c>
      <c r="K355" s="118">
        <v>273</v>
      </c>
      <c r="L355" s="121">
        <v>0</v>
      </c>
      <c r="M355" s="121">
        <v>8.2710838367561851E+18</v>
      </c>
    </row>
    <row r="356" spans="3:13" ht="15" customHeight="1">
      <c r="C356" s="112" t="b">
        <v>0</v>
      </c>
      <c r="D356" s="113">
        <v>109</v>
      </c>
      <c r="E356" s="114" t="s">
        <v>914</v>
      </c>
      <c r="F356" s="114" t="s">
        <v>215</v>
      </c>
      <c r="G356" s="118" t="s">
        <v>277</v>
      </c>
      <c r="H356" s="120">
        <v>40396</v>
      </c>
      <c r="I356" s="118" t="s">
        <v>790</v>
      </c>
      <c r="J356" s="118">
        <v>265</v>
      </c>
      <c r="K356" s="118">
        <v>274</v>
      </c>
      <c r="L356" s="121">
        <v>0</v>
      </c>
      <c r="M356" s="121">
        <v>1.1946284094890656E+19</v>
      </c>
    </row>
    <row r="357" spans="3:13" ht="15" customHeight="1">
      <c r="C357" s="112" t="b">
        <v>0</v>
      </c>
      <c r="D357" s="113">
        <v>110</v>
      </c>
      <c r="E357" s="114" t="s">
        <v>915</v>
      </c>
      <c r="F357" s="114" t="s">
        <v>916</v>
      </c>
      <c r="G357" s="118" t="s">
        <v>277</v>
      </c>
      <c r="H357" s="120">
        <v>40403</v>
      </c>
      <c r="I357" s="118" t="s">
        <v>588</v>
      </c>
      <c r="J357" s="118">
        <v>493</v>
      </c>
      <c r="K357" s="118">
        <v>275</v>
      </c>
      <c r="L357" s="121">
        <v>0</v>
      </c>
      <c r="M357" s="121">
        <v>3.4674479060273254E+18</v>
      </c>
    </row>
    <row r="358" spans="3:13" ht="15" customHeight="1">
      <c r="C358" s="112" t="b">
        <v>0</v>
      </c>
      <c r="D358" s="113">
        <v>111</v>
      </c>
      <c r="E358" s="114" t="s">
        <v>917</v>
      </c>
      <c r="F358" s="114" t="s">
        <v>215</v>
      </c>
      <c r="G358" s="118" t="s">
        <v>277</v>
      </c>
      <c r="H358" s="120">
        <v>40410</v>
      </c>
      <c r="I358" s="118" t="s">
        <v>918</v>
      </c>
      <c r="J358" s="118">
        <v>2160</v>
      </c>
      <c r="K358" s="118">
        <v>276</v>
      </c>
      <c r="L358" s="121">
        <v>0</v>
      </c>
      <c r="M358" s="121">
        <v>6.4414781495115141E+18</v>
      </c>
    </row>
    <row r="359" spans="3:13" ht="15" customHeight="1">
      <c r="C359" s="112" t="b">
        <v>0</v>
      </c>
      <c r="D359" s="113">
        <v>112</v>
      </c>
      <c r="E359" s="114" t="s">
        <v>919</v>
      </c>
      <c r="F359" s="114" t="s">
        <v>920</v>
      </c>
      <c r="G359" s="118" t="s">
        <v>251</v>
      </c>
      <c r="H359" s="120">
        <v>40410</v>
      </c>
      <c r="I359" s="118" t="s">
        <v>886</v>
      </c>
      <c r="J359" s="118">
        <v>68</v>
      </c>
      <c r="K359" s="118">
        <v>277</v>
      </c>
      <c r="L359" s="121">
        <v>0</v>
      </c>
      <c r="M359" s="121">
        <v>1.4561986262349101E+19</v>
      </c>
    </row>
    <row r="360" spans="3:13" ht="15" customHeight="1">
      <c r="C360" s="112" t="b">
        <v>0</v>
      </c>
      <c r="D360" s="113">
        <v>113</v>
      </c>
      <c r="E360" s="114" t="s">
        <v>921</v>
      </c>
      <c r="F360" s="114" t="s">
        <v>322</v>
      </c>
      <c r="G360" s="118" t="s">
        <v>251</v>
      </c>
      <c r="H360" s="120">
        <v>40410</v>
      </c>
      <c r="I360" s="118" t="s">
        <v>886</v>
      </c>
      <c r="J360" s="118">
        <v>156</v>
      </c>
      <c r="K360" s="118">
        <v>278</v>
      </c>
      <c r="L360" s="121">
        <v>0</v>
      </c>
      <c r="M360" s="121">
        <v>1.0390318904851364E+19</v>
      </c>
    </row>
    <row r="361" spans="3:13" ht="15" customHeight="1">
      <c r="C361" s="112" t="b">
        <v>0</v>
      </c>
      <c r="D361" s="113">
        <v>114</v>
      </c>
      <c r="E361" s="114" t="s">
        <v>922</v>
      </c>
      <c r="F361" s="114" t="s">
        <v>923</v>
      </c>
      <c r="G361" s="118" t="s">
        <v>634</v>
      </c>
      <c r="H361" s="120">
        <v>40410</v>
      </c>
      <c r="I361" s="118" t="s">
        <v>924</v>
      </c>
      <c r="J361" s="118">
        <v>9</v>
      </c>
      <c r="K361" s="118">
        <v>279</v>
      </c>
      <c r="L361" s="121">
        <v>0</v>
      </c>
      <c r="M361" s="121">
        <v>3.8904854457328087E+18</v>
      </c>
    </row>
    <row r="362" spans="3:13" ht="15" customHeight="1">
      <c r="C362" s="112" t="b">
        <v>0</v>
      </c>
      <c r="D362" s="113">
        <v>115</v>
      </c>
      <c r="E362" s="114" t="s">
        <v>925</v>
      </c>
      <c r="F362" s="114" t="s">
        <v>926</v>
      </c>
      <c r="G362" s="118" t="s">
        <v>241</v>
      </c>
      <c r="H362" s="120">
        <v>40410</v>
      </c>
      <c r="I362" s="118" t="s">
        <v>927</v>
      </c>
      <c r="J362" s="118">
        <v>499</v>
      </c>
      <c r="K362" s="118">
        <v>280</v>
      </c>
      <c r="L362" s="121">
        <v>0</v>
      </c>
      <c r="M362" s="121">
        <v>3.0254390092590971E+18</v>
      </c>
    </row>
    <row r="363" spans="3:13" ht="15" customHeight="1">
      <c r="C363" s="112" t="b">
        <v>0</v>
      </c>
      <c r="D363" s="113">
        <v>116</v>
      </c>
      <c r="E363" s="114" t="s">
        <v>928</v>
      </c>
      <c r="F363" s="114" t="s">
        <v>929</v>
      </c>
      <c r="G363" s="118" t="s">
        <v>241</v>
      </c>
      <c r="H363" s="120">
        <v>40410</v>
      </c>
      <c r="I363" s="118" t="s">
        <v>927</v>
      </c>
      <c r="J363" s="118">
        <v>312</v>
      </c>
      <c r="K363" s="118">
        <v>281</v>
      </c>
      <c r="L363" s="121">
        <v>0</v>
      </c>
      <c r="M363" s="121">
        <v>6.0215282698220728E+18</v>
      </c>
    </row>
    <row r="364" spans="3:13" ht="15" customHeight="1">
      <c r="C364" s="112" t="b">
        <v>0</v>
      </c>
      <c r="D364" s="113">
        <v>117</v>
      </c>
      <c r="E364" s="114" t="s">
        <v>930</v>
      </c>
      <c r="F364" s="114" t="s">
        <v>931</v>
      </c>
      <c r="G364" s="118" t="s">
        <v>241</v>
      </c>
      <c r="H364" s="120">
        <v>40410</v>
      </c>
      <c r="I364" s="118" t="s">
        <v>289</v>
      </c>
      <c r="J364" s="118">
        <v>870</v>
      </c>
      <c r="K364" s="118">
        <v>282</v>
      </c>
      <c r="L364" s="121">
        <v>0</v>
      </c>
      <c r="M364" s="121">
        <v>4.3601317240215424E+18</v>
      </c>
    </row>
    <row r="365" spans="3:13" ht="15" customHeight="1">
      <c r="C365" s="112" t="b">
        <v>0</v>
      </c>
      <c r="D365" s="113">
        <v>118</v>
      </c>
      <c r="E365" s="114" t="s">
        <v>932</v>
      </c>
      <c r="F365" s="114" t="s">
        <v>933</v>
      </c>
      <c r="G365" s="118" t="s">
        <v>241</v>
      </c>
      <c r="H365" s="120">
        <v>40410</v>
      </c>
      <c r="I365" s="118" t="s">
        <v>331</v>
      </c>
      <c r="J365" s="118">
        <v>337</v>
      </c>
      <c r="K365" s="118">
        <v>283</v>
      </c>
      <c r="L365" s="121">
        <v>0</v>
      </c>
      <c r="M365" s="121">
        <v>1.6935895600349954E+19</v>
      </c>
    </row>
    <row r="366" spans="3:13" ht="15" customHeight="1">
      <c r="C366" s="112" t="b">
        <v>0</v>
      </c>
      <c r="D366" s="113">
        <v>119</v>
      </c>
      <c r="E366" s="114" t="s">
        <v>427</v>
      </c>
      <c r="F366" s="114" t="s">
        <v>250</v>
      </c>
      <c r="G366" s="118" t="s">
        <v>251</v>
      </c>
      <c r="H366" s="120">
        <v>40431</v>
      </c>
      <c r="I366" s="118" t="s">
        <v>753</v>
      </c>
      <c r="J366" s="118">
        <v>188</v>
      </c>
      <c r="K366" s="118">
        <v>284</v>
      </c>
      <c r="L366" s="121">
        <v>0</v>
      </c>
      <c r="M366" s="121">
        <v>6.601902566623106E+18</v>
      </c>
    </row>
    <row r="367" spans="3:13" ht="15" customHeight="1">
      <c r="C367" s="112" t="b">
        <v>0</v>
      </c>
      <c r="D367" s="113">
        <v>120</v>
      </c>
      <c r="E367" s="114" t="s">
        <v>934</v>
      </c>
      <c r="F367" s="114" t="s">
        <v>744</v>
      </c>
      <c r="G367" s="118" t="s">
        <v>216</v>
      </c>
      <c r="H367" s="120">
        <v>40438</v>
      </c>
      <c r="I367" s="118" t="s">
        <v>686</v>
      </c>
      <c r="J367" s="118">
        <v>169</v>
      </c>
      <c r="K367" s="118">
        <v>285</v>
      </c>
      <c r="L367" s="121">
        <v>0</v>
      </c>
      <c r="M367" s="121">
        <v>7.6144952198347745E+18</v>
      </c>
    </row>
    <row r="368" spans="3:13" ht="15" customHeight="1">
      <c r="C368" s="112" t="b">
        <v>0</v>
      </c>
      <c r="D368" s="113">
        <v>121</v>
      </c>
      <c r="E368" s="114" t="s">
        <v>935</v>
      </c>
      <c r="F368" s="114" t="s">
        <v>936</v>
      </c>
      <c r="G368" s="118" t="s">
        <v>216</v>
      </c>
      <c r="H368" s="120">
        <v>40438</v>
      </c>
      <c r="I368" s="118" t="s">
        <v>686</v>
      </c>
      <c r="J368" s="118">
        <v>248</v>
      </c>
      <c r="K368" s="118">
        <v>286</v>
      </c>
      <c r="L368" s="121">
        <v>0</v>
      </c>
      <c r="M368" s="121">
        <v>1.3257390120070029E+19</v>
      </c>
    </row>
    <row r="369" spans="3:13" ht="15" customHeight="1">
      <c r="C369" s="112" t="b">
        <v>0</v>
      </c>
      <c r="D369" s="113">
        <v>122</v>
      </c>
      <c r="E369" s="114" t="s">
        <v>937</v>
      </c>
      <c r="F369" s="114" t="s">
        <v>468</v>
      </c>
      <c r="G369" s="118" t="s">
        <v>216</v>
      </c>
      <c r="H369" s="120">
        <v>40438</v>
      </c>
      <c r="I369" s="118" t="s">
        <v>686</v>
      </c>
      <c r="J369" s="118">
        <v>447</v>
      </c>
      <c r="K369" s="118">
        <v>287</v>
      </c>
      <c r="L369" s="121">
        <v>0</v>
      </c>
      <c r="M369" s="121">
        <v>3.6982328432502057E+18</v>
      </c>
    </row>
    <row r="370" spans="3:13" ht="15" customHeight="1">
      <c r="C370" s="112" t="b">
        <v>0</v>
      </c>
      <c r="D370" s="113">
        <v>123</v>
      </c>
      <c r="E370" s="114" t="s">
        <v>938</v>
      </c>
      <c r="F370" s="114" t="s">
        <v>939</v>
      </c>
      <c r="G370" s="118" t="s">
        <v>395</v>
      </c>
      <c r="H370" s="120">
        <v>40438</v>
      </c>
      <c r="I370" s="118" t="s">
        <v>940</v>
      </c>
      <c r="J370" s="118">
        <v>82</v>
      </c>
      <c r="K370" s="118">
        <v>288</v>
      </c>
      <c r="L370" s="121">
        <v>0</v>
      </c>
      <c r="M370" s="121">
        <v>1.8003939236164442E+19</v>
      </c>
    </row>
    <row r="371" spans="3:13" ht="15" customHeight="1">
      <c r="C371" s="112" t="b">
        <v>0</v>
      </c>
      <c r="D371" s="113">
        <v>124</v>
      </c>
      <c r="E371" s="114" t="s">
        <v>941</v>
      </c>
      <c r="F371" s="114" t="s">
        <v>942</v>
      </c>
      <c r="G371" s="118" t="s">
        <v>494</v>
      </c>
      <c r="H371" s="120">
        <v>40438</v>
      </c>
      <c r="I371" s="118" t="s">
        <v>943</v>
      </c>
      <c r="J371" s="118">
        <v>48</v>
      </c>
      <c r="K371" s="118">
        <v>289</v>
      </c>
      <c r="L371" s="121">
        <v>0</v>
      </c>
      <c r="M371" s="121">
        <v>1.5437329986608304E+19</v>
      </c>
    </row>
    <row r="372" spans="3:13" ht="15" customHeight="1">
      <c r="C372" s="112" t="b">
        <v>0</v>
      </c>
      <c r="D372" s="113">
        <v>125</v>
      </c>
      <c r="E372" s="114" t="s">
        <v>944</v>
      </c>
      <c r="F372" s="114" t="s">
        <v>945</v>
      </c>
      <c r="G372" s="118" t="s">
        <v>582</v>
      </c>
      <c r="H372" s="120">
        <v>40438</v>
      </c>
      <c r="I372" s="118" t="s">
        <v>946</v>
      </c>
      <c r="J372" s="118">
        <v>351</v>
      </c>
      <c r="K372" s="118">
        <v>290</v>
      </c>
      <c r="L372" s="121">
        <v>0</v>
      </c>
      <c r="M372" s="121">
        <v>6.400364564204116E+16</v>
      </c>
    </row>
    <row r="373" spans="3:13" ht="15" customHeight="1">
      <c r="C373" s="112" t="b">
        <v>0</v>
      </c>
      <c r="D373" s="113">
        <v>126</v>
      </c>
      <c r="E373" s="114" t="s">
        <v>947</v>
      </c>
      <c r="F373" s="114" t="s">
        <v>948</v>
      </c>
      <c r="G373" s="118" t="s">
        <v>251</v>
      </c>
      <c r="H373" s="120">
        <v>40445</v>
      </c>
      <c r="I373" s="118" t="s">
        <v>949</v>
      </c>
      <c r="J373" s="118">
        <v>149</v>
      </c>
      <c r="K373" s="118">
        <v>291</v>
      </c>
      <c r="L373" s="121">
        <v>0</v>
      </c>
      <c r="M373" s="121">
        <v>1.5685853295411364E+19</v>
      </c>
    </row>
    <row r="374" spans="3:13" ht="15" customHeight="1">
      <c r="C374" s="112" t="b">
        <v>0</v>
      </c>
      <c r="D374" s="113">
        <v>127</v>
      </c>
      <c r="E374" s="114" t="s">
        <v>950</v>
      </c>
      <c r="F374" s="114" t="s">
        <v>951</v>
      </c>
      <c r="G374" s="118" t="s">
        <v>269</v>
      </c>
      <c r="H374" s="120">
        <v>40445</v>
      </c>
      <c r="I374" s="118" t="s">
        <v>764</v>
      </c>
      <c r="J374" s="118">
        <v>289</v>
      </c>
      <c r="K374" s="118">
        <v>292</v>
      </c>
      <c r="L374" s="121">
        <v>0</v>
      </c>
      <c r="M374" s="121">
        <v>1.6959556754389221E+19</v>
      </c>
    </row>
    <row r="375" spans="3:13" ht="15" customHeight="1">
      <c r="C375" s="112" t="b">
        <v>0</v>
      </c>
      <c r="D375" s="113">
        <v>128</v>
      </c>
      <c r="E375" s="114" t="s">
        <v>952</v>
      </c>
      <c r="F375" s="114" t="s">
        <v>953</v>
      </c>
      <c r="G375" s="118" t="s">
        <v>251</v>
      </c>
      <c r="H375" s="120">
        <v>40452</v>
      </c>
      <c r="I375" s="118" t="s">
        <v>715</v>
      </c>
      <c r="J375" s="118">
        <v>424</v>
      </c>
      <c r="K375" s="118">
        <v>293</v>
      </c>
      <c r="L375" s="121">
        <v>0</v>
      </c>
      <c r="M375" s="121">
        <v>1.5603635584979145E+19</v>
      </c>
    </row>
    <row r="376" spans="3:13" ht="15" customHeight="1">
      <c r="C376" s="112" t="b">
        <v>0</v>
      </c>
      <c r="D376" s="113">
        <v>129</v>
      </c>
      <c r="E376" s="114" t="s">
        <v>954</v>
      </c>
      <c r="F376" s="114" t="s">
        <v>955</v>
      </c>
      <c r="G376" s="118" t="s">
        <v>269</v>
      </c>
      <c r="H376" s="120">
        <v>40452</v>
      </c>
      <c r="I376" s="118" t="s">
        <v>956</v>
      </c>
      <c r="J376" s="118">
        <v>104</v>
      </c>
      <c r="K376" s="118">
        <v>294</v>
      </c>
      <c r="L376" s="121">
        <v>0</v>
      </c>
      <c r="M376" s="121">
        <v>2.3172051155035003E+18</v>
      </c>
    </row>
    <row r="377" spans="3:13" ht="15" customHeight="1">
      <c r="C377" s="112" t="b">
        <v>0</v>
      </c>
      <c r="D377" s="113">
        <v>130</v>
      </c>
      <c r="E377" s="114" t="s">
        <v>957</v>
      </c>
      <c r="F377" s="114" t="s">
        <v>958</v>
      </c>
      <c r="G377" s="118" t="s">
        <v>255</v>
      </c>
      <c r="H377" s="120">
        <v>40466</v>
      </c>
      <c r="I377" s="118" t="s">
        <v>834</v>
      </c>
      <c r="J377" s="118">
        <v>508</v>
      </c>
      <c r="K377" s="118">
        <v>295</v>
      </c>
      <c r="L377" s="121">
        <v>0</v>
      </c>
      <c r="M377" s="121">
        <v>4.5678826200502287E+18</v>
      </c>
    </row>
    <row r="378" spans="3:13" ht="15" customHeight="1">
      <c r="C378" s="112" t="b">
        <v>0</v>
      </c>
      <c r="D378" s="113">
        <v>131</v>
      </c>
      <c r="E378" s="114" t="s">
        <v>959</v>
      </c>
      <c r="F378" s="114" t="s">
        <v>960</v>
      </c>
      <c r="G378" s="118" t="s">
        <v>222</v>
      </c>
      <c r="H378" s="120">
        <v>40466</v>
      </c>
      <c r="I378" s="118" t="s">
        <v>961</v>
      </c>
      <c r="J378" s="118">
        <v>92</v>
      </c>
      <c r="K378" s="118">
        <v>296</v>
      </c>
      <c r="L378" s="121">
        <v>0</v>
      </c>
      <c r="M378" s="121">
        <v>1.6220166393015079E+19</v>
      </c>
    </row>
    <row r="379" spans="3:13" ht="15" customHeight="1">
      <c r="C379" s="112" t="b">
        <v>0</v>
      </c>
      <c r="D379" s="113">
        <v>132</v>
      </c>
      <c r="E379" s="114" t="s">
        <v>962</v>
      </c>
      <c r="F379" s="114" t="s">
        <v>963</v>
      </c>
      <c r="G379" s="118" t="s">
        <v>222</v>
      </c>
      <c r="H379" s="120">
        <v>40466</v>
      </c>
      <c r="I379" s="118" t="s">
        <v>964</v>
      </c>
      <c r="J379" s="118">
        <v>1200</v>
      </c>
      <c r="K379" s="118">
        <v>297</v>
      </c>
      <c r="L379" s="121">
        <v>0</v>
      </c>
      <c r="M379" s="121">
        <v>2.4886907161788513E+18</v>
      </c>
    </row>
    <row r="380" spans="3:13" ht="15" customHeight="1">
      <c r="C380" s="112" t="b">
        <v>0</v>
      </c>
      <c r="D380" s="113">
        <v>133</v>
      </c>
      <c r="E380" s="114" t="s">
        <v>965</v>
      </c>
      <c r="F380" s="114" t="s">
        <v>643</v>
      </c>
      <c r="G380" s="118" t="s">
        <v>255</v>
      </c>
      <c r="H380" s="120">
        <v>40473</v>
      </c>
      <c r="I380" s="118" t="s">
        <v>577</v>
      </c>
      <c r="J380" s="118">
        <v>1600</v>
      </c>
      <c r="K380" s="118">
        <v>298</v>
      </c>
      <c r="L380" s="121">
        <v>0</v>
      </c>
      <c r="M380" s="121">
        <v>8.9250007095664323E+18</v>
      </c>
    </row>
    <row r="381" spans="3:13" ht="15" customHeight="1">
      <c r="C381" s="112" t="b">
        <v>0</v>
      </c>
      <c r="D381" s="113">
        <v>134</v>
      </c>
      <c r="E381" s="114" t="s">
        <v>966</v>
      </c>
      <c r="F381" s="114" t="s">
        <v>967</v>
      </c>
      <c r="G381" s="118" t="s">
        <v>251</v>
      </c>
      <c r="H381" s="120">
        <v>40473</v>
      </c>
      <c r="I381" s="118" t="s">
        <v>575</v>
      </c>
      <c r="J381" s="118">
        <v>81</v>
      </c>
      <c r="K381" s="118">
        <v>299</v>
      </c>
      <c r="L381" s="121">
        <v>0</v>
      </c>
      <c r="M381" s="121">
        <v>1.5996057000451504E+19</v>
      </c>
    </row>
    <row r="382" spans="3:13" ht="15" customHeight="1">
      <c r="C382" s="112" t="b">
        <v>0</v>
      </c>
      <c r="D382" s="113">
        <v>135</v>
      </c>
      <c r="E382" s="114" t="s">
        <v>968</v>
      </c>
      <c r="F382" s="114" t="s">
        <v>843</v>
      </c>
      <c r="G382" s="118" t="s">
        <v>251</v>
      </c>
      <c r="H382" s="120">
        <v>40473</v>
      </c>
      <c r="I382" s="118" t="s">
        <v>969</v>
      </c>
      <c r="J382" s="118">
        <v>111</v>
      </c>
      <c r="K382" s="118">
        <v>300</v>
      </c>
      <c r="L382" s="121">
        <v>0</v>
      </c>
      <c r="M382" s="121">
        <v>5.8798194095845509E+18</v>
      </c>
    </row>
    <row r="383" spans="3:13" ht="15" customHeight="1">
      <c r="C383" s="112" t="b">
        <v>0</v>
      </c>
      <c r="D383" s="113">
        <v>136</v>
      </c>
      <c r="E383" s="114" t="s">
        <v>970</v>
      </c>
      <c r="F383" s="114" t="s">
        <v>971</v>
      </c>
      <c r="G383" s="118" t="s">
        <v>216</v>
      </c>
      <c r="H383" s="120">
        <v>40473</v>
      </c>
      <c r="I383" s="118" t="s">
        <v>299</v>
      </c>
      <c r="J383" s="118">
        <v>131</v>
      </c>
      <c r="K383" s="118">
        <v>301</v>
      </c>
      <c r="L383" s="121">
        <v>0</v>
      </c>
      <c r="M383" s="121">
        <v>1.1856278893416319E+19</v>
      </c>
    </row>
    <row r="384" spans="3:13" ht="15" customHeight="1">
      <c r="C384" s="112" t="b">
        <v>0</v>
      </c>
      <c r="D384" s="113">
        <v>137</v>
      </c>
      <c r="E384" s="114" t="s">
        <v>972</v>
      </c>
      <c r="F384" s="114" t="s">
        <v>973</v>
      </c>
      <c r="G384" s="118" t="s">
        <v>216</v>
      </c>
      <c r="H384" s="120">
        <v>40473</v>
      </c>
      <c r="I384" s="118" t="s">
        <v>974</v>
      </c>
      <c r="J384" s="118">
        <v>29</v>
      </c>
      <c r="K384" s="118">
        <v>302</v>
      </c>
      <c r="L384" s="121">
        <v>0</v>
      </c>
      <c r="M384" s="121">
        <v>1.27929024296356E+19</v>
      </c>
    </row>
    <row r="385" spans="3:13" ht="15" customHeight="1">
      <c r="C385" s="112" t="b">
        <v>0</v>
      </c>
      <c r="D385" s="113">
        <v>138</v>
      </c>
      <c r="E385" s="114" t="s">
        <v>975</v>
      </c>
      <c r="F385" s="114" t="s">
        <v>976</v>
      </c>
      <c r="G385" s="118" t="s">
        <v>277</v>
      </c>
      <c r="H385" s="120">
        <v>40473</v>
      </c>
      <c r="I385" s="118" t="s">
        <v>977</v>
      </c>
      <c r="J385" s="118">
        <v>149</v>
      </c>
      <c r="K385" s="118">
        <v>303</v>
      </c>
      <c r="L385" s="121">
        <v>0</v>
      </c>
      <c r="M385" s="121">
        <v>1.4003201484506311E+19</v>
      </c>
    </row>
    <row r="386" spans="3:13" ht="15" customHeight="1">
      <c r="C386" s="112" t="b">
        <v>0</v>
      </c>
      <c r="D386" s="113">
        <v>139</v>
      </c>
      <c r="E386" s="114" t="s">
        <v>978</v>
      </c>
      <c r="F386" s="114" t="s">
        <v>979</v>
      </c>
      <c r="G386" s="118" t="s">
        <v>506</v>
      </c>
      <c r="H386" s="120">
        <v>40473</v>
      </c>
      <c r="I386" s="118" t="s">
        <v>217</v>
      </c>
      <c r="J386" s="118">
        <v>272</v>
      </c>
      <c r="K386" s="118">
        <v>304</v>
      </c>
      <c r="L386" s="121">
        <v>0</v>
      </c>
      <c r="M386" s="121">
        <v>2.1928841179094674E+18</v>
      </c>
    </row>
    <row r="387" spans="3:13" ht="15" customHeight="1">
      <c r="C387" s="112" t="b">
        <v>0</v>
      </c>
      <c r="D387" s="113">
        <v>140</v>
      </c>
      <c r="E387" s="114" t="s">
        <v>980</v>
      </c>
      <c r="F387" s="114" t="s">
        <v>981</v>
      </c>
      <c r="G387" s="118" t="s">
        <v>320</v>
      </c>
      <c r="H387" s="120">
        <v>40487</v>
      </c>
      <c r="I387" s="118" t="s">
        <v>982</v>
      </c>
      <c r="J387" s="118">
        <v>538</v>
      </c>
      <c r="K387" s="118">
        <v>305</v>
      </c>
      <c r="L387" s="121">
        <v>0</v>
      </c>
      <c r="M387" s="121">
        <v>1.5739192764390707E+19</v>
      </c>
    </row>
    <row r="388" spans="3:13" ht="15" customHeight="1">
      <c r="C388" s="112" t="b">
        <v>0</v>
      </c>
      <c r="D388" s="113">
        <v>141</v>
      </c>
      <c r="E388" s="114" t="s">
        <v>983</v>
      </c>
      <c r="F388" s="114" t="s">
        <v>984</v>
      </c>
      <c r="G388" s="118" t="s">
        <v>241</v>
      </c>
      <c r="H388" s="120">
        <v>40487</v>
      </c>
      <c r="I388" s="118" t="s">
        <v>314</v>
      </c>
      <c r="J388" s="118">
        <v>99</v>
      </c>
      <c r="K388" s="118">
        <v>306</v>
      </c>
      <c r="L388" s="121">
        <v>0</v>
      </c>
      <c r="M388" s="121">
        <v>1.5740967761226041E+19</v>
      </c>
    </row>
    <row r="389" spans="3:13" ht="15" customHeight="1">
      <c r="C389" s="112" t="b">
        <v>0</v>
      </c>
      <c r="D389" s="113">
        <v>142</v>
      </c>
      <c r="E389" s="114" t="s">
        <v>985</v>
      </c>
      <c r="F389" s="114" t="s">
        <v>986</v>
      </c>
      <c r="G389" s="118" t="s">
        <v>241</v>
      </c>
      <c r="H389" s="120">
        <v>40487</v>
      </c>
      <c r="I389" s="118" t="s">
        <v>987</v>
      </c>
      <c r="J389" s="118">
        <v>48</v>
      </c>
      <c r="K389" s="118">
        <v>307</v>
      </c>
      <c r="L389" s="121">
        <v>0</v>
      </c>
      <c r="M389" s="121">
        <v>1.2530563529938631E+19</v>
      </c>
    </row>
    <row r="390" spans="3:13" ht="15" customHeight="1">
      <c r="C390" s="112" t="b">
        <v>0</v>
      </c>
      <c r="D390" s="113">
        <v>143</v>
      </c>
      <c r="E390" s="114" t="s">
        <v>988</v>
      </c>
      <c r="F390" s="114" t="s">
        <v>714</v>
      </c>
      <c r="G390" s="118" t="s">
        <v>269</v>
      </c>
      <c r="H390" s="120">
        <v>40487</v>
      </c>
      <c r="I390" s="118" t="s">
        <v>335</v>
      </c>
      <c r="J390" s="118">
        <v>221</v>
      </c>
      <c r="K390" s="118">
        <v>308</v>
      </c>
      <c r="L390" s="121">
        <v>0</v>
      </c>
      <c r="M390" s="121">
        <v>3.1983719794723026E+18</v>
      </c>
    </row>
    <row r="391" spans="3:13" ht="15" customHeight="1">
      <c r="C391" s="112" t="b">
        <v>0</v>
      </c>
      <c r="D391" s="113">
        <v>144</v>
      </c>
      <c r="E391" s="114" t="s">
        <v>989</v>
      </c>
      <c r="F391" s="114" t="s">
        <v>990</v>
      </c>
      <c r="G391" s="118" t="s">
        <v>216</v>
      </c>
      <c r="H391" s="120">
        <v>40494</v>
      </c>
      <c r="I391" s="118" t="s">
        <v>575</v>
      </c>
      <c r="J391" s="118">
        <v>144</v>
      </c>
      <c r="K391" s="118">
        <v>309</v>
      </c>
      <c r="L391" s="121">
        <v>0</v>
      </c>
      <c r="M391" s="121">
        <v>1.5300413645216847E+18</v>
      </c>
    </row>
    <row r="392" spans="3:13" ht="15" customHeight="1">
      <c r="C392" s="112" t="b">
        <v>0</v>
      </c>
      <c r="D392" s="113">
        <v>145</v>
      </c>
      <c r="E392" s="114" t="s">
        <v>991</v>
      </c>
      <c r="F392" s="114" t="s">
        <v>992</v>
      </c>
      <c r="G392" s="118" t="s">
        <v>216</v>
      </c>
      <c r="H392" s="120">
        <v>40494</v>
      </c>
      <c r="I392" s="118" t="s">
        <v>575</v>
      </c>
      <c r="J392" s="118">
        <v>655</v>
      </c>
      <c r="K392" s="118">
        <v>310</v>
      </c>
      <c r="L392" s="121">
        <v>0</v>
      </c>
      <c r="M392" s="121">
        <v>1.8316522355512447E+19</v>
      </c>
    </row>
    <row r="393" spans="3:13" ht="15" customHeight="1">
      <c r="C393" s="112" t="b">
        <v>0</v>
      </c>
      <c r="D393" s="113">
        <v>146</v>
      </c>
      <c r="E393" s="114" t="s">
        <v>993</v>
      </c>
      <c r="F393" s="114" t="s">
        <v>979</v>
      </c>
      <c r="G393" s="118" t="s">
        <v>506</v>
      </c>
      <c r="H393" s="120">
        <v>40494</v>
      </c>
      <c r="I393" s="118" t="s">
        <v>280</v>
      </c>
      <c r="J393" s="118">
        <v>204</v>
      </c>
      <c r="K393" s="118">
        <v>311</v>
      </c>
      <c r="L393" s="121">
        <v>0</v>
      </c>
      <c r="M393" s="121">
        <v>7.2099576320520151E+18</v>
      </c>
    </row>
    <row r="394" spans="3:13" ht="15" customHeight="1">
      <c r="C394" s="112" t="b">
        <v>0</v>
      </c>
      <c r="D394" s="113">
        <v>147</v>
      </c>
      <c r="E394" s="114" t="s">
        <v>994</v>
      </c>
      <c r="F394" s="114" t="s">
        <v>995</v>
      </c>
      <c r="G394" s="118" t="s">
        <v>251</v>
      </c>
      <c r="H394" s="120">
        <v>40501</v>
      </c>
      <c r="I394" s="118" t="s">
        <v>715</v>
      </c>
      <c r="J394" s="118">
        <v>112</v>
      </c>
      <c r="K394" s="118">
        <v>312</v>
      </c>
      <c r="L394" s="121">
        <v>0</v>
      </c>
      <c r="M394" s="121">
        <v>8.5405244278946652E+18</v>
      </c>
    </row>
    <row r="395" spans="3:13" ht="15" customHeight="1">
      <c r="C395" s="112" t="b">
        <v>0</v>
      </c>
      <c r="D395" s="113">
        <v>148</v>
      </c>
      <c r="E395" s="114" t="s">
        <v>996</v>
      </c>
      <c r="F395" s="114" t="s">
        <v>997</v>
      </c>
      <c r="G395" s="118" t="s">
        <v>510</v>
      </c>
      <c r="H395" s="120">
        <v>40501</v>
      </c>
      <c r="I395" s="118" t="s">
        <v>998</v>
      </c>
      <c r="J395" s="118">
        <v>106</v>
      </c>
      <c r="K395" s="118">
        <v>313</v>
      </c>
      <c r="L395" s="121">
        <v>0</v>
      </c>
      <c r="M395" s="121">
        <v>1.633469324546714E+19</v>
      </c>
    </row>
    <row r="396" spans="3:13" ht="15" customHeight="1">
      <c r="C396" s="112" t="b">
        <v>0</v>
      </c>
      <c r="D396" s="113">
        <v>149</v>
      </c>
      <c r="E396" s="114" t="s">
        <v>999</v>
      </c>
      <c r="F396" s="114" t="s">
        <v>1000</v>
      </c>
      <c r="G396" s="118" t="s">
        <v>582</v>
      </c>
      <c r="H396" s="120">
        <v>40501</v>
      </c>
      <c r="I396" s="118" t="s">
        <v>801</v>
      </c>
      <c r="J396" s="118">
        <v>821</v>
      </c>
      <c r="K396" s="118">
        <v>314</v>
      </c>
      <c r="L396" s="121">
        <v>0</v>
      </c>
      <c r="M396" s="121">
        <v>1.2986630526075888E+19</v>
      </c>
    </row>
    <row r="397" spans="3:13" ht="15" customHeight="1">
      <c r="C397" s="112" t="b">
        <v>0</v>
      </c>
      <c r="D397" s="113">
        <v>150</v>
      </c>
      <c r="E397" s="114" t="s">
        <v>1001</v>
      </c>
      <c r="F397" s="114" t="s">
        <v>385</v>
      </c>
      <c r="G397" s="118" t="s">
        <v>273</v>
      </c>
      <c r="H397" s="120">
        <v>40522</v>
      </c>
      <c r="I397" s="118" t="s">
        <v>386</v>
      </c>
      <c r="J397" s="118">
        <v>253</v>
      </c>
      <c r="K397" s="118">
        <v>315</v>
      </c>
      <c r="L397" s="121">
        <v>0</v>
      </c>
      <c r="M397" s="121">
        <v>6.5247731534186004E+18</v>
      </c>
    </row>
    <row r="398" spans="3:13" ht="15" customHeight="1">
      <c r="C398" s="112" t="b">
        <v>0</v>
      </c>
      <c r="D398" s="113">
        <v>151</v>
      </c>
      <c r="E398" s="114" t="s">
        <v>1002</v>
      </c>
      <c r="F398" s="114" t="s">
        <v>1003</v>
      </c>
      <c r="G398" s="118" t="s">
        <v>510</v>
      </c>
      <c r="H398" s="120">
        <v>40522</v>
      </c>
      <c r="I398" s="118" t="s">
        <v>1004</v>
      </c>
      <c r="J398" s="118">
        <v>113</v>
      </c>
      <c r="K398" s="118">
        <v>316</v>
      </c>
      <c r="L398" s="121">
        <v>0</v>
      </c>
      <c r="M398" s="121">
        <v>4.5755533854821381E+18</v>
      </c>
    </row>
    <row r="399" spans="3:13" ht="15" customHeight="1">
      <c r="C399" s="112" t="b">
        <v>0</v>
      </c>
      <c r="D399" s="113">
        <v>152</v>
      </c>
      <c r="E399" s="114" t="s">
        <v>1005</v>
      </c>
      <c r="F399" s="114" t="s">
        <v>1006</v>
      </c>
      <c r="G399" s="118" t="s">
        <v>216</v>
      </c>
      <c r="H399" s="120">
        <v>40529</v>
      </c>
      <c r="I399" s="118" t="s">
        <v>753</v>
      </c>
      <c r="J399" s="118">
        <v>244</v>
      </c>
      <c r="K399" s="118">
        <v>317</v>
      </c>
      <c r="L399" s="121">
        <v>0</v>
      </c>
      <c r="M399" s="121">
        <v>1.5146158334357623E+19</v>
      </c>
    </row>
    <row r="400" spans="3:13" ht="15" customHeight="1">
      <c r="C400" s="112" t="b">
        <v>0</v>
      </c>
      <c r="D400" s="113">
        <v>153</v>
      </c>
      <c r="E400" s="114" t="s">
        <v>949</v>
      </c>
      <c r="F400" s="114" t="s">
        <v>1007</v>
      </c>
      <c r="G400" s="118" t="s">
        <v>233</v>
      </c>
      <c r="H400" s="120">
        <v>40529</v>
      </c>
      <c r="I400" s="118" t="s">
        <v>1008</v>
      </c>
      <c r="J400" s="118">
        <v>156</v>
      </c>
      <c r="K400" s="118">
        <v>318</v>
      </c>
      <c r="L400" s="121">
        <v>0</v>
      </c>
      <c r="M400" s="121">
        <v>1.6218388731112544E+19</v>
      </c>
    </row>
    <row r="401" spans="3:13" ht="15" customHeight="1">
      <c r="C401" s="112" t="b">
        <v>0</v>
      </c>
      <c r="D401" s="113">
        <v>154</v>
      </c>
      <c r="E401" s="114" t="s">
        <v>707</v>
      </c>
      <c r="F401" s="114" t="s">
        <v>1009</v>
      </c>
      <c r="G401" s="118" t="s">
        <v>237</v>
      </c>
      <c r="H401" s="120">
        <v>40529</v>
      </c>
      <c r="I401" s="118" t="s">
        <v>1010</v>
      </c>
      <c r="J401" s="118">
        <v>29</v>
      </c>
      <c r="K401" s="118">
        <v>319</v>
      </c>
      <c r="L401" s="121">
        <v>0</v>
      </c>
      <c r="M401" s="121">
        <v>1.3152638328928598E+19</v>
      </c>
    </row>
    <row r="402" spans="3:13" ht="15" customHeight="1">
      <c r="C402" s="112" t="b">
        <v>0</v>
      </c>
      <c r="D402" s="113">
        <v>155</v>
      </c>
      <c r="E402" s="114" t="s">
        <v>1011</v>
      </c>
      <c r="F402" s="114" t="s">
        <v>367</v>
      </c>
      <c r="G402" s="118" t="s">
        <v>216</v>
      </c>
      <c r="H402" s="120">
        <v>40529</v>
      </c>
      <c r="I402" s="118" t="s">
        <v>472</v>
      </c>
      <c r="J402" s="118">
        <v>194</v>
      </c>
      <c r="K402" s="118">
        <v>320</v>
      </c>
      <c r="L402" s="121">
        <v>0</v>
      </c>
      <c r="M402" s="121">
        <v>1.8308274915954153E+19</v>
      </c>
    </row>
    <row r="403" spans="3:13" ht="15" customHeight="1">
      <c r="C403" s="112" t="b">
        <v>0</v>
      </c>
      <c r="D403" s="113">
        <v>156</v>
      </c>
      <c r="E403" s="114" t="s">
        <v>743</v>
      </c>
      <c r="F403" s="114" t="s">
        <v>1012</v>
      </c>
      <c r="G403" s="118" t="s">
        <v>216</v>
      </c>
      <c r="H403" s="120">
        <v>40529</v>
      </c>
      <c r="I403" s="118" t="s">
        <v>1013</v>
      </c>
      <c r="J403" s="118">
        <v>68</v>
      </c>
      <c r="K403" s="118">
        <v>321</v>
      </c>
      <c r="L403" s="121">
        <v>0</v>
      </c>
      <c r="M403" s="121">
        <v>1.3151819700142017E+19</v>
      </c>
    </row>
    <row r="404" spans="3:13" ht="15" customHeight="1">
      <c r="C404" s="112" t="b">
        <v>0</v>
      </c>
      <c r="D404" s="113">
        <v>157</v>
      </c>
      <c r="E404" s="114" t="s">
        <v>1014</v>
      </c>
      <c r="F404" s="114" t="s">
        <v>404</v>
      </c>
      <c r="G404" s="118" t="s">
        <v>251</v>
      </c>
      <c r="H404" s="120">
        <v>40529</v>
      </c>
      <c r="I404" s="118" t="s">
        <v>638</v>
      </c>
      <c r="J404" s="118">
        <v>448</v>
      </c>
      <c r="K404" s="118">
        <v>322</v>
      </c>
      <c r="L404" s="121">
        <v>0</v>
      </c>
      <c r="M404" s="121">
        <v>1.5913857343316095E+19</v>
      </c>
    </row>
    <row r="405" spans="3:13" ht="15" customHeight="1">
      <c r="C405" s="112" t="b">
        <v>0</v>
      </c>
      <c r="D405" s="113">
        <v>1</v>
      </c>
      <c r="E405" s="114" t="s">
        <v>1015</v>
      </c>
      <c r="F405" s="114" t="s">
        <v>732</v>
      </c>
      <c r="G405" s="118" t="s">
        <v>251</v>
      </c>
      <c r="H405" s="120">
        <v>40550</v>
      </c>
      <c r="I405" s="118" t="s">
        <v>949</v>
      </c>
      <c r="J405" s="118">
        <v>599</v>
      </c>
      <c r="K405" s="118">
        <v>323</v>
      </c>
      <c r="L405" s="121">
        <v>0</v>
      </c>
      <c r="M405" s="121">
        <v>1.6290374668232331E+19</v>
      </c>
    </row>
    <row r="406" spans="3:13" ht="15" customHeight="1">
      <c r="C406" s="112" t="b">
        <v>0</v>
      </c>
      <c r="D406" s="113">
        <v>2</v>
      </c>
      <c r="E406" s="114" t="s">
        <v>567</v>
      </c>
      <c r="F406" s="114" t="s">
        <v>979</v>
      </c>
      <c r="G406" s="118" t="s">
        <v>506</v>
      </c>
      <c r="H406" s="120">
        <v>40550</v>
      </c>
      <c r="I406" s="118" t="s">
        <v>641</v>
      </c>
      <c r="J406" s="118">
        <v>151</v>
      </c>
      <c r="K406" s="118">
        <v>324</v>
      </c>
      <c r="L406" s="121">
        <v>0</v>
      </c>
      <c r="M406" s="121">
        <v>1.6956222640628718E+19</v>
      </c>
    </row>
    <row r="407" spans="3:13" ht="15" customHeight="1">
      <c r="C407" s="112" t="b">
        <v>0</v>
      </c>
      <c r="D407" s="113">
        <v>3</v>
      </c>
      <c r="E407" s="114" t="s">
        <v>1016</v>
      </c>
      <c r="F407" s="114" t="s">
        <v>1017</v>
      </c>
      <c r="G407" s="118" t="s">
        <v>216</v>
      </c>
      <c r="H407" s="120">
        <v>40557</v>
      </c>
      <c r="I407" s="118" t="s">
        <v>753</v>
      </c>
      <c r="J407" s="118">
        <v>231</v>
      </c>
      <c r="K407" s="118">
        <v>325</v>
      </c>
      <c r="L407" s="121">
        <v>0</v>
      </c>
      <c r="M407" s="121">
        <v>1.7157925437605454E+19</v>
      </c>
    </row>
    <row r="408" spans="3:13" ht="15" customHeight="1">
      <c r="C408" s="112" t="b">
        <v>0</v>
      </c>
      <c r="D408" s="113">
        <v>4</v>
      </c>
      <c r="E408" s="114" t="s">
        <v>1018</v>
      </c>
      <c r="F408" s="114" t="s">
        <v>325</v>
      </c>
      <c r="G408" s="118" t="s">
        <v>216</v>
      </c>
      <c r="H408" s="120">
        <v>40564</v>
      </c>
      <c r="I408" s="118" t="s">
        <v>217</v>
      </c>
      <c r="J408" s="118">
        <v>96</v>
      </c>
      <c r="K408" s="118">
        <v>326</v>
      </c>
      <c r="L408" s="121">
        <v>0</v>
      </c>
      <c r="M408" s="121">
        <v>1.4053597352363893E+19</v>
      </c>
    </row>
    <row r="409" spans="3:13" ht="15" customHeight="1">
      <c r="C409" s="112" t="b">
        <v>0</v>
      </c>
      <c r="D409" s="113">
        <v>5</v>
      </c>
      <c r="E409" s="114" t="s">
        <v>1019</v>
      </c>
      <c r="F409" s="114" t="s">
        <v>1020</v>
      </c>
      <c r="G409" s="118" t="s">
        <v>760</v>
      </c>
      <c r="H409" s="120">
        <v>40564</v>
      </c>
      <c r="I409" s="118" t="s">
        <v>1021</v>
      </c>
      <c r="J409" s="118">
        <v>402</v>
      </c>
      <c r="K409" s="118">
        <v>327</v>
      </c>
      <c r="L409" s="121">
        <v>0</v>
      </c>
      <c r="M409" s="121">
        <v>1.8192440247084458E+19</v>
      </c>
    </row>
    <row r="410" spans="3:13" ht="15" customHeight="1">
      <c r="C410" s="112" t="b">
        <v>0</v>
      </c>
      <c r="D410" s="113">
        <v>6</v>
      </c>
      <c r="E410" s="114" t="s">
        <v>1022</v>
      </c>
      <c r="F410" s="114" t="s">
        <v>1023</v>
      </c>
      <c r="G410" s="118" t="s">
        <v>371</v>
      </c>
      <c r="H410" s="120">
        <v>40564</v>
      </c>
      <c r="I410" s="118" t="s">
        <v>418</v>
      </c>
      <c r="J410" s="118">
        <v>188</v>
      </c>
      <c r="K410" s="118">
        <v>328</v>
      </c>
      <c r="L410" s="121">
        <v>0</v>
      </c>
      <c r="M410" s="121">
        <v>7.8652810533441126E+18</v>
      </c>
    </row>
    <row r="411" spans="3:13" ht="15" customHeight="1">
      <c r="C411" s="112" t="b">
        <v>0</v>
      </c>
      <c r="D411" s="113">
        <v>7</v>
      </c>
      <c r="E411" s="114" t="s">
        <v>1024</v>
      </c>
      <c r="F411" s="114" t="s">
        <v>1025</v>
      </c>
      <c r="G411" s="118" t="s">
        <v>361</v>
      </c>
      <c r="H411" s="120">
        <v>40564</v>
      </c>
      <c r="I411" s="118" t="s">
        <v>460</v>
      </c>
      <c r="J411" s="118">
        <v>1650</v>
      </c>
      <c r="K411" s="118">
        <v>329</v>
      </c>
      <c r="L411" s="121">
        <v>0</v>
      </c>
      <c r="M411" s="121">
        <v>1.2933478456096067E+18</v>
      </c>
    </row>
    <row r="412" spans="3:13" ht="15" customHeight="1">
      <c r="C412" s="112" t="b">
        <v>0</v>
      </c>
      <c r="D412" s="113">
        <v>8</v>
      </c>
      <c r="E412" s="114" t="s">
        <v>1026</v>
      </c>
      <c r="F412" s="114" t="s">
        <v>556</v>
      </c>
      <c r="G412" s="118" t="s">
        <v>361</v>
      </c>
      <c r="H412" s="120">
        <v>40571</v>
      </c>
      <c r="I412" s="118" t="s">
        <v>217</v>
      </c>
      <c r="J412" s="118">
        <v>782</v>
      </c>
      <c r="K412" s="118">
        <v>330</v>
      </c>
      <c r="L412" s="121">
        <v>0</v>
      </c>
      <c r="M412" s="121">
        <v>1.675015410973118E+18</v>
      </c>
    </row>
    <row r="413" spans="3:13" ht="15" customHeight="1">
      <c r="C413" s="112" t="b">
        <v>0</v>
      </c>
      <c r="D413" s="113">
        <v>9</v>
      </c>
      <c r="E413" s="114" t="s">
        <v>1027</v>
      </c>
      <c r="F413" s="114" t="s">
        <v>1028</v>
      </c>
      <c r="G413" s="118" t="s">
        <v>679</v>
      </c>
      <c r="H413" s="120">
        <v>40571</v>
      </c>
      <c r="I413" s="118" t="s">
        <v>294</v>
      </c>
      <c r="J413" s="118">
        <v>2300</v>
      </c>
      <c r="K413" s="118">
        <v>331</v>
      </c>
      <c r="L413" s="121">
        <v>0</v>
      </c>
      <c r="M413" s="121">
        <v>6.7686549249784689E+18</v>
      </c>
    </row>
    <row r="414" spans="3:13" ht="15" customHeight="1">
      <c r="C414" s="112" t="b">
        <v>0</v>
      </c>
      <c r="D414" s="113">
        <v>10</v>
      </c>
      <c r="E414" s="114" t="s">
        <v>214</v>
      </c>
      <c r="F414" s="114" t="s">
        <v>1029</v>
      </c>
      <c r="G414" s="118" t="s">
        <v>489</v>
      </c>
      <c r="H414" s="120">
        <v>40571</v>
      </c>
      <c r="I414" s="118" t="s">
        <v>1030</v>
      </c>
      <c r="J414" s="118">
        <v>44</v>
      </c>
      <c r="K414" s="118">
        <v>332</v>
      </c>
      <c r="L414" s="121">
        <v>0</v>
      </c>
      <c r="M414" s="121">
        <v>1.5365781379573946E+19</v>
      </c>
    </row>
    <row r="415" spans="3:13" ht="15" customHeight="1">
      <c r="C415" s="112" t="b">
        <v>0</v>
      </c>
      <c r="D415" s="113">
        <v>11</v>
      </c>
      <c r="E415" s="114" t="s">
        <v>1031</v>
      </c>
      <c r="F415" s="114" t="s">
        <v>1032</v>
      </c>
      <c r="G415" s="118" t="s">
        <v>582</v>
      </c>
      <c r="H415" s="120">
        <v>40571</v>
      </c>
      <c r="I415" s="118" t="s">
        <v>1033</v>
      </c>
      <c r="J415" s="118">
        <v>247</v>
      </c>
      <c r="K415" s="118">
        <v>333</v>
      </c>
      <c r="L415" s="121">
        <v>0</v>
      </c>
      <c r="M415" s="121">
        <v>1.5951423913370235E+19</v>
      </c>
    </row>
    <row r="416" spans="3:13" ht="15" customHeight="1">
      <c r="C416" s="112" t="b">
        <v>0</v>
      </c>
      <c r="D416" s="113">
        <v>12</v>
      </c>
      <c r="E416" s="114" t="s">
        <v>1034</v>
      </c>
      <c r="F416" s="114" t="s">
        <v>1035</v>
      </c>
      <c r="G416" s="118" t="s">
        <v>216</v>
      </c>
      <c r="H416" s="120">
        <v>40578</v>
      </c>
      <c r="I416" s="118" t="s">
        <v>892</v>
      </c>
      <c r="J416" s="118">
        <v>238</v>
      </c>
      <c r="K416" s="118">
        <v>334</v>
      </c>
      <c r="L416" s="121">
        <v>0</v>
      </c>
      <c r="M416" s="121">
        <v>1.6053994656108319E+18</v>
      </c>
    </row>
    <row r="417" spans="3:13" ht="15" customHeight="1">
      <c r="C417" s="112" t="b">
        <v>0</v>
      </c>
      <c r="D417" s="113">
        <v>13</v>
      </c>
      <c r="E417" s="114" t="s">
        <v>1036</v>
      </c>
      <c r="F417" s="114" t="s">
        <v>1037</v>
      </c>
      <c r="G417" s="118" t="s">
        <v>216</v>
      </c>
      <c r="H417" s="120">
        <v>40578</v>
      </c>
      <c r="I417" s="118" t="s">
        <v>1038</v>
      </c>
      <c r="J417" s="118">
        <v>153</v>
      </c>
      <c r="K417" s="118">
        <v>335</v>
      </c>
      <c r="L417" s="121">
        <v>0</v>
      </c>
      <c r="M417" s="121">
        <v>1.4526809125063637E+19</v>
      </c>
    </row>
    <row r="418" spans="3:13" ht="15" customHeight="1">
      <c r="C418" s="112" t="b">
        <v>0</v>
      </c>
      <c r="D418" s="113">
        <v>14</v>
      </c>
      <c r="E418" s="114" t="s">
        <v>501</v>
      </c>
      <c r="F418" s="114" t="s">
        <v>215</v>
      </c>
      <c r="G418" s="118" t="s">
        <v>277</v>
      </c>
      <c r="H418" s="120">
        <v>40578</v>
      </c>
      <c r="I418" s="118" t="s">
        <v>1039</v>
      </c>
      <c r="J418" s="118">
        <v>51</v>
      </c>
      <c r="K418" s="118">
        <v>336</v>
      </c>
      <c r="L418" s="121">
        <v>0</v>
      </c>
      <c r="M418" s="121">
        <v>6.8639968835625754E+17</v>
      </c>
    </row>
    <row r="419" spans="3:13" ht="15" customHeight="1">
      <c r="C419" s="112" t="b">
        <v>0</v>
      </c>
      <c r="D419" s="113">
        <v>15</v>
      </c>
      <c r="E419" s="114" t="s">
        <v>1040</v>
      </c>
      <c r="F419" s="114" t="s">
        <v>1041</v>
      </c>
      <c r="G419" s="118" t="s">
        <v>273</v>
      </c>
      <c r="H419" s="120">
        <v>40585</v>
      </c>
      <c r="I419" s="118" t="s">
        <v>801</v>
      </c>
      <c r="J419" s="118">
        <v>391</v>
      </c>
      <c r="K419" s="118">
        <v>337</v>
      </c>
      <c r="L419" s="121">
        <v>0</v>
      </c>
      <c r="M419" s="121">
        <v>1.3455616310298884E+19</v>
      </c>
    </row>
    <row r="420" spans="3:13" ht="15" customHeight="1">
      <c r="C420" s="112" t="b">
        <v>0</v>
      </c>
      <c r="D420" s="113">
        <v>16</v>
      </c>
      <c r="E420" s="114" t="s">
        <v>1042</v>
      </c>
      <c r="F420" s="114" t="s">
        <v>1043</v>
      </c>
      <c r="G420" s="118" t="s">
        <v>241</v>
      </c>
      <c r="H420" s="120">
        <v>40585</v>
      </c>
      <c r="I420" s="118" t="s">
        <v>1044</v>
      </c>
      <c r="J420" s="118">
        <v>211</v>
      </c>
      <c r="K420" s="118">
        <v>338</v>
      </c>
      <c r="L420" s="121">
        <v>0</v>
      </c>
      <c r="M420" s="121">
        <v>9.4779685327837737E+18</v>
      </c>
    </row>
    <row r="421" spans="3:13" ht="15" customHeight="1">
      <c r="C421" s="112" t="b">
        <v>0</v>
      </c>
      <c r="D421" s="113">
        <v>17</v>
      </c>
      <c r="E421" s="114" t="s">
        <v>1045</v>
      </c>
      <c r="F421" s="114" t="s">
        <v>1046</v>
      </c>
      <c r="G421" s="118" t="s">
        <v>251</v>
      </c>
      <c r="H421" s="120">
        <v>40585</v>
      </c>
      <c r="I421" s="118" t="s">
        <v>673</v>
      </c>
      <c r="J421" s="118">
        <v>126</v>
      </c>
      <c r="K421" s="118">
        <v>339</v>
      </c>
      <c r="L421" s="121">
        <v>0</v>
      </c>
      <c r="M421" s="121">
        <v>1.134433944524067E+19</v>
      </c>
    </row>
    <row r="422" spans="3:13" ht="15" customHeight="1">
      <c r="C422" s="112" t="b">
        <v>0</v>
      </c>
      <c r="D422" s="113">
        <v>18</v>
      </c>
      <c r="E422" s="114" t="s">
        <v>1047</v>
      </c>
      <c r="F422" s="114" t="s">
        <v>1048</v>
      </c>
      <c r="G422" s="118" t="s">
        <v>582</v>
      </c>
      <c r="H422" s="120">
        <v>40585</v>
      </c>
      <c r="I422" s="118" t="s">
        <v>1049</v>
      </c>
      <c r="J422" s="118">
        <v>84</v>
      </c>
      <c r="K422" s="118">
        <v>340</v>
      </c>
      <c r="L422" s="121">
        <v>0</v>
      </c>
      <c r="M422" s="121">
        <v>1.2937938001620145E+18</v>
      </c>
    </row>
    <row r="423" spans="3:13" ht="15" customHeight="1">
      <c r="C423" s="112" t="b">
        <v>0</v>
      </c>
      <c r="D423" s="113">
        <v>19</v>
      </c>
      <c r="E423" s="114" t="s">
        <v>1050</v>
      </c>
      <c r="F423" s="114" t="s">
        <v>1051</v>
      </c>
      <c r="G423" s="118" t="s">
        <v>216</v>
      </c>
      <c r="H423" s="120">
        <v>40592</v>
      </c>
      <c r="I423" s="118" t="s">
        <v>694</v>
      </c>
      <c r="J423" s="118">
        <v>387</v>
      </c>
      <c r="K423" s="118">
        <v>341</v>
      </c>
      <c r="L423" s="121">
        <v>0</v>
      </c>
      <c r="M423" s="121">
        <v>2.6670877468009344E+18</v>
      </c>
    </row>
    <row r="424" spans="3:13" ht="15" customHeight="1">
      <c r="C424" s="112" t="b">
        <v>0</v>
      </c>
      <c r="D424" s="113">
        <v>20</v>
      </c>
      <c r="E424" s="114" t="s">
        <v>1052</v>
      </c>
      <c r="F424" s="114" t="s">
        <v>655</v>
      </c>
      <c r="G424" s="118" t="s">
        <v>216</v>
      </c>
      <c r="H424" s="120">
        <v>40592</v>
      </c>
      <c r="I424" s="118" t="s">
        <v>626</v>
      </c>
      <c r="J424" s="118">
        <v>214</v>
      </c>
      <c r="K424" s="118">
        <v>342</v>
      </c>
      <c r="L424" s="121">
        <v>0</v>
      </c>
      <c r="M424" s="121">
        <v>7.2548886344758876E+18</v>
      </c>
    </row>
    <row r="425" spans="3:13" ht="15" customHeight="1">
      <c r="C425" s="112" t="b">
        <v>0</v>
      </c>
      <c r="D425" s="113">
        <v>21</v>
      </c>
      <c r="E425" s="114" t="s">
        <v>1053</v>
      </c>
      <c r="F425" s="114" t="s">
        <v>1054</v>
      </c>
      <c r="G425" s="118" t="s">
        <v>241</v>
      </c>
      <c r="H425" s="120">
        <v>40592</v>
      </c>
      <c r="I425" s="118" t="s">
        <v>1055</v>
      </c>
      <c r="J425" s="118">
        <v>121</v>
      </c>
      <c r="K425" s="118">
        <v>343</v>
      </c>
      <c r="L425" s="121">
        <v>0</v>
      </c>
      <c r="M425" s="121">
        <v>2.3462949931582039E+18</v>
      </c>
    </row>
    <row r="426" spans="3:13" ht="15" customHeight="1">
      <c r="C426" s="112" t="b">
        <v>0</v>
      </c>
      <c r="D426" s="113">
        <v>22</v>
      </c>
      <c r="E426" s="114" t="s">
        <v>1056</v>
      </c>
      <c r="F426" s="114" t="s">
        <v>1057</v>
      </c>
      <c r="G426" s="118" t="s">
        <v>241</v>
      </c>
      <c r="H426" s="120">
        <v>40592</v>
      </c>
      <c r="I426" s="118" t="s">
        <v>314</v>
      </c>
      <c r="J426" s="118">
        <v>333</v>
      </c>
      <c r="K426" s="118">
        <v>344</v>
      </c>
      <c r="L426" s="121">
        <v>0</v>
      </c>
      <c r="M426" s="121">
        <v>1.1450754987561261E+19</v>
      </c>
    </row>
    <row r="427" spans="3:13" ht="15" customHeight="1">
      <c r="C427" s="112" t="b">
        <v>0</v>
      </c>
      <c r="D427" s="113">
        <v>23</v>
      </c>
      <c r="E427" s="114" t="s">
        <v>1058</v>
      </c>
      <c r="F427" s="114" t="s">
        <v>1059</v>
      </c>
      <c r="G427" s="118" t="s">
        <v>277</v>
      </c>
      <c r="H427" s="120">
        <v>40599</v>
      </c>
      <c r="I427" s="118" t="s">
        <v>214</v>
      </c>
      <c r="J427" s="118">
        <v>123</v>
      </c>
      <c r="K427" s="118">
        <v>345</v>
      </c>
      <c r="L427" s="121">
        <v>0</v>
      </c>
      <c r="M427" s="121">
        <v>1.4359754570098854E+19</v>
      </c>
    </row>
    <row r="428" spans="3:13" ht="15" customHeight="1">
      <c r="C428" s="112" t="b">
        <v>0</v>
      </c>
      <c r="D428" s="113">
        <v>24</v>
      </c>
      <c r="E428" s="114" t="s">
        <v>1060</v>
      </c>
      <c r="F428" s="114" t="s">
        <v>1061</v>
      </c>
      <c r="G428" s="118" t="s">
        <v>489</v>
      </c>
      <c r="H428" s="120">
        <v>40613</v>
      </c>
      <c r="I428" s="118" t="s">
        <v>1062</v>
      </c>
      <c r="J428" s="118">
        <v>90</v>
      </c>
      <c r="K428" s="118">
        <v>346</v>
      </c>
      <c r="L428" s="121">
        <v>0</v>
      </c>
      <c r="M428" s="121">
        <v>6.2469603062947461E+18</v>
      </c>
    </row>
    <row r="429" spans="3:13" ht="15" customHeight="1">
      <c r="C429" s="112" t="b">
        <v>0</v>
      </c>
      <c r="D429" s="113">
        <v>25</v>
      </c>
      <c r="E429" s="114" t="s">
        <v>567</v>
      </c>
      <c r="F429" s="114" t="s">
        <v>1063</v>
      </c>
      <c r="G429" s="118" t="s">
        <v>582</v>
      </c>
      <c r="H429" s="120">
        <v>40613</v>
      </c>
      <c r="I429" s="118" t="s">
        <v>977</v>
      </c>
      <c r="J429" s="118">
        <v>190</v>
      </c>
      <c r="K429" s="118">
        <v>347</v>
      </c>
      <c r="L429" s="121">
        <v>0</v>
      </c>
      <c r="M429" s="121">
        <v>1.3354887761005193E+19</v>
      </c>
    </row>
    <row r="430" spans="3:13" ht="15" customHeight="1">
      <c r="C430" s="112" t="b">
        <v>0</v>
      </c>
      <c r="D430" s="113">
        <v>26</v>
      </c>
      <c r="E430" s="114" t="s">
        <v>1064</v>
      </c>
      <c r="F430" s="114" t="s">
        <v>1065</v>
      </c>
      <c r="G430" s="118" t="s">
        <v>277</v>
      </c>
      <c r="H430" s="120">
        <v>40627</v>
      </c>
      <c r="I430" s="118" t="s">
        <v>1066</v>
      </c>
      <c r="J430" s="118">
        <v>163</v>
      </c>
      <c r="K430" s="118">
        <v>348</v>
      </c>
      <c r="L430" s="121">
        <v>0</v>
      </c>
      <c r="M430" s="121">
        <v>1.7658859522969092E+19</v>
      </c>
    </row>
    <row r="431" spans="3:13" ht="15" customHeight="1">
      <c r="C431" s="112" t="b">
        <v>0</v>
      </c>
      <c r="D431" s="113">
        <v>27</v>
      </c>
      <c r="E431" s="114" t="s">
        <v>1067</v>
      </c>
      <c r="F431" s="114" t="s">
        <v>1068</v>
      </c>
      <c r="G431" s="118" t="s">
        <v>277</v>
      </c>
      <c r="H431" s="120">
        <v>40644</v>
      </c>
      <c r="I431" s="118" t="s">
        <v>721</v>
      </c>
      <c r="J431" s="118">
        <v>186</v>
      </c>
      <c r="K431" s="118">
        <v>349</v>
      </c>
      <c r="L431" s="121">
        <v>0</v>
      </c>
      <c r="M431" s="121">
        <v>1.3986901085570772E+18</v>
      </c>
    </row>
    <row r="432" spans="3:13" ht="15" customHeight="1">
      <c r="C432" s="112" t="b">
        <v>0</v>
      </c>
      <c r="D432" s="113">
        <v>28</v>
      </c>
      <c r="E432" s="114" t="s">
        <v>1069</v>
      </c>
      <c r="F432" s="114" t="s">
        <v>519</v>
      </c>
      <c r="G432" s="118" t="s">
        <v>245</v>
      </c>
      <c r="H432" s="120">
        <v>40644</v>
      </c>
      <c r="I432" s="118" t="s">
        <v>659</v>
      </c>
      <c r="J432" s="118">
        <v>144</v>
      </c>
      <c r="K432" s="118">
        <v>350</v>
      </c>
      <c r="L432" s="121">
        <v>0</v>
      </c>
      <c r="M432" s="121">
        <v>3.681794608854337E+18</v>
      </c>
    </row>
    <row r="433" spans="3:13" ht="15" customHeight="1">
      <c r="C433" s="112" t="b">
        <v>0</v>
      </c>
      <c r="D433" s="113">
        <v>29</v>
      </c>
      <c r="E433" s="114" t="s">
        <v>1070</v>
      </c>
      <c r="F433" s="114" t="s">
        <v>752</v>
      </c>
      <c r="G433" s="118" t="s">
        <v>216</v>
      </c>
      <c r="H433" s="120">
        <v>40648</v>
      </c>
      <c r="I433" s="118" t="s">
        <v>757</v>
      </c>
      <c r="J433" s="118">
        <v>330</v>
      </c>
      <c r="K433" s="118">
        <v>351</v>
      </c>
      <c r="L433" s="121">
        <v>0</v>
      </c>
      <c r="M433" s="121">
        <v>7.2651908987954739E+18</v>
      </c>
    </row>
    <row r="434" spans="3:13" ht="15" customHeight="1">
      <c r="C434" s="112" t="b">
        <v>0</v>
      </c>
      <c r="D434" s="113">
        <v>30</v>
      </c>
      <c r="E434" s="114" t="s">
        <v>1071</v>
      </c>
      <c r="F434" s="114" t="s">
        <v>1072</v>
      </c>
      <c r="G434" s="118" t="s">
        <v>216</v>
      </c>
      <c r="H434" s="120">
        <v>40648</v>
      </c>
      <c r="I434" s="118" t="s">
        <v>742</v>
      </c>
      <c r="J434" s="118">
        <v>110</v>
      </c>
      <c r="K434" s="118">
        <v>352</v>
      </c>
      <c r="L434" s="121">
        <v>0</v>
      </c>
      <c r="M434" s="121">
        <v>5.9239099237949583E+18</v>
      </c>
    </row>
    <row r="435" spans="3:13" ht="15" customHeight="1">
      <c r="C435" s="112" t="b">
        <v>0</v>
      </c>
      <c r="D435" s="113">
        <v>31</v>
      </c>
      <c r="E435" s="114" t="s">
        <v>1073</v>
      </c>
      <c r="F435" s="114" t="s">
        <v>525</v>
      </c>
      <c r="G435" s="118" t="s">
        <v>514</v>
      </c>
      <c r="H435" s="120">
        <v>40648</v>
      </c>
      <c r="I435" s="118" t="s">
        <v>1074</v>
      </c>
      <c r="J435" s="118">
        <v>793</v>
      </c>
      <c r="K435" s="118">
        <v>353</v>
      </c>
      <c r="L435" s="121">
        <v>0</v>
      </c>
      <c r="M435" s="121">
        <v>1.7907989976375712E+19</v>
      </c>
    </row>
    <row r="436" spans="3:13" ht="15" customHeight="1">
      <c r="C436" s="112" t="b">
        <v>0</v>
      </c>
      <c r="D436" s="113">
        <v>32</v>
      </c>
      <c r="E436" s="114" t="s">
        <v>1075</v>
      </c>
      <c r="F436" s="114" t="s">
        <v>525</v>
      </c>
      <c r="G436" s="118" t="s">
        <v>514</v>
      </c>
      <c r="H436" s="120">
        <v>40648</v>
      </c>
      <c r="I436" s="118" t="s">
        <v>1076</v>
      </c>
      <c r="J436" s="118">
        <v>3000</v>
      </c>
      <c r="K436" s="118">
        <v>354</v>
      </c>
      <c r="L436" s="121">
        <v>0</v>
      </c>
      <c r="M436" s="121">
        <v>6.404574461264213E+18</v>
      </c>
    </row>
    <row r="437" spans="3:13" ht="15" customHeight="1">
      <c r="C437" s="112" t="b">
        <v>0</v>
      </c>
      <c r="D437" s="113">
        <v>33</v>
      </c>
      <c r="E437" s="114" t="s">
        <v>1077</v>
      </c>
      <c r="F437" s="114" t="s">
        <v>1078</v>
      </c>
      <c r="G437" s="118" t="s">
        <v>237</v>
      </c>
      <c r="H437" s="120">
        <v>40648</v>
      </c>
      <c r="I437" s="118" t="s">
        <v>533</v>
      </c>
      <c r="J437" s="118">
        <v>37</v>
      </c>
      <c r="K437" s="118">
        <v>355</v>
      </c>
      <c r="L437" s="121">
        <v>0</v>
      </c>
      <c r="M437" s="121">
        <v>2.2499950013047821E+18</v>
      </c>
    </row>
    <row r="438" spans="3:13" ht="15" customHeight="1">
      <c r="C438" s="112" t="b">
        <v>0</v>
      </c>
      <c r="D438" s="113">
        <v>34</v>
      </c>
      <c r="E438" s="114" t="s">
        <v>1079</v>
      </c>
      <c r="F438" s="114" t="s">
        <v>1080</v>
      </c>
      <c r="G438" s="118" t="s">
        <v>853</v>
      </c>
      <c r="H438" s="120">
        <v>40648</v>
      </c>
      <c r="I438" s="118" t="s">
        <v>1081</v>
      </c>
      <c r="J438" s="118">
        <v>224</v>
      </c>
      <c r="K438" s="118">
        <v>356</v>
      </c>
      <c r="L438" s="121">
        <v>0</v>
      </c>
      <c r="M438" s="121">
        <v>2.7778549764116255E+18</v>
      </c>
    </row>
    <row r="439" spans="3:13" ht="15" customHeight="1">
      <c r="C439" s="112" t="b">
        <v>0</v>
      </c>
      <c r="D439" s="113">
        <v>35</v>
      </c>
      <c r="E439" s="114" t="s">
        <v>1082</v>
      </c>
      <c r="F439" s="114" t="s">
        <v>1083</v>
      </c>
      <c r="G439" s="118" t="s">
        <v>273</v>
      </c>
      <c r="H439" s="120">
        <v>40662</v>
      </c>
      <c r="I439" s="118" t="s">
        <v>1084</v>
      </c>
      <c r="J439" s="118">
        <v>476</v>
      </c>
      <c r="K439" s="118">
        <v>357</v>
      </c>
      <c r="L439" s="121">
        <v>0</v>
      </c>
      <c r="M439" s="121">
        <v>9.7198043541504512E+18</v>
      </c>
    </row>
    <row r="440" spans="3:13" ht="15" customHeight="1">
      <c r="C440" s="112" t="b">
        <v>0</v>
      </c>
      <c r="D440" s="113">
        <v>36</v>
      </c>
      <c r="E440" s="114" t="s">
        <v>1085</v>
      </c>
      <c r="F440" s="114" t="s">
        <v>1086</v>
      </c>
      <c r="G440" s="118" t="s">
        <v>216</v>
      </c>
      <c r="H440" s="120">
        <v>40662</v>
      </c>
      <c r="I440" s="118" t="s">
        <v>753</v>
      </c>
      <c r="J440" s="118">
        <v>953</v>
      </c>
      <c r="K440" s="118">
        <v>358</v>
      </c>
      <c r="L440" s="121">
        <v>0</v>
      </c>
      <c r="M440" s="121">
        <v>1.6935611306037422E+19</v>
      </c>
    </row>
    <row r="441" spans="3:13" ht="15" customHeight="1">
      <c r="C441" s="112" t="b">
        <v>0</v>
      </c>
      <c r="D441" s="113">
        <v>37</v>
      </c>
      <c r="E441" s="114" t="s">
        <v>1087</v>
      </c>
      <c r="F441" s="114" t="s">
        <v>449</v>
      </c>
      <c r="G441" s="118" t="s">
        <v>216</v>
      </c>
      <c r="H441" s="120">
        <v>40662</v>
      </c>
      <c r="I441" s="118" t="s">
        <v>753</v>
      </c>
      <c r="J441" s="118">
        <v>309</v>
      </c>
      <c r="K441" s="118">
        <v>359</v>
      </c>
      <c r="L441" s="121">
        <v>0</v>
      </c>
      <c r="M441" s="121">
        <v>5.2351575529440184E+18</v>
      </c>
    </row>
    <row r="442" spans="3:13" ht="15" customHeight="1">
      <c r="C442" s="112" t="b">
        <v>0</v>
      </c>
      <c r="D442" s="113">
        <v>38</v>
      </c>
      <c r="E442" s="114" t="s">
        <v>1088</v>
      </c>
      <c r="F442" s="114" t="s">
        <v>1089</v>
      </c>
      <c r="G442" s="118" t="s">
        <v>251</v>
      </c>
      <c r="H442" s="120">
        <v>40662</v>
      </c>
      <c r="I442" s="118" t="s">
        <v>687</v>
      </c>
      <c r="J442" s="118">
        <v>71</v>
      </c>
      <c r="K442" s="118">
        <v>360</v>
      </c>
      <c r="L442" s="121">
        <v>0</v>
      </c>
      <c r="M442" s="121">
        <v>6.6365594694795274E+18</v>
      </c>
    </row>
    <row r="443" spans="3:13" ht="15" customHeight="1">
      <c r="C443" s="112" t="b">
        <v>0</v>
      </c>
      <c r="D443" s="113">
        <v>39</v>
      </c>
      <c r="E443" s="114" t="s">
        <v>1090</v>
      </c>
      <c r="F443" s="114" t="s">
        <v>1091</v>
      </c>
      <c r="G443" s="118" t="s">
        <v>251</v>
      </c>
      <c r="H443" s="120">
        <v>40662</v>
      </c>
      <c r="I443" s="118" t="s">
        <v>687</v>
      </c>
      <c r="J443" s="118">
        <v>352</v>
      </c>
      <c r="K443" s="118">
        <v>361</v>
      </c>
      <c r="L443" s="121">
        <v>0</v>
      </c>
      <c r="M443" s="121">
        <v>1.593091166375098E+19</v>
      </c>
    </row>
    <row r="444" spans="3:13" ht="15" customHeight="1">
      <c r="C444" s="112" t="b">
        <v>0</v>
      </c>
      <c r="D444" s="113">
        <v>40</v>
      </c>
      <c r="E444" s="114" t="s">
        <v>1092</v>
      </c>
      <c r="F444" s="114" t="s">
        <v>1093</v>
      </c>
      <c r="G444" s="118" t="s">
        <v>251</v>
      </c>
      <c r="H444" s="120">
        <v>40669</v>
      </c>
      <c r="I444" s="118" t="s">
        <v>687</v>
      </c>
      <c r="J444" s="118">
        <v>129</v>
      </c>
      <c r="K444" s="118">
        <v>362</v>
      </c>
      <c r="L444" s="121">
        <v>0</v>
      </c>
      <c r="M444" s="121">
        <v>1.5587761311715041E+19</v>
      </c>
    </row>
    <row r="445" spans="3:13" ht="15" customHeight="1">
      <c r="C445" s="112" t="b">
        <v>0</v>
      </c>
      <c r="D445" s="113">
        <v>41</v>
      </c>
      <c r="E445" s="114" t="s">
        <v>1094</v>
      </c>
      <c r="F445" s="114" t="s">
        <v>471</v>
      </c>
      <c r="G445" s="118" t="s">
        <v>216</v>
      </c>
      <c r="H445" s="120">
        <v>40683</v>
      </c>
      <c r="I445" s="118" t="s">
        <v>1021</v>
      </c>
      <c r="J445" s="118">
        <v>742</v>
      </c>
      <c r="K445" s="118">
        <v>363</v>
      </c>
      <c r="L445" s="121">
        <v>0</v>
      </c>
      <c r="M445" s="121">
        <v>4.3660477126887593E+18</v>
      </c>
    </row>
    <row r="446" spans="3:13" ht="15" customHeight="1">
      <c r="C446" s="112" t="b">
        <v>0</v>
      </c>
      <c r="D446" s="113">
        <v>42</v>
      </c>
      <c r="E446" s="114" t="s">
        <v>1095</v>
      </c>
      <c r="F446" s="114" t="s">
        <v>1096</v>
      </c>
      <c r="G446" s="118" t="s">
        <v>216</v>
      </c>
      <c r="H446" s="120">
        <v>40683</v>
      </c>
      <c r="I446" s="118" t="s">
        <v>1021</v>
      </c>
      <c r="J446" s="118">
        <v>731</v>
      </c>
      <c r="K446" s="118">
        <v>364</v>
      </c>
      <c r="L446" s="121">
        <v>0</v>
      </c>
      <c r="M446" s="121">
        <v>7.8177655686189681E+18</v>
      </c>
    </row>
    <row r="447" spans="3:13" ht="15" customHeight="1">
      <c r="C447" s="112" t="b">
        <v>0</v>
      </c>
      <c r="D447" s="113">
        <v>43</v>
      </c>
      <c r="E447" s="114" t="s">
        <v>1097</v>
      </c>
      <c r="F447" s="114" t="s">
        <v>1000</v>
      </c>
      <c r="G447" s="118" t="s">
        <v>269</v>
      </c>
      <c r="H447" s="120">
        <v>40683</v>
      </c>
      <c r="I447" s="118" t="s">
        <v>683</v>
      </c>
      <c r="J447" s="118">
        <v>143</v>
      </c>
      <c r="K447" s="118">
        <v>365</v>
      </c>
      <c r="L447" s="121">
        <v>0</v>
      </c>
      <c r="M447" s="121">
        <v>1.121349818012278E+19</v>
      </c>
    </row>
    <row r="448" spans="3:13" ht="15" customHeight="1">
      <c r="C448" s="112" t="b">
        <v>0</v>
      </c>
      <c r="D448" s="113">
        <v>44</v>
      </c>
      <c r="E448" s="114" t="s">
        <v>1098</v>
      </c>
      <c r="F448" s="114" t="s">
        <v>1099</v>
      </c>
      <c r="G448" s="118" t="s">
        <v>269</v>
      </c>
      <c r="H448" s="120">
        <v>40690</v>
      </c>
      <c r="I448" s="118" t="s">
        <v>683</v>
      </c>
      <c r="J448" s="118">
        <v>174</v>
      </c>
      <c r="K448" s="118">
        <v>366</v>
      </c>
      <c r="L448" s="121">
        <v>0</v>
      </c>
      <c r="M448" s="121">
        <v>2.7103962272779576E+18</v>
      </c>
    </row>
    <row r="449" spans="3:13" ht="15" customHeight="1">
      <c r="C449" s="112" t="b">
        <v>0</v>
      </c>
      <c r="D449" s="113">
        <v>45</v>
      </c>
      <c r="E449" s="114" t="s">
        <v>1100</v>
      </c>
      <c r="F449" s="114" t="s">
        <v>1101</v>
      </c>
      <c r="G449" s="118" t="s">
        <v>760</v>
      </c>
      <c r="H449" s="120">
        <v>40697</v>
      </c>
      <c r="I449" s="118" t="s">
        <v>559</v>
      </c>
      <c r="J449" s="118">
        <v>208</v>
      </c>
      <c r="K449" s="118">
        <v>367</v>
      </c>
      <c r="L449" s="121">
        <v>0</v>
      </c>
      <c r="M449" s="121">
        <v>1.2108664932751923E+19</v>
      </c>
    </row>
    <row r="450" spans="3:13" ht="15" customHeight="1">
      <c r="C450" s="112" t="b">
        <v>0</v>
      </c>
      <c r="D450" s="113">
        <v>46</v>
      </c>
      <c r="E450" s="114" t="s">
        <v>1102</v>
      </c>
      <c r="F450" s="114" t="s">
        <v>298</v>
      </c>
      <c r="G450" s="118" t="s">
        <v>216</v>
      </c>
      <c r="H450" s="120">
        <v>40711</v>
      </c>
      <c r="I450" s="118" t="s">
        <v>1103</v>
      </c>
      <c r="J450" s="118">
        <v>339.9</v>
      </c>
      <c r="K450" s="118">
        <v>368</v>
      </c>
      <c r="L450" s="121">
        <v>0</v>
      </c>
      <c r="M450" s="121">
        <v>1.0470977286808023E+19</v>
      </c>
    </row>
    <row r="451" spans="3:13" ht="15" customHeight="1">
      <c r="C451" s="112" t="b">
        <v>0</v>
      </c>
      <c r="D451" s="113">
        <v>47</v>
      </c>
      <c r="E451" s="114" t="s">
        <v>1104</v>
      </c>
      <c r="F451" s="114" t="s">
        <v>843</v>
      </c>
      <c r="G451" s="118" t="s">
        <v>251</v>
      </c>
      <c r="H451" s="120">
        <v>40711</v>
      </c>
      <c r="I451" s="118" t="s">
        <v>486</v>
      </c>
      <c r="J451" s="118">
        <v>98.6</v>
      </c>
      <c r="K451" s="118">
        <v>369</v>
      </c>
      <c r="L451" s="121">
        <v>0</v>
      </c>
      <c r="M451" s="121">
        <v>1.4790601716044636E+19</v>
      </c>
    </row>
    <row r="452" spans="3:13" ht="15" customHeight="1">
      <c r="C452" s="112" t="b">
        <v>0</v>
      </c>
      <c r="D452" s="113">
        <v>48</v>
      </c>
      <c r="E452" s="114" t="s">
        <v>1105</v>
      </c>
      <c r="F452" s="114" t="s">
        <v>1106</v>
      </c>
      <c r="G452" s="118" t="s">
        <v>216</v>
      </c>
      <c r="H452" s="120">
        <v>40718</v>
      </c>
      <c r="I452" s="118" t="s">
        <v>469</v>
      </c>
      <c r="J452" s="118">
        <v>103.7</v>
      </c>
      <c r="K452" s="118">
        <v>370</v>
      </c>
      <c r="L452" s="121">
        <v>0</v>
      </c>
      <c r="M452" s="121">
        <v>6.6751567057292442E+18</v>
      </c>
    </row>
    <row r="453" spans="3:13" ht="15" customHeight="1">
      <c r="C453" s="112" t="b">
        <v>0</v>
      </c>
      <c r="D453" s="113">
        <v>49</v>
      </c>
      <c r="E453" s="114" t="s">
        <v>1107</v>
      </c>
      <c r="F453" s="114" t="s">
        <v>215</v>
      </c>
      <c r="G453" s="118" t="s">
        <v>277</v>
      </c>
      <c r="H453" s="120">
        <v>40732</v>
      </c>
      <c r="I453" s="118" t="s">
        <v>790</v>
      </c>
      <c r="J453" s="118">
        <v>959.3</v>
      </c>
      <c r="K453" s="118">
        <v>371</v>
      </c>
      <c r="L453" s="121">
        <v>0</v>
      </c>
      <c r="M453" s="121">
        <v>6.8059709028704481E+18</v>
      </c>
    </row>
    <row r="454" spans="3:13" ht="15" customHeight="1">
      <c r="C454" s="112" t="b">
        <v>0</v>
      </c>
      <c r="D454" s="113">
        <v>50</v>
      </c>
      <c r="E454" s="114" t="s">
        <v>1108</v>
      </c>
      <c r="F454" s="114" t="s">
        <v>1109</v>
      </c>
      <c r="G454" s="118" t="s">
        <v>361</v>
      </c>
      <c r="H454" s="120">
        <v>40732</v>
      </c>
      <c r="I454" s="118" t="s">
        <v>460</v>
      </c>
      <c r="J454" s="118">
        <v>717.5</v>
      </c>
      <c r="K454" s="118">
        <v>372</v>
      </c>
      <c r="L454" s="121">
        <v>0</v>
      </c>
      <c r="M454" s="121">
        <v>3.2729428832384992E+17</v>
      </c>
    </row>
    <row r="455" spans="3:13" ht="15" customHeight="1">
      <c r="C455" s="112" t="b">
        <v>0</v>
      </c>
      <c r="D455" s="113">
        <v>51</v>
      </c>
      <c r="E455" s="114" t="s">
        <v>1110</v>
      </c>
      <c r="F455" s="114" t="s">
        <v>1111</v>
      </c>
      <c r="G455" s="118" t="s">
        <v>361</v>
      </c>
      <c r="H455" s="120">
        <v>40732</v>
      </c>
      <c r="I455" s="118" t="s">
        <v>1112</v>
      </c>
      <c r="J455" s="118">
        <v>66.7</v>
      </c>
      <c r="K455" s="118">
        <v>373</v>
      </c>
      <c r="L455" s="121">
        <v>0</v>
      </c>
      <c r="M455" s="121">
        <v>1.5928705386787976E+18</v>
      </c>
    </row>
    <row r="456" spans="3:13" ht="15" customHeight="1">
      <c r="C456" s="112" t="b">
        <v>0</v>
      </c>
      <c r="D456" s="113">
        <v>52</v>
      </c>
      <c r="E456" s="114" t="s">
        <v>1113</v>
      </c>
      <c r="F456" s="114" t="s">
        <v>367</v>
      </c>
      <c r="G456" s="118" t="s">
        <v>216</v>
      </c>
      <c r="H456" s="120">
        <v>40739</v>
      </c>
      <c r="I456" s="118" t="s">
        <v>575</v>
      </c>
      <c r="J456" s="118">
        <v>186.3</v>
      </c>
      <c r="K456" s="118">
        <v>374</v>
      </c>
      <c r="L456" s="121">
        <v>0</v>
      </c>
      <c r="M456" s="121">
        <v>1.326180678413387E+19</v>
      </c>
    </row>
    <row r="457" spans="3:13" ht="15" customHeight="1">
      <c r="C457" s="112" t="b">
        <v>0</v>
      </c>
      <c r="D457" s="113">
        <v>53</v>
      </c>
      <c r="E457" s="114" t="s">
        <v>1114</v>
      </c>
      <c r="F457" s="114" t="s">
        <v>358</v>
      </c>
      <c r="G457" s="118" t="s">
        <v>216</v>
      </c>
      <c r="H457" s="120">
        <v>40739</v>
      </c>
      <c r="I457" s="118" t="s">
        <v>575</v>
      </c>
      <c r="J457" s="118">
        <v>192.5</v>
      </c>
      <c r="K457" s="118">
        <v>375</v>
      </c>
      <c r="L457" s="121">
        <v>0</v>
      </c>
      <c r="M457" s="121">
        <v>7.7537138972179364E+18</v>
      </c>
    </row>
    <row r="458" spans="3:13" ht="15" customHeight="1">
      <c r="C458" s="112" t="b">
        <v>0</v>
      </c>
      <c r="D458" s="113">
        <v>54</v>
      </c>
      <c r="E458" s="114" t="s">
        <v>1115</v>
      </c>
      <c r="F458" s="114" t="s">
        <v>1116</v>
      </c>
      <c r="G458" s="118" t="s">
        <v>251</v>
      </c>
      <c r="H458" s="120">
        <v>40739</v>
      </c>
      <c r="I458" s="118" t="s">
        <v>673</v>
      </c>
      <c r="J458" s="118">
        <v>228.3</v>
      </c>
      <c r="K458" s="118">
        <v>376</v>
      </c>
      <c r="L458" s="121">
        <v>0</v>
      </c>
      <c r="M458" s="121">
        <v>1.2799962647499489E+19</v>
      </c>
    </row>
    <row r="459" spans="3:13" ht="15" customHeight="1">
      <c r="C459" s="112" t="b">
        <v>0</v>
      </c>
      <c r="D459" s="113">
        <v>55</v>
      </c>
      <c r="E459" s="114" t="s">
        <v>1097</v>
      </c>
      <c r="F459" s="114" t="s">
        <v>1117</v>
      </c>
      <c r="G459" s="118" t="s">
        <v>506</v>
      </c>
      <c r="H459" s="120">
        <v>40739</v>
      </c>
      <c r="I459" s="118" t="s">
        <v>1118</v>
      </c>
      <c r="J459" s="118">
        <v>72</v>
      </c>
      <c r="K459" s="118">
        <v>377</v>
      </c>
      <c r="L459" s="121">
        <v>0</v>
      </c>
      <c r="M459" s="121">
        <v>7.4234660930304164E+18</v>
      </c>
    </row>
    <row r="460" spans="3:13" ht="15" customHeight="1">
      <c r="C460" s="112" t="b">
        <v>0</v>
      </c>
      <c r="D460" s="113">
        <v>56</v>
      </c>
      <c r="E460" s="114" t="s">
        <v>1119</v>
      </c>
      <c r="F460" s="114" t="s">
        <v>1120</v>
      </c>
      <c r="G460" s="118" t="s">
        <v>251</v>
      </c>
      <c r="H460" s="120">
        <v>40746</v>
      </c>
      <c r="I460" s="118" t="s">
        <v>1121</v>
      </c>
      <c r="J460" s="118">
        <v>46.3</v>
      </c>
      <c r="K460" s="118">
        <v>378</v>
      </c>
      <c r="L460" s="121">
        <v>0</v>
      </c>
      <c r="M460" s="121">
        <v>5.471148992774228E+18</v>
      </c>
    </row>
    <row r="461" spans="3:13" ht="15" customHeight="1">
      <c r="C461" s="112" t="b">
        <v>0</v>
      </c>
      <c r="D461" s="113">
        <v>57</v>
      </c>
      <c r="E461" s="114" t="s">
        <v>1122</v>
      </c>
      <c r="F461" s="114" t="s">
        <v>498</v>
      </c>
      <c r="G461" s="118" t="s">
        <v>251</v>
      </c>
      <c r="H461" s="120">
        <v>40746</v>
      </c>
      <c r="I461" s="118" t="s">
        <v>1121</v>
      </c>
      <c r="J461" s="118">
        <v>275</v>
      </c>
      <c r="K461" s="118">
        <v>379</v>
      </c>
      <c r="L461" s="121">
        <v>0</v>
      </c>
      <c r="M461" s="121">
        <v>4.1139227513164861E+18</v>
      </c>
    </row>
    <row r="462" spans="3:13" ht="15" customHeight="1">
      <c r="C462" s="112" t="b">
        <v>0</v>
      </c>
      <c r="D462" s="113">
        <v>58</v>
      </c>
      <c r="E462" s="114" t="s">
        <v>1123</v>
      </c>
      <c r="F462" s="114" t="s">
        <v>374</v>
      </c>
      <c r="G462" s="118" t="s">
        <v>361</v>
      </c>
      <c r="H462" s="120">
        <v>40746</v>
      </c>
      <c r="I462" s="118" t="s">
        <v>1124</v>
      </c>
      <c r="J462" s="118">
        <v>1070</v>
      </c>
      <c r="K462" s="118">
        <v>380</v>
      </c>
      <c r="L462" s="121">
        <v>0</v>
      </c>
      <c r="M462" s="121">
        <v>9.8680070834319872E+18</v>
      </c>
    </row>
    <row r="463" spans="3:13" ht="15" customHeight="1">
      <c r="C463" s="112" t="b">
        <v>0</v>
      </c>
      <c r="D463" s="113">
        <v>59</v>
      </c>
      <c r="E463" s="114" t="s">
        <v>1125</v>
      </c>
      <c r="F463" s="114" t="s">
        <v>1126</v>
      </c>
      <c r="G463" s="118" t="s">
        <v>634</v>
      </c>
      <c r="H463" s="120">
        <v>40753</v>
      </c>
      <c r="I463" s="118" t="s">
        <v>1127</v>
      </c>
      <c r="J463" s="118">
        <v>95.8</v>
      </c>
      <c r="K463" s="118">
        <v>381</v>
      </c>
      <c r="L463" s="121">
        <v>0</v>
      </c>
      <c r="M463" s="121">
        <v>1.1572059564878645E+19</v>
      </c>
    </row>
    <row r="464" spans="3:13" ht="15" customHeight="1">
      <c r="C464" s="112" t="b">
        <v>0</v>
      </c>
      <c r="D464" s="113">
        <v>60</v>
      </c>
      <c r="E464" s="114" t="s">
        <v>1128</v>
      </c>
      <c r="F464" s="114" t="s">
        <v>1129</v>
      </c>
      <c r="G464" s="118" t="s">
        <v>760</v>
      </c>
      <c r="H464" s="120">
        <v>40753</v>
      </c>
      <c r="I464" s="118" t="s">
        <v>694</v>
      </c>
      <c r="J464" s="118">
        <v>239.8</v>
      </c>
      <c r="K464" s="118">
        <v>382</v>
      </c>
      <c r="L464" s="121">
        <v>0</v>
      </c>
      <c r="M464" s="121">
        <v>1.8064471863658821E+18</v>
      </c>
    </row>
    <row r="465" spans="3:13" ht="15" customHeight="1">
      <c r="C465" s="112" t="b">
        <v>0</v>
      </c>
      <c r="D465" s="113">
        <v>61</v>
      </c>
      <c r="E465" s="114" t="s">
        <v>1130</v>
      </c>
      <c r="F465" s="114" t="s">
        <v>1131</v>
      </c>
      <c r="G465" s="118" t="s">
        <v>554</v>
      </c>
      <c r="H465" s="120">
        <v>40753</v>
      </c>
      <c r="I465" s="118" t="s">
        <v>1132</v>
      </c>
      <c r="J465" s="118">
        <v>2200</v>
      </c>
      <c r="K465" s="118">
        <v>383</v>
      </c>
      <c r="L465" s="121">
        <v>0</v>
      </c>
      <c r="M465" s="121">
        <v>1.5237694125260706E+19</v>
      </c>
    </row>
    <row r="466" spans="3:13" ht="15" customHeight="1">
      <c r="C466" s="112" t="b">
        <v>0</v>
      </c>
      <c r="D466" s="113">
        <v>62</v>
      </c>
      <c r="E466" s="114" t="s">
        <v>1133</v>
      </c>
      <c r="F466" s="114" t="s">
        <v>1134</v>
      </c>
      <c r="G466" s="118" t="s">
        <v>277</v>
      </c>
      <c r="H466" s="120">
        <v>40760</v>
      </c>
      <c r="I466" s="118" t="s">
        <v>721</v>
      </c>
      <c r="J466" s="118">
        <v>110.7</v>
      </c>
      <c r="K466" s="118">
        <v>384</v>
      </c>
      <c r="L466" s="121">
        <v>0</v>
      </c>
      <c r="M466" s="121">
        <v>1.0698914399735534E+19</v>
      </c>
    </row>
    <row r="467" spans="3:13" ht="15" customHeight="1">
      <c r="C467" s="112" t="b">
        <v>0</v>
      </c>
      <c r="D467" s="113">
        <v>63</v>
      </c>
      <c r="E467" s="114" t="s">
        <v>1135</v>
      </c>
      <c r="F467" s="114" t="s">
        <v>1136</v>
      </c>
      <c r="G467" s="118" t="s">
        <v>269</v>
      </c>
      <c r="H467" s="120">
        <v>40760</v>
      </c>
      <c r="I467" s="118" t="s">
        <v>683</v>
      </c>
      <c r="J467" s="118">
        <v>548.6</v>
      </c>
      <c r="K467" s="118">
        <v>385</v>
      </c>
      <c r="L467" s="121">
        <v>0</v>
      </c>
      <c r="M467" s="121">
        <v>2.1134762548295667E+18</v>
      </c>
    </row>
    <row r="468" spans="3:13" ht="15" customHeight="1">
      <c r="C468" s="112" t="b">
        <v>0</v>
      </c>
      <c r="D468" s="113">
        <v>64</v>
      </c>
      <c r="E468" s="114" t="s">
        <v>1137</v>
      </c>
      <c r="F468" s="114" t="s">
        <v>958</v>
      </c>
      <c r="G468" s="118" t="s">
        <v>255</v>
      </c>
      <c r="H468" s="120">
        <v>40767</v>
      </c>
      <c r="I468" s="118" t="s">
        <v>641</v>
      </c>
      <c r="J468" s="118">
        <v>538.1</v>
      </c>
      <c r="K468" s="118">
        <v>386</v>
      </c>
      <c r="L468" s="121">
        <v>0</v>
      </c>
      <c r="M468" s="121">
        <v>1.5690948767184943E+19</v>
      </c>
    </row>
    <row r="469" spans="3:13" ht="15" customHeight="1">
      <c r="C469" s="112" t="b">
        <v>0</v>
      </c>
      <c r="D469" s="113">
        <v>65</v>
      </c>
      <c r="E469" s="114" t="s">
        <v>1138</v>
      </c>
      <c r="F469" s="114" t="s">
        <v>1139</v>
      </c>
      <c r="G469" s="118" t="s">
        <v>510</v>
      </c>
      <c r="H469" s="120">
        <v>40773</v>
      </c>
      <c r="I469" s="118" t="s">
        <v>1140</v>
      </c>
      <c r="J469" s="118">
        <v>46.8</v>
      </c>
      <c r="K469" s="118">
        <v>387</v>
      </c>
      <c r="L469" s="121">
        <v>0</v>
      </c>
      <c r="M469" s="121">
        <v>6.1420891608302193E+18</v>
      </c>
    </row>
    <row r="470" spans="3:13" ht="15" customHeight="1">
      <c r="C470" s="112" t="b">
        <v>0</v>
      </c>
      <c r="D470" s="113">
        <v>66</v>
      </c>
      <c r="E470" s="114" t="s">
        <v>1141</v>
      </c>
      <c r="F470" s="114" t="s">
        <v>1142</v>
      </c>
      <c r="G470" s="118" t="s">
        <v>251</v>
      </c>
      <c r="H470" s="120">
        <v>40774</v>
      </c>
      <c r="I470" s="118" t="s">
        <v>1143</v>
      </c>
      <c r="J470" s="118">
        <v>1700</v>
      </c>
      <c r="K470" s="118">
        <v>388</v>
      </c>
      <c r="L470" s="121">
        <v>0</v>
      </c>
      <c r="M470" s="121">
        <v>2.2708898237005727E+18</v>
      </c>
    </row>
    <row r="471" spans="3:13" ht="15" customHeight="1">
      <c r="C471" s="112" t="b">
        <v>0</v>
      </c>
      <c r="D471" s="113">
        <v>67</v>
      </c>
      <c r="E471" s="114" t="s">
        <v>1144</v>
      </c>
      <c r="F471" s="114" t="s">
        <v>1145</v>
      </c>
      <c r="G471" s="118" t="s">
        <v>216</v>
      </c>
      <c r="H471" s="120">
        <v>40774</v>
      </c>
      <c r="I471" s="118" t="s">
        <v>626</v>
      </c>
      <c r="J471" s="118">
        <v>164.6</v>
      </c>
      <c r="K471" s="118">
        <v>389</v>
      </c>
      <c r="L471" s="121">
        <v>0</v>
      </c>
      <c r="M471" s="121">
        <v>2.3469783243761219E+18</v>
      </c>
    </row>
    <row r="472" spans="3:13" ht="15" customHeight="1">
      <c r="C472" s="112" t="b">
        <v>0</v>
      </c>
      <c r="D472" s="113">
        <v>68</v>
      </c>
      <c r="E472" s="114" t="s">
        <v>1146</v>
      </c>
      <c r="F472" s="114" t="s">
        <v>1147</v>
      </c>
      <c r="G472" s="118" t="s">
        <v>277</v>
      </c>
      <c r="H472" s="120">
        <v>40774</v>
      </c>
      <c r="I472" s="118" t="s">
        <v>1148</v>
      </c>
      <c r="J472" s="118">
        <v>141</v>
      </c>
      <c r="K472" s="118">
        <v>390</v>
      </c>
      <c r="L472" s="121">
        <v>0</v>
      </c>
      <c r="M472" s="121">
        <v>3.6215583074991396E+18</v>
      </c>
    </row>
    <row r="473" spans="3:13" ht="15" customHeight="1">
      <c r="C473" s="112" t="b">
        <v>0</v>
      </c>
      <c r="D473" s="113">
        <v>69</v>
      </c>
      <c r="E473" s="114" t="s">
        <v>1149</v>
      </c>
      <c r="F473" s="114" t="s">
        <v>1150</v>
      </c>
      <c r="G473" s="118" t="s">
        <v>216</v>
      </c>
      <c r="H473" s="120">
        <v>40788</v>
      </c>
      <c r="I473" s="118" t="s">
        <v>1151</v>
      </c>
      <c r="J473" s="118">
        <v>150.80000000000001</v>
      </c>
      <c r="K473" s="118">
        <v>391</v>
      </c>
      <c r="L473" s="121">
        <v>0</v>
      </c>
      <c r="M473" s="121">
        <v>7.0096265189661624E+18</v>
      </c>
    </row>
    <row r="474" spans="3:13" ht="15" customHeight="1">
      <c r="C474" s="112" t="b">
        <v>0</v>
      </c>
      <c r="D474" s="113">
        <v>70</v>
      </c>
      <c r="E474" s="114" t="s">
        <v>1152</v>
      </c>
      <c r="F474" s="114" t="s">
        <v>474</v>
      </c>
      <c r="G474" s="118" t="s">
        <v>216</v>
      </c>
      <c r="H474" s="120">
        <v>40788</v>
      </c>
      <c r="I474" s="118" t="s">
        <v>1153</v>
      </c>
      <c r="J474" s="118">
        <v>102.3</v>
      </c>
      <c r="K474" s="118">
        <v>392</v>
      </c>
      <c r="L474" s="121">
        <v>0</v>
      </c>
      <c r="M474" s="121">
        <v>5.2815402176814797E+18</v>
      </c>
    </row>
    <row r="475" spans="3:13" ht="15" customHeight="1">
      <c r="C475" s="112" t="b">
        <v>0</v>
      </c>
      <c r="D475" s="113">
        <v>71</v>
      </c>
      <c r="E475" s="114" t="s">
        <v>1154</v>
      </c>
      <c r="F475" s="114" t="s">
        <v>1155</v>
      </c>
      <c r="G475" s="118" t="s">
        <v>251</v>
      </c>
      <c r="H475" s="120">
        <v>40795</v>
      </c>
      <c r="I475" s="118" t="s">
        <v>677</v>
      </c>
      <c r="J475" s="118">
        <v>296.8</v>
      </c>
      <c r="K475" s="118">
        <v>393</v>
      </c>
      <c r="L475" s="121">
        <v>0</v>
      </c>
      <c r="M475" s="121">
        <v>1.1195271773870979E+19</v>
      </c>
    </row>
    <row r="476" spans="3:13" ht="15" customHeight="1">
      <c r="C476" s="112" t="b">
        <v>0</v>
      </c>
      <c r="D476" s="113">
        <v>72</v>
      </c>
      <c r="E476" s="114" t="s">
        <v>1156</v>
      </c>
      <c r="F476" s="114" t="s">
        <v>1157</v>
      </c>
      <c r="G476" s="118" t="s">
        <v>634</v>
      </c>
      <c r="H476" s="120">
        <v>40809</v>
      </c>
      <c r="I476" s="118" t="s">
        <v>1158</v>
      </c>
      <c r="J476" s="118">
        <v>985.1</v>
      </c>
      <c r="K476" s="118">
        <v>394</v>
      </c>
      <c r="L476" s="121">
        <v>0</v>
      </c>
      <c r="M476" s="121">
        <v>8.5777891848121774E+18</v>
      </c>
    </row>
    <row r="477" spans="3:13" ht="15" customHeight="1">
      <c r="C477" s="112" t="b">
        <v>0</v>
      </c>
      <c r="D477" s="113">
        <v>73</v>
      </c>
      <c r="E477" s="114" t="s">
        <v>1159</v>
      </c>
      <c r="F477" s="114" t="s">
        <v>1160</v>
      </c>
      <c r="G477" s="118" t="s">
        <v>241</v>
      </c>
      <c r="H477" s="120">
        <v>40809</v>
      </c>
      <c r="I477" s="118" t="s">
        <v>847</v>
      </c>
      <c r="J477" s="118">
        <v>288.8</v>
      </c>
      <c r="K477" s="118">
        <v>395</v>
      </c>
      <c r="L477" s="121">
        <v>0</v>
      </c>
      <c r="M477" s="121">
        <v>1.4643562194514762E+19</v>
      </c>
    </row>
    <row r="478" spans="3:13" ht="15" customHeight="1">
      <c r="C478" s="112" t="b">
        <v>0</v>
      </c>
      <c r="D478" s="113">
        <v>74</v>
      </c>
      <c r="E478" s="114" t="s">
        <v>1161</v>
      </c>
      <c r="F478" s="114" t="s">
        <v>1162</v>
      </c>
      <c r="G478" s="118" t="s">
        <v>285</v>
      </c>
      <c r="H478" s="120">
        <v>40816</v>
      </c>
      <c r="I478" s="118" t="s">
        <v>1163</v>
      </c>
      <c r="J478" s="118">
        <v>239.9</v>
      </c>
      <c r="K478" s="118">
        <v>396</v>
      </c>
      <c r="L478" s="121">
        <v>0</v>
      </c>
      <c r="M478" s="121">
        <v>1.1023697911772578E+19</v>
      </c>
    </row>
    <row r="479" spans="3:13" ht="15" customHeight="1">
      <c r="C479" s="112" t="b">
        <v>0</v>
      </c>
      <c r="D479" s="113">
        <v>75</v>
      </c>
      <c r="E479" s="114" t="s">
        <v>1164</v>
      </c>
      <c r="F479" s="114" t="s">
        <v>456</v>
      </c>
      <c r="G479" s="118" t="s">
        <v>237</v>
      </c>
      <c r="H479" s="120">
        <v>40823</v>
      </c>
      <c r="I479" s="118" t="s">
        <v>533</v>
      </c>
      <c r="J479" s="118">
        <v>417.4</v>
      </c>
      <c r="K479" s="118">
        <v>397</v>
      </c>
      <c r="L479" s="121">
        <v>0</v>
      </c>
      <c r="M479" s="121">
        <v>1.6320737701489011E+19</v>
      </c>
    </row>
    <row r="480" spans="3:13" ht="15" customHeight="1">
      <c r="C480" s="112" t="b">
        <v>0</v>
      </c>
      <c r="D480" s="113">
        <v>76</v>
      </c>
      <c r="E480" s="114" t="s">
        <v>1165</v>
      </c>
      <c r="F480" s="114" t="s">
        <v>1166</v>
      </c>
      <c r="G480" s="118" t="s">
        <v>222</v>
      </c>
      <c r="H480" s="120">
        <v>40823</v>
      </c>
      <c r="I480" s="118" t="s">
        <v>365</v>
      </c>
      <c r="J480" s="118">
        <v>355.9</v>
      </c>
      <c r="K480" s="118">
        <v>398</v>
      </c>
      <c r="L480" s="121">
        <v>0</v>
      </c>
      <c r="M480" s="121">
        <v>2.5413698223499156E+18</v>
      </c>
    </row>
    <row r="481" spans="3:13" ht="15" customHeight="1">
      <c r="C481" s="112" t="b">
        <v>0</v>
      </c>
      <c r="D481" s="113">
        <v>77</v>
      </c>
      <c r="E481" s="114" t="s">
        <v>1167</v>
      </c>
      <c r="F481" s="114" t="s">
        <v>479</v>
      </c>
      <c r="G481" s="118" t="s">
        <v>216</v>
      </c>
      <c r="H481" s="120">
        <v>40830</v>
      </c>
      <c r="I481" s="118" t="s">
        <v>472</v>
      </c>
      <c r="J481" s="118">
        <v>201.7</v>
      </c>
      <c r="K481" s="118">
        <v>399</v>
      </c>
      <c r="L481" s="121">
        <v>0</v>
      </c>
      <c r="M481" s="121">
        <v>1.6109231581372872E+18</v>
      </c>
    </row>
    <row r="482" spans="3:13" ht="15" customHeight="1">
      <c r="C482" s="112" t="b">
        <v>0</v>
      </c>
      <c r="D482" s="113">
        <v>78</v>
      </c>
      <c r="E482" s="114" t="s">
        <v>1168</v>
      </c>
      <c r="F482" s="114" t="s">
        <v>1023</v>
      </c>
      <c r="G482" s="118" t="s">
        <v>371</v>
      </c>
      <c r="H482" s="120">
        <v>40830</v>
      </c>
      <c r="I482" s="118" t="s">
        <v>761</v>
      </c>
      <c r="J482" s="118">
        <v>161</v>
      </c>
      <c r="K482" s="118">
        <v>400</v>
      </c>
      <c r="L482" s="121">
        <v>0</v>
      </c>
      <c r="M482" s="121">
        <v>3.5941061782201943E+18</v>
      </c>
    </row>
    <row r="483" spans="3:13" ht="15" customHeight="1">
      <c r="C483" s="112" t="b">
        <v>0</v>
      </c>
      <c r="D483" s="113">
        <v>79</v>
      </c>
      <c r="E483" s="114" t="s">
        <v>214</v>
      </c>
      <c r="F483" s="114" t="s">
        <v>1169</v>
      </c>
      <c r="G483" s="118" t="s">
        <v>395</v>
      </c>
      <c r="H483" s="120">
        <v>40830</v>
      </c>
      <c r="I483" s="118" t="s">
        <v>1170</v>
      </c>
      <c r="J483" s="118">
        <v>204.4</v>
      </c>
      <c r="K483" s="118">
        <v>401</v>
      </c>
      <c r="L483" s="121">
        <v>0</v>
      </c>
      <c r="M483" s="121">
        <v>3.4864633784520018E+18</v>
      </c>
    </row>
    <row r="484" spans="3:13" ht="15" customHeight="1">
      <c r="C484" s="112" t="b">
        <v>0</v>
      </c>
      <c r="D484" s="113">
        <v>80</v>
      </c>
      <c r="E484" s="114" t="s">
        <v>1171</v>
      </c>
      <c r="F484" s="114" t="s">
        <v>1172</v>
      </c>
      <c r="G484" s="118" t="s">
        <v>277</v>
      </c>
      <c r="H484" s="120">
        <v>40830</v>
      </c>
      <c r="I484" s="118" t="s">
        <v>1173</v>
      </c>
      <c r="J484" s="118">
        <v>190.6</v>
      </c>
      <c r="K484" s="118">
        <v>402</v>
      </c>
      <c r="L484" s="121">
        <v>0</v>
      </c>
      <c r="M484" s="121">
        <v>1.2429983089258768E+19</v>
      </c>
    </row>
    <row r="485" spans="3:13" ht="15" customHeight="1">
      <c r="C485" s="112" t="b">
        <v>0</v>
      </c>
      <c r="D485" s="113">
        <v>81</v>
      </c>
      <c r="E485" s="114" t="s">
        <v>1174</v>
      </c>
      <c r="F485" s="114" t="s">
        <v>1175</v>
      </c>
      <c r="G485" s="118" t="s">
        <v>251</v>
      </c>
      <c r="H485" s="120">
        <v>40837</v>
      </c>
      <c r="I485" s="118" t="s">
        <v>638</v>
      </c>
      <c r="J485" s="118">
        <v>215.9</v>
      </c>
      <c r="K485" s="118">
        <v>403</v>
      </c>
      <c r="L485" s="121">
        <v>0</v>
      </c>
      <c r="M485" s="121">
        <v>1.7780291530890445E+19</v>
      </c>
    </row>
    <row r="486" spans="3:13" ht="15" customHeight="1">
      <c r="C486" s="112" t="b">
        <v>0</v>
      </c>
      <c r="D486" s="113">
        <v>82</v>
      </c>
      <c r="E486" s="114" t="s">
        <v>1176</v>
      </c>
      <c r="F486" s="114" t="s">
        <v>1177</v>
      </c>
      <c r="G486" s="118" t="s">
        <v>216</v>
      </c>
      <c r="H486" s="120">
        <v>40837</v>
      </c>
      <c r="I486" s="118" t="s">
        <v>1178</v>
      </c>
      <c r="J486" s="118">
        <v>191.5</v>
      </c>
      <c r="K486" s="118">
        <v>404</v>
      </c>
      <c r="L486" s="121">
        <v>0</v>
      </c>
      <c r="M486" s="121">
        <v>9.4362433597452595E+18</v>
      </c>
    </row>
    <row r="487" spans="3:13" ht="15" customHeight="1">
      <c r="C487" s="112" t="b">
        <v>0</v>
      </c>
      <c r="D487" s="113">
        <v>83</v>
      </c>
      <c r="E487" s="114" t="s">
        <v>1179</v>
      </c>
      <c r="F487" s="114" t="s">
        <v>1180</v>
      </c>
      <c r="G487" s="118" t="s">
        <v>216</v>
      </c>
      <c r="H487" s="120">
        <v>40837</v>
      </c>
      <c r="I487" s="118" t="s">
        <v>472</v>
      </c>
      <c r="J487" s="118">
        <v>181.2</v>
      </c>
      <c r="K487" s="118">
        <v>405</v>
      </c>
      <c r="L487" s="121">
        <v>0</v>
      </c>
      <c r="M487" s="121">
        <v>1.3883298275842611E+19</v>
      </c>
    </row>
    <row r="488" spans="3:13" ht="15" customHeight="1">
      <c r="C488" s="112" t="b">
        <v>0</v>
      </c>
      <c r="D488" s="113">
        <v>84</v>
      </c>
      <c r="E488" s="114" t="s">
        <v>1181</v>
      </c>
      <c r="F488" s="114" t="s">
        <v>1182</v>
      </c>
      <c r="G488" s="118" t="s">
        <v>361</v>
      </c>
      <c r="H488" s="120">
        <v>40837</v>
      </c>
      <c r="I488" s="118" t="s">
        <v>1124</v>
      </c>
      <c r="J488" s="118">
        <v>1380</v>
      </c>
      <c r="K488" s="118">
        <v>406</v>
      </c>
      <c r="L488" s="121">
        <v>0</v>
      </c>
      <c r="M488" s="121">
        <v>1.3741834333170346E+19</v>
      </c>
    </row>
    <row r="489" spans="3:13" ht="15" customHeight="1">
      <c r="C489" s="112" t="b">
        <v>0</v>
      </c>
      <c r="D489" s="113">
        <v>85</v>
      </c>
      <c r="E489" s="114" t="s">
        <v>1183</v>
      </c>
      <c r="F489" s="114" t="s">
        <v>1184</v>
      </c>
      <c r="G489" s="118" t="s">
        <v>277</v>
      </c>
      <c r="H489" s="120">
        <v>40844</v>
      </c>
      <c r="I489" s="118" t="s">
        <v>1185</v>
      </c>
      <c r="J489" s="118">
        <v>37.799999999999997</v>
      </c>
      <c r="K489" s="118">
        <v>407</v>
      </c>
      <c r="L489" s="121">
        <v>0</v>
      </c>
      <c r="M489" s="121">
        <v>4.937387363141761E+18</v>
      </c>
    </row>
    <row r="490" spans="3:13" ht="15" customHeight="1">
      <c r="C490" s="112" t="b">
        <v>0</v>
      </c>
      <c r="D490" s="113">
        <v>86</v>
      </c>
      <c r="E490" s="114" t="s">
        <v>1186</v>
      </c>
      <c r="F490" s="114" t="s">
        <v>1187</v>
      </c>
      <c r="G490" s="118" t="s">
        <v>334</v>
      </c>
      <c r="H490" s="120">
        <v>40851</v>
      </c>
      <c r="I490" s="118" t="s">
        <v>962</v>
      </c>
      <c r="J490" s="118">
        <v>106.1</v>
      </c>
      <c r="K490" s="118">
        <v>408</v>
      </c>
      <c r="L490" s="121">
        <v>0</v>
      </c>
      <c r="M490" s="121">
        <v>1.7959982011680406E+19</v>
      </c>
    </row>
    <row r="491" spans="3:13" ht="15" customHeight="1">
      <c r="C491" s="112" t="b">
        <v>0</v>
      </c>
      <c r="D491" s="113">
        <v>87</v>
      </c>
      <c r="E491" s="114" t="s">
        <v>1188</v>
      </c>
      <c r="F491" s="114" t="s">
        <v>1189</v>
      </c>
      <c r="G491" s="118" t="s">
        <v>317</v>
      </c>
      <c r="H491" s="120">
        <v>40851</v>
      </c>
      <c r="I491" s="118" t="s">
        <v>399</v>
      </c>
      <c r="J491" s="118">
        <v>376.2</v>
      </c>
      <c r="K491" s="118">
        <v>409</v>
      </c>
      <c r="L491" s="121">
        <v>0</v>
      </c>
      <c r="M491" s="121">
        <v>3.0762517834203643E+18</v>
      </c>
    </row>
    <row r="492" spans="3:13" ht="15" customHeight="1">
      <c r="C492" s="112" t="b">
        <v>0</v>
      </c>
      <c r="D492" s="113">
        <v>88</v>
      </c>
      <c r="E492" s="114" t="s">
        <v>1190</v>
      </c>
      <c r="F492" s="114" t="s">
        <v>1191</v>
      </c>
      <c r="G492" s="118" t="s">
        <v>216</v>
      </c>
      <c r="H492" s="120">
        <v>40857</v>
      </c>
      <c r="I492" s="118" t="s">
        <v>1192</v>
      </c>
      <c r="J492" s="118">
        <v>62.4</v>
      </c>
      <c r="K492" s="118">
        <v>410</v>
      </c>
      <c r="L492" s="121">
        <v>0</v>
      </c>
      <c r="M492" s="121">
        <v>4.6997695482620303E+18</v>
      </c>
    </row>
    <row r="493" spans="3:13" ht="15" customHeight="1">
      <c r="C493" s="112" t="b">
        <v>0</v>
      </c>
      <c r="D493" s="113">
        <v>89</v>
      </c>
      <c r="E493" s="114" t="s">
        <v>1193</v>
      </c>
      <c r="F493" s="114" t="s">
        <v>1194</v>
      </c>
      <c r="G493" s="118" t="s">
        <v>542</v>
      </c>
      <c r="H493" s="120">
        <v>40865</v>
      </c>
      <c r="I493" s="118" t="s">
        <v>1195</v>
      </c>
      <c r="J493" s="118">
        <v>91.6</v>
      </c>
      <c r="K493" s="118">
        <v>411</v>
      </c>
      <c r="L493" s="121">
        <v>0</v>
      </c>
      <c r="M493" s="121">
        <v>1.6949047464968129E+19</v>
      </c>
    </row>
    <row r="494" spans="3:13" ht="15" customHeight="1">
      <c r="C494" s="112" t="b">
        <v>0</v>
      </c>
      <c r="D494" s="113">
        <v>90</v>
      </c>
      <c r="E494" s="114" t="s">
        <v>1196</v>
      </c>
      <c r="F494" s="114" t="s">
        <v>1197</v>
      </c>
      <c r="G494" s="118" t="s">
        <v>729</v>
      </c>
      <c r="H494" s="120">
        <v>40865</v>
      </c>
      <c r="I494" s="118" t="s">
        <v>1198</v>
      </c>
      <c r="J494" s="118">
        <v>383.1</v>
      </c>
      <c r="K494" s="118">
        <v>412</v>
      </c>
      <c r="L494" s="121">
        <v>0</v>
      </c>
      <c r="M494" s="121">
        <v>1.8294279395323802E+19</v>
      </c>
    </row>
    <row r="495" spans="3:13" ht="15" customHeight="1">
      <c r="C495" s="112" t="b">
        <v>0</v>
      </c>
      <c r="D495" s="113">
        <v>91</v>
      </c>
      <c r="E495" s="114" t="s">
        <v>1199</v>
      </c>
      <c r="F495" s="114" t="s">
        <v>1200</v>
      </c>
      <c r="G495" s="118" t="s">
        <v>251</v>
      </c>
      <c r="H495" s="120">
        <v>40893</v>
      </c>
      <c r="I495" s="118" t="s">
        <v>1097</v>
      </c>
      <c r="J495" s="118">
        <v>126</v>
      </c>
      <c r="K495" s="118">
        <v>413</v>
      </c>
      <c r="L495" s="121">
        <v>0</v>
      </c>
      <c r="M495" s="121">
        <v>1.3284671135021478E+19</v>
      </c>
    </row>
    <row r="496" spans="3:13" ht="15" customHeight="1">
      <c r="C496" s="112" t="b">
        <v>0</v>
      </c>
      <c r="D496" s="113">
        <v>92</v>
      </c>
      <c r="E496" s="114" t="s">
        <v>1201</v>
      </c>
      <c r="F496" s="114" t="s">
        <v>517</v>
      </c>
      <c r="G496" s="118" t="s">
        <v>506</v>
      </c>
      <c r="H496" s="120">
        <v>40893</v>
      </c>
      <c r="I496" s="118" t="s">
        <v>1202</v>
      </c>
      <c r="J496" s="118">
        <v>162.9</v>
      </c>
      <c r="K496" s="118">
        <v>414</v>
      </c>
      <c r="L496" s="121">
        <v>0</v>
      </c>
      <c r="M496" s="121">
        <v>9.841852505470421E+18</v>
      </c>
    </row>
    <row r="497" spans="3:13" ht="15" customHeight="1">
      <c r="C497" s="112" t="b">
        <v>0</v>
      </c>
      <c r="D497" s="113">
        <v>1</v>
      </c>
      <c r="E497" s="114" t="s">
        <v>1203</v>
      </c>
      <c r="F497" s="114" t="s">
        <v>1204</v>
      </c>
      <c r="G497" s="118" t="s">
        <v>251</v>
      </c>
      <c r="H497" s="120">
        <v>40928</v>
      </c>
      <c r="I497" s="118" t="s">
        <v>886</v>
      </c>
      <c r="J497" s="118">
        <v>79.099999999999994</v>
      </c>
      <c r="K497" s="118">
        <v>415</v>
      </c>
      <c r="L497" s="121">
        <v>0</v>
      </c>
      <c r="M497" s="121">
        <v>6.6273429945536471E+18</v>
      </c>
    </row>
    <row r="498" spans="3:13" ht="15" customHeight="1">
      <c r="C498" s="112" t="b">
        <v>0</v>
      </c>
      <c r="D498" s="113">
        <v>2</v>
      </c>
      <c r="E498" s="114" t="s">
        <v>1205</v>
      </c>
      <c r="F498" s="114" t="s">
        <v>358</v>
      </c>
      <c r="G498" s="118" t="s">
        <v>216</v>
      </c>
      <c r="H498" s="120">
        <v>40928</v>
      </c>
      <c r="I498" s="118" t="s">
        <v>757</v>
      </c>
      <c r="J498" s="118">
        <v>536.9</v>
      </c>
      <c r="K498" s="118">
        <v>416</v>
      </c>
      <c r="L498" s="121">
        <v>0</v>
      </c>
      <c r="M498" s="121">
        <v>7.246066854372649E+18</v>
      </c>
    </row>
    <row r="499" spans="3:13" ht="15" customHeight="1">
      <c r="C499" s="112" t="b">
        <v>0</v>
      </c>
      <c r="D499" s="113">
        <v>3</v>
      </c>
      <c r="E499" s="114" t="s">
        <v>1206</v>
      </c>
      <c r="F499" s="114" t="s">
        <v>1207</v>
      </c>
      <c r="G499" s="118" t="s">
        <v>510</v>
      </c>
      <c r="H499" s="120">
        <v>40928</v>
      </c>
      <c r="I499" s="118" t="s">
        <v>1140</v>
      </c>
      <c r="J499" s="118">
        <v>19.600000000000001</v>
      </c>
      <c r="K499" s="118">
        <v>417</v>
      </c>
      <c r="L499" s="121">
        <v>0</v>
      </c>
      <c r="M499" s="121">
        <v>1.6435512418336809E+19</v>
      </c>
    </row>
    <row r="500" spans="3:13" ht="15" customHeight="1">
      <c r="C500" s="112" t="b">
        <v>0</v>
      </c>
      <c r="D500" s="113">
        <v>4</v>
      </c>
      <c r="E500" s="114" t="s">
        <v>1208</v>
      </c>
      <c r="F500" s="114" t="s">
        <v>967</v>
      </c>
      <c r="G500" s="118" t="s">
        <v>251</v>
      </c>
      <c r="H500" s="120">
        <v>40935</v>
      </c>
      <c r="I500" s="118" t="s">
        <v>886</v>
      </c>
      <c r="J500" s="118">
        <v>377.9</v>
      </c>
      <c r="K500" s="118">
        <v>418</v>
      </c>
      <c r="L500" s="121">
        <v>0</v>
      </c>
      <c r="M500" s="121">
        <v>1.1782177662758541E+19</v>
      </c>
    </row>
    <row r="501" spans="3:13" ht="15" customHeight="1">
      <c r="C501" s="112" t="b">
        <v>0</v>
      </c>
      <c r="D501" s="113">
        <v>5</v>
      </c>
      <c r="E501" s="114" t="s">
        <v>1209</v>
      </c>
      <c r="F501" s="114" t="s">
        <v>1096</v>
      </c>
      <c r="G501" s="118" t="s">
        <v>1210</v>
      </c>
      <c r="H501" s="120">
        <v>40935</v>
      </c>
      <c r="I501" s="118" t="s">
        <v>1211</v>
      </c>
      <c r="J501" s="118">
        <v>1185</v>
      </c>
      <c r="K501" s="118">
        <v>419</v>
      </c>
      <c r="L501" s="121">
        <v>0</v>
      </c>
      <c r="M501" s="121">
        <v>1.7657050583480754E+19</v>
      </c>
    </row>
    <row r="502" spans="3:13" ht="15" customHeight="1">
      <c r="C502" s="112" t="b">
        <v>0</v>
      </c>
      <c r="D502" s="113">
        <v>6</v>
      </c>
      <c r="E502" s="114" t="s">
        <v>1212</v>
      </c>
      <c r="F502" s="114" t="s">
        <v>532</v>
      </c>
      <c r="G502" s="118" t="s">
        <v>237</v>
      </c>
      <c r="H502" s="120">
        <v>40935</v>
      </c>
      <c r="I502" s="118" t="s">
        <v>1213</v>
      </c>
      <c r="J502" s="118">
        <v>111.3</v>
      </c>
      <c r="K502" s="118">
        <v>420</v>
      </c>
      <c r="L502" s="121">
        <v>0</v>
      </c>
      <c r="M502" s="121">
        <v>6.2105152770434637E+17</v>
      </c>
    </row>
    <row r="503" spans="3:13" ht="15" customHeight="1">
      <c r="C503" s="112" t="b">
        <v>0</v>
      </c>
      <c r="D503" s="113">
        <v>7</v>
      </c>
      <c r="E503" s="114" t="s">
        <v>1214</v>
      </c>
      <c r="F503" s="114" t="s">
        <v>1215</v>
      </c>
      <c r="G503" s="118" t="s">
        <v>1210</v>
      </c>
      <c r="H503" s="120">
        <v>40935</v>
      </c>
      <c r="I503" s="118" t="s">
        <v>1216</v>
      </c>
      <c r="J503" s="118">
        <v>272.60000000000002</v>
      </c>
      <c r="K503" s="118">
        <v>421</v>
      </c>
      <c r="L503" s="121">
        <v>0</v>
      </c>
      <c r="M503" s="121">
        <v>1.1043524089268013E+19</v>
      </c>
    </row>
    <row r="504" spans="3:13" ht="15" customHeight="1">
      <c r="C504" s="112" t="b">
        <v>0</v>
      </c>
      <c r="D504" s="113">
        <v>8</v>
      </c>
      <c r="E504" s="114" t="s">
        <v>1217</v>
      </c>
      <c r="F504" s="114" t="s">
        <v>1218</v>
      </c>
      <c r="G504" s="118" t="s">
        <v>277</v>
      </c>
      <c r="H504" s="120">
        <v>40949</v>
      </c>
      <c r="I504" s="118" t="s">
        <v>1219</v>
      </c>
      <c r="J504" s="118">
        <v>93.9</v>
      </c>
      <c r="K504" s="118">
        <v>422</v>
      </c>
      <c r="L504" s="121">
        <v>0</v>
      </c>
      <c r="M504" s="121">
        <v>1.3101383327299654E+19</v>
      </c>
    </row>
    <row r="505" spans="3:13" ht="15" customHeight="1">
      <c r="C505" s="112" t="b">
        <v>0</v>
      </c>
      <c r="D505" s="113">
        <v>9</v>
      </c>
      <c r="E505" s="114" t="s">
        <v>1220</v>
      </c>
      <c r="F505" s="114" t="s">
        <v>1221</v>
      </c>
      <c r="G505" s="118" t="s">
        <v>554</v>
      </c>
      <c r="H505" s="120">
        <v>40949</v>
      </c>
      <c r="I505" s="118" t="s">
        <v>1222</v>
      </c>
      <c r="J505" s="118">
        <v>182.6</v>
      </c>
      <c r="K505" s="118">
        <v>423</v>
      </c>
      <c r="L505" s="121">
        <v>0</v>
      </c>
      <c r="M505" s="121">
        <v>1.6628814103786007E+19</v>
      </c>
    </row>
    <row r="506" spans="3:13" ht="15" customHeight="1">
      <c r="C506" s="112" t="b">
        <v>0</v>
      </c>
      <c r="D506" s="113">
        <v>10</v>
      </c>
      <c r="E506" s="114" t="s">
        <v>1223</v>
      </c>
      <c r="F506" s="114" t="s">
        <v>1224</v>
      </c>
      <c r="G506" s="118" t="s">
        <v>216</v>
      </c>
      <c r="H506" s="120">
        <v>40963</v>
      </c>
      <c r="I506" s="118" t="s">
        <v>575</v>
      </c>
      <c r="J506" s="118">
        <v>278.89999999999998</v>
      </c>
      <c r="K506" s="118">
        <v>424</v>
      </c>
      <c r="L506" s="121">
        <v>0</v>
      </c>
      <c r="M506" s="121">
        <v>1.702469290223779E+19</v>
      </c>
    </row>
    <row r="507" spans="3:13" ht="15" customHeight="1">
      <c r="C507" s="112" t="b">
        <v>0</v>
      </c>
      <c r="D507" s="113">
        <v>11</v>
      </c>
      <c r="E507" s="114" t="s">
        <v>1225</v>
      </c>
      <c r="F507" s="114" t="s">
        <v>1226</v>
      </c>
      <c r="G507" s="118" t="s">
        <v>237</v>
      </c>
      <c r="H507" s="120">
        <v>40963</v>
      </c>
      <c r="I507" s="118" t="s">
        <v>1227</v>
      </c>
      <c r="J507" s="118">
        <v>434.1</v>
      </c>
      <c r="K507" s="118">
        <v>425</v>
      </c>
      <c r="L507" s="121">
        <v>0</v>
      </c>
      <c r="M507" s="121">
        <v>2.5079487735150138E+17</v>
      </c>
    </row>
    <row r="508" spans="3:13" ht="15" customHeight="1">
      <c r="C508" s="112" t="b">
        <v>0</v>
      </c>
      <c r="D508" s="113">
        <v>12</v>
      </c>
      <c r="E508" s="114" t="s">
        <v>1228</v>
      </c>
      <c r="F508" s="114" t="s">
        <v>1229</v>
      </c>
      <c r="G508" s="118" t="s">
        <v>216</v>
      </c>
      <c r="H508" s="120">
        <v>40970</v>
      </c>
      <c r="I508" s="118" t="s">
        <v>1230</v>
      </c>
      <c r="J508" s="118">
        <v>143.69999999999999</v>
      </c>
      <c r="K508" s="118">
        <v>426</v>
      </c>
      <c r="L508" s="121">
        <v>0</v>
      </c>
      <c r="M508" s="121">
        <v>1.7611842967041292E+19</v>
      </c>
    </row>
    <row r="509" spans="3:13" ht="15" customHeight="1">
      <c r="C509" s="112" t="b">
        <v>0</v>
      </c>
      <c r="D509" s="113">
        <v>13</v>
      </c>
      <c r="E509" s="114" t="s">
        <v>1231</v>
      </c>
      <c r="F509" s="114" t="s">
        <v>215</v>
      </c>
      <c r="G509" s="118" t="s">
        <v>277</v>
      </c>
      <c r="H509" s="120">
        <v>40977</v>
      </c>
      <c r="I509" s="118" t="s">
        <v>1227</v>
      </c>
      <c r="J509" s="118">
        <v>71.2</v>
      </c>
      <c r="K509" s="118">
        <v>427</v>
      </c>
      <c r="L509" s="121">
        <v>0</v>
      </c>
      <c r="M509" s="121">
        <v>1.159178784759269E+19</v>
      </c>
    </row>
    <row r="510" spans="3:13" ht="15" customHeight="1">
      <c r="C510" s="112" t="b">
        <v>0</v>
      </c>
      <c r="D510" s="113">
        <v>14</v>
      </c>
      <c r="E510" s="114" t="s">
        <v>1232</v>
      </c>
      <c r="F510" s="114" t="s">
        <v>1233</v>
      </c>
      <c r="G510" s="118" t="s">
        <v>216</v>
      </c>
      <c r="H510" s="120">
        <v>40991</v>
      </c>
      <c r="I510" s="118" t="s">
        <v>280</v>
      </c>
      <c r="J510" s="118">
        <v>95.7</v>
      </c>
      <c r="K510" s="118">
        <v>428</v>
      </c>
      <c r="L510" s="121">
        <v>0</v>
      </c>
      <c r="M510" s="121">
        <v>3.9674571261431424E+18</v>
      </c>
    </row>
    <row r="511" spans="3:13" ht="15" customHeight="1">
      <c r="C511" s="112" t="b">
        <v>0</v>
      </c>
      <c r="D511" s="113">
        <v>15</v>
      </c>
      <c r="E511" s="114" t="s">
        <v>962</v>
      </c>
      <c r="F511" s="114" t="s">
        <v>1234</v>
      </c>
      <c r="G511" s="118" t="s">
        <v>277</v>
      </c>
      <c r="H511" s="120">
        <v>40991</v>
      </c>
      <c r="I511" s="118" t="s">
        <v>1185</v>
      </c>
      <c r="J511" s="118">
        <v>268.7</v>
      </c>
      <c r="K511" s="118">
        <v>429</v>
      </c>
      <c r="L511" s="121">
        <v>0</v>
      </c>
      <c r="M511" s="121">
        <v>1.0134468288007555E+19</v>
      </c>
    </row>
    <row r="512" spans="3:13" ht="15" customHeight="1">
      <c r="C512" s="112" t="b">
        <v>0</v>
      </c>
      <c r="D512" s="113">
        <v>16</v>
      </c>
      <c r="E512" s="114" t="s">
        <v>1178</v>
      </c>
      <c r="F512" s="114" t="s">
        <v>1235</v>
      </c>
      <c r="G512" s="118" t="s">
        <v>273</v>
      </c>
      <c r="H512" s="120">
        <v>40998</v>
      </c>
      <c r="I512" s="118" t="s">
        <v>1236</v>
      </c>
      <c r="J512" s="118">
        <v>818.2</v>
      </c>
      <c r="K512" s="118">
        <v>430</v>
      </c>
      <c r="L512" s="121">
        <v>0</v>
      </c>
      <c r="M512" s="121">
        <v>1.2222926845511563E+19</v>
      </c>
    </row>
    <row r="513" spans="3:13" ht="15" customHeight="1">
      <c r="C513" s="112" t="b">
        <v>0</v>
      </c>
      <c r="D513" s="113">
        <v>17</v>
      </c>
      <c r="E513" s="114" t="s">
        <v>1237</v>
      </c>
      <c r="F513" s="114" t="s">
        <v>1238</v>
      </c>
      <c r="G513" s="118" t="s">
        <v>395</v>
      </c>
      <c r="H513" s="120">
        <v>41019</v>
      </c>
      <c r="I513" s="118" t="s">
        <v>1239</v>
      </c>
      <c r="J513" s="118">
        <v>51.9</v>
      </c>
      <c r="K513" s="118">
        <v>431</v>
      </c>
      <c r="L513" s="121">
        <v>0</v>
      </c>
      <c r="M513" s="121">
        <v>1.3809282734415839E+19</v>
      </c>
    </row>
    <row r="514" spans="3:13" ht="15" customHeight="1">
      <c r="C514" s="112" t="b">
        <v>0</v>
      </c>
      <c r="D514" s="113">
        <v>18</v>
      </c>
      <c r="E514" s="114" t="s">
        <v>1240</v>
      </c>
      <c r="F514" s="114" t="s">
        <v>1241</v>
      </c>
      <c r="G514" s="118" t="s">
        <v>320</v>
      </c>
      <c r="H514" s="120">
        <v>41026</v>
      </c>
      <c r="I514" s="118" t="s">
        <v>375</v>
      </c>
      <c r="J514" s="118">
        <v>166.7</v>
      </c>
      <c r="K514" s="118">
        <v>432</v>
      </c>
      <c r="L514" s="121">
        <v>0</v>
      </c>
      <c r="M514" s="121">
        <v>2.6771750315061724E+18</v>
      </c>
    </row>
    <row r="515" spans="3:13" ht="15" customHeight="1">
      <c r="C515" s="112" t="b">
        <v>0</v>
      </c>
      <c r="D515" s="113">
        <v>19</v>
      </c>
      <c r="E515" s="114" t="s">
        <v>1242</v>
      </c>
      <c r="F515" s="114" t="s">
        <v>1243</v>
      </c>
      <c r="G515" s="118" t="s">
        <v>320</v>
      </c>
      <c r="H515" s="120">
        <v>41026</v>
      </c>
      <c r="I515" s="118" t="s">
        <v>635</v>
      </c>
      <c r="J515" s="118">
        <v>164.3</v>
      </c>
      <c r="K515" s="118">
        <v>433</v>
      </c>
      <c r="L515" s="121">
        <v>0</v>
      </c>
      <c r="M515" s="121">
        <v>1.6777829295088062E+19</v>
      </c>
    </row>
    <row r="516" spans="3:13" ht="15" customHeight="1">
      <c r="C516" s="112" t="b">
        <v>0</v>
      </c>
      <c r="D516" s="113">
        <v>20</v>
      </c>
      <c r="E516" s="114" t="s">
        <v>1244</v>
      </c>
      <c r="F516" s="114" t="s">
        <v>1245</v>
      </c>
      <c r="G516" s="118" t="s">
        <v>237</v>
      </c>
      <c r="H516" s="120">
        <v>41026</v>
      </c>
      <c r="I516" s="118" t="s">
        <v>365</v>
      </c>
      <c r="J516" s="118">
        <v>481.6</v>
      </c>
      <c r="K516" s="118">
        <v>434</v>
      </c>
      <c r="L516" s="121">
        <v>0</v>
      </c>
      <c r="M516" s="121">
        <v>1.6037604096549067E+19</v>
      </c>
    </row>
    <row r="517" spans="3:13" ht="15" customHeight="1">
      <c r="C517" s="112" t="b">
        <v>0</v>
      </c>
      <c r="D517" s="113">
        <v>21</v>
      </c>
      <c r="E517" s="114" t="s">
        <v>1246</v>
      </c>
      <c r="F517" s="114" t="s">
        <v>1247</v>
      </c>
      <c r="G517" s="118" t="s">
        <v>760</v>
      </c>
      <c r="H517" s="120">
        <v>41026</v>
      </c>
      <c r="I517" s="118" t="s">
        <v>1248</v>
      </c>
      <c r="J517" s="118">
        <v>486.4</v>
      </c>
      <c r="K517" s="118">
        <v>435</v>
      </c>
      <c r="L517" s="121">
        <v>0</v>
      </c>
      <c r="M517" s="121">
        <v>1.0890664777486012E+19</v>
      </c>
    </row>
    <row r="518" spans="3:13" ht="15" customHeight="1">
      <c r="C518" s="112" t="b">
        <v>0</v>
      </c>
      <c r="D518" s="113">
        <v>22</v>
      </c>
      <c r="E518" s="114" t="s">
        <v>1249</v>
      </c>
      <c r="F518" s="114" t="s">
        <v>1250</v>
      </c>
      <c r="G518" s="118" t="s">
        <v>241</v>
      </c>
      <c r="H518" s="120">
        <v>41026</v>
      </c>
      <c r="I518" s="118" t="s">
        <v>1251</v>
      </c>
      <c r="J518" s="118">
        <v>125.8</v>
      </c>
      <c r="K518" s="118">
        <v>436</v>
      </c>
      <c r="L518" s="121">
        <v>0</v>
      </c>
      <c r="M518" s="121">
        <v>1.1304186718583517E+19</v>
      </c>
    </row>
    <row r="519" spans="3:13" ht="15" customHeight="1">
      <c r="C519" s="112" t="b">
        <v>0</v>
      </c>
      <c r="D519" s="113">
        <v>23</v>
      </c>
      <c r="E519" s="114" t="s">
        <v>1252</v>
      </c>
      <c r="F519" s="114" t="s">
        <v>1253</v>
      </c>
      <c r="G519" s="118" t="s">
        <v>251</v>
      </c>
      <c r="H519" s="120">
        <v>41033</v>
      </c>
      <c r="I519" s="118" t="s">
        <v>1254</v>
      </c>
      <c r="J519" s="118">
        <v>101</v>
      </c>
      <c r="K519" s="118">
        <v>437</v>
      </c>
      <c r="L519" s="121">
        <v>0</v>
      </c>
      <c r="M519" s="121">
        <v>1.7008833247229073E+19</v>
      </c>
    </row>
    <row r="520" spans="3:13" ht="15" customHeight="1">
      <c r="C520" s="112" t="b">
        <v>0</v>
      </c>
      <c r="D520" s="113">
        <v>24</v>
      </c>
      <c r="E520" s="114" t="s">
        <v>1255</v>
      </c>
      <c r="F520" s="114" t="s">
        <v>1256</v>
      </c>
      <c r="G520" s="118" t="s">
        <v>514</v>
      </c>
      <c r="H520" s="120">
        <v>41047</v>
      </c>
      <c r="I520" s="118" t="s">
        <v>1257</v>
      </c>
      <c r="J520" s="118">
        <v>51.6</v>
      </c>
      <c r="K520" s="118">
        <v>438</v>
      </c>
      <c r="L520" s="121">
        <v>0</v>
      </c>
      <c r="M520" s="121">
        <v>8.1773730443378954E+18</v>
      </c>
    </row>
    <row r="521" spans="3:13" ht="15" customHeight="1">
      <c r="C521" s="112" t="b">
        <v>0</v>
      </c>
      <c r="D521" s="113">
        <v>25</v>
      </c>
      <c r="E521" s="114" t="s">
        <v>1258</v>
      </c>
      <c r="F521" s="114" t="s">
        <v>1259</v>
      </c>
      <c r="G521" s="118" t="s">
        <v>489</v>
      </c>
      <c r="H521" s="120">
        <v>41068</v>
      </c>
      <c r="I521" s="118" t="s">
        <v>1260</v>
      </c>
      <c r="J521" s="118">
        <v>46.1</v>
      </c>
      <c r="K521" s="118">
        <v>439</v>
      </c>
      <c r="L521" s="121">
        <v>0</v>
      </c>
      <c r="M521" s="121">
        <v>6.9149176540952945E+18</v>
      </c>
    </row>
    <row r="522" spans="3:13" ht="15" customHeight="1">
      <c r="C522" s="112" t="b">
        <v>0</v>
      </c>
      <c r="D522" s="113">
        <v>26</v>
      </c>
      <c r="E522" s="114" t="s">
        <v>1261</v>
      </c>
      <c r="F522" s="114" t="s">
        <v>1101</v>
      </c>
      <c r="G522" s="118" t="s">
        <v>760</v>
      </c>
      <c r="H522" s="120">
        <v>41068</v>
      </c>
      <c r="I522" s="118" t="s">
        <v>761</v>
      </c>
      <c r="J522" s="118">
        <v>54.4</v>
      </c>
      <c r="K522" s="118">
        <v>440</v>
      </c>
      <c r="L522" s="121">
        <v>0</v>
      </c>
      <c r="M522" s="121">
        <v>1.1491180832967365E+19</v>
      </c>
    </row>
    <row r="523" spans="3:13" ht="15" customHeight="1">
      <c r="C523" s="112" t="b">
        <v>0</v>
      </c>
      <c r="D523" s="113">
        <v>27</v>
      </c>
      <c r="E523" s="114" t="s">
        <v>1262</v>
      </c>
      <c r="F523" s="114" t="s">
        <v>1263</v>
      </c>
      <c r="G523" s="118" t="s">
        <v>277</v>
      </c>
      <c r="H523" s="120">
        <v>41068</v>
      </c>
      <c r="I523" s="118" t="s">
        <v>214</v>
      </c>
      <c r="J523" s="118">
        <v>43.1</v>
      </c>
      <c r="K523" s="118">
        <v>441</v>
      </c>
      <c r="L523" s="121">
        <v>0</v>
      </c>
      <c r="M523" s="121">
        <v>1.2740060353948371E+19</v>
      </c>
    </row>
    <row r="524" spans="3:13" ht="15" customHeight="1">
      <c r="C524" s="112" t="b">
        <v>0</v>
      </c>
      <c r="D524" s="113">
        <v>28</v>
      </c>
      <c r="E524" s="114" t="s">
        <v>1264</v>
      </c>
      <c r="F524" s="114" t="s">
        <v>1265</v>
      </c>
      <c r="G524" s="118" t="s">
        <v>371</v>
      </c>
      <c r="H524" s="120">
        <v>41068</v>
      </c>
      <c r="I524" s="118" t="s">
        <v>1027</v>
      </c>
      <c r="J524" s="118">
        <v>533.1</v>
      </c>
      <c r="K524" s="118">
        <v>442</v>
      </c>
      <c r="L524" s="121">
        <v>0</v>
      </c>
      <c r="M524" s="121">
        <v>1.5144672564224406E+19</v>
      </c>
    </row>
    <row r="525" spans="3:13" ht="15" customHeight="1">
      <c r="C525" s="112" t="b">
        <v>0</v>
      </c>
      <c r="D525" s="113">
        <v>29</v>
      </c>
      <c r="E525" s="114" t="s">
        <v>1266</v>
      </c>
      <c r="F525" s="114" t="s">
        <v>780</v>
      </c>
      <c r="G525" s="118" t="s">
        <v>251</v>
      </c>
      <c r="H525" s="120">
        <v>41075</v>
      </c>
      <c r="I525" s="118" t="s">
        <v>1267</v>
      </c>
      <c r="J525" s="118">
        <v>169.5</v>
      </c>
      <c r="K525" s="118">
        <v>443</v>
      </c>
      <c r="L525" s="121">
        <v>0</v>
      </c>
      <c r="M525" s="121">
        <v>1.461400241827489E+19</v>
      </c>
    </row>
    <row r="526" spans="3:13" ht="15" customHeight="1">
      <c r="C526" s="112" t="b">
        <v>0</v>
      </c>
      <c r="D526" s="113">
        <v>30</v>
      </c>
      <c r="E526" s="114" t="s">
        <v>1268</v>
      </c>
      <c r="F526" s="114" t="s">
        <v>1269</v>
      </c>
      <c r="G526" s="118" t="s">
        <v>216</v>
      </c>
      <c r="H526" s="120">
        <v>41075</v>
      </c>
      <c r="I526" s="118" t="s">
        <v>1178</v>
      </c>
      <c r="J526" s="118">
        <v>151</v>
      </c>
      <c r="K526" s="118">
        <v>444</v>
      </c>
      <c r="L526" s="121">
        <v>0</v>
      </c>
      <c r="M526" s="121">
        <v>1.106044433658385E+19</v>
      </c>
    </row>
    <row r="527" spans="3:13" ht="15" customHeight="1">
      <c r="C527" s="112" t="b">
        <v>0</v>
      </c>
      <c r="D527" s="113">
        <v>31</v>
      </c>
      <c r="E527" s="114" t="s">
        <v>1270</v>
      </c>
      <c r="F527" s="114" t="s">
        <v>1271</v>
      </c>
      <c r="G527" s="118" t="s">
        <v>1210</v>
      </c>
      <c r="H527" s="120">
        <v>41075</v>
      </c>
      <c r="I527" s="118" t="s">
        <v>1272</v>
      </c>
      <c r="J527" s="118">
        <v>163.9</v>
      </c>
      <c r="K527" s="118">
        <v>445</v>
      </c>
      <c r="L527" s="121">
        <v>0</v>
      </c>
      <c r="M527" s="121">
        <v>1.3870973084282399E+18</v>
      </c>
    </row>
    <row r="528" spans="3:13" ht="15" customHeight="1">
      <c r="C528" s="112" t="b">
        <v>0</v>
      </c>
      <c r="D528" s="113">
        <v>32</v>
      </c>
      <c r="E528" s="114" t="s">
        <v>1273</v>
      </c>
      <c r="F528" s="114" t="s">
        <v>1274</v>
      </c>
      <c r="G528" s="118" t="s">
        <v>216</v>
      </c>
      <c r="H528" s="120">
        <v>41096</v>
      </c>
      <c r="I528" s="118" t="s">
        <v>1275</v>
      </c>
      <c r="J528" s="118">
        <v>173.6</v>
      </c>
      <c r="K528" s="118">
        <v>446</v>
      </c>
      <c r="L528" s="121">
        <v>0</v>
      </c>
      <c r="M528" s="121">
        <v>6.9691819629483674E+18</v>
      </c>
    </row>
    <row r="529" spans="3:13" ht="15" customHeight="1">
      <c r="C529" s="112" t="b">
        <v>0</v>
      </c>
      <c r="D529" s="113">
        <v>33</v>
      </c>
      <c r="E529" s="114" t="s">
        <v>1276</v>
      </c>
      <c r="F529" s="114" t="s">
        <v>1277</v>
      </c>
      <c r="G529" s="118" t="s">
        <v>222</v>
      </c>
      <c r="H529" s="120">
        <v>41103</v>
      </c>
      <c r="I529" s="118" t="s">
        <v>1278</v>
      </c>
      <c r="J529" s="118">
        <v>24.8</v>
      </c>
      <c r="K529" s="118">
        <v>447</v>
      </c>
      <c r="L529" s="121">
        <v>0</v>
      </c>
      <c r="M529" s="121">
        <v>3.5557700614706908E+18</v>
      </c>
    </row>
    <row r="530" spans="3:13" ht="15" customHeight="1">
      <c r="C530" s="112" t="b">
        <v>0</v>
      </c>
      <c r="D530" s="113">
        <v>34</v>
      </c>
      <c r="E530" s="114" t="s">
        <v>1279</v>
      </c>
      <c r="F530" s="114" t="s">
        <v>572</v>
      </c>
      <c r="G530" s="118" t="s">
        <v>251</v>
      </c>
      <c r="H530" s="120">
        <v>41110</v>
      </c>
      <c r="I530" s="118" t="s">
        <v>1280</v>
      </c>
      <c r="J530" s="118">
        <v>87</v>
      </c>
      <c r="K530" s="118">
        <v>448</v>
      </c>
      <c r="L530" s="121">
        <v>0</v>
      </c>
      <c r="M530" s="121">
        <v>1.476196119377944E+19</v>
      </c>
    </row>
    <row r="531" spans="3:13" ht="15" customHeight="1">
      <c r="C531" s="112" t="b">
        <v>0</v>
      </c>
      <c r="D531" s="113">
        <v>35</v>
      </c>
      <c r="E531" s="114" t="s">
        <v>1281</v>
      </c>
      <c r="F531" s="114" t="s">
        <v>1282</v>
      </c>
      <c r="G531" s="118" t="s">
        <v>216</v>
      </c>
      <c r="H531" s="120">
        <v>41110</v>
      </c>
      <c r="I531" s="118" t="s">
        <v>1283</v>
      </c>
      <c r="J531" s="118">
        <v>119.8</v>
      </c>
      <c r="K531" s="118">
        <v>449</v>
      </c>
      <c r="L531" s="121">
        <v>0</v>
      </c>
      <c r="M531" s="121">
        <v>1.6323816039140004E+19</v>
      </c>
    </row>
    <row r="532" spans="3:13" ht="15" customHeight="1">
      <c r="C532" s="112" t="b">
        <v>0</v>
      </c>
      <c r="D532" s="113">
        <v>36</v>
      </c>
      <c r="E532" s="114" t="s">
        <v>1284</v>
      </c>
      <c r="F532" s="114" t="s">
        <v>474</v>
      </c>
      <c r="G532" s="118" t="s">
        <v>216</v>
      </c>
      <c r="H532" s="120">
        <v>41110</v>
      </c>
      <c r="I532" s="118" t="s">
        <v>1283</v>
      </c>
      <c r="J532" s="118">
        <v>222.7</v>
      </c>
      <c r="K532" s="118">
        <v>450</v>
      </c>
      <c r="L532" s="121">
        <v>0</v>
      </c>
      <c r="M532" s="121">
        <v>2.82146589806462E+18</v>
      </c>
    </row>
    <row r="533" spans="3:13" ht="15" customHeight="1">
      <c r="C533" s="112" t="b">
        <v>0</v>
      </c>
      <c r="D533" s="113">
        <v>37</v>
      </c>
      <c r="E533" s="114" t="s">
        <v>1285</v>
      </c>
      <c r="F533" s="114" t="s">
        <v>1286</v>
      </c>
      <c r="G533" s="118" t="s">
        <v>255</v>
      </c>
      <c r="H533" s="120">
        <v>41110</v>
      </c>
      <c r="I533" s="118" t="s">
        <v>378</v>
      </c>
      <c r="J533" s="118">
        <v>110</v>
      </c>
      <c r="K533" s="118">
        <v>451</v>
      </c>
      <c r="L533" s="121">
        <v>0</v>
      </c>
      <c r="M533" s="121">
        <v>1.1801242876433746E+19</v>
      </c>
    </row>
    <row r="534" spans="3:13" ht="15" customHeight="1">
      <c r="C534" s="112" t="b">
        <v>0</v>
      </c>
      <c r="D534" s="113">
        <v>38</v>
      </c>
      <c r="E534" s="114" t="s">
        <v>1287</v>
      </c>
      <c r="F534" s="114" t="s">
        <v>215</v>
      </c>
      <c r="G534" s="118" t="s">
        <v>277</v>
      </c>
      <c r="H534" s="120">
        <v>41110</v>
      </c>
      <c r="I534" s="118" t="s">
        <v>1288</v>
      </c>
      <c r="J534" s="118">
        <v>199.1</v>
      </c>
      <c r="K534" s="118">
        <v>452</v>
      </c>
      <c r="L534" s="121">
        <v>0</v>
      </c>
      <c r="M534" s="121">
        <v>7.1104832634334607E+18</v>
      </c>
    </row>
    <row r="535" spans="3:13" ht="15" customHeight="1">
      <c r="C535" s="112" t="b">
        <v>0</v>
      </c>
      <c r="D535" s="113">
        <v>39</v>
      </c>
      <c r="E535" s="114" t="s">
        <v>1289</v>
      </c>
      <c r="F535" s="114" t="s">
        <v>891</v>
      </c>
      <c r="G535" s="118" t="s">
        <v>216</v>
      </c>
      <c r="H535" s="120">
        <v>41117</v>
      </c>
      <c r="I535" s="118" t="s">
        <v>280</v>
      </c>
      <c r="J535" s="118">
        <v>216.7</v>
      </c>
      <c r="K535" s="118">
        <v>453</v>
      </c>
      <c r="L535" s="121">
        <v>0</v>
      </c>
      <c r="M535" s="121">
        <v>1.1305249225806651E+19</v>
      </c>
    </row>
    <row r="536" spans="3:13" ht="15" customHeight="1">
      <c r="C536" s="112" t="b">
        <v>0</v>
      </c>
      <c r="D536" s="113">
        <v>40</v>
      </c>
      <c r="E536" s="114" t="s">
        <v>1290</v>
      </c>
      <c r="F536" s="114" t="s">
        <v>1291</v>
      </c>
      <c r="G536" s="118" t="s">
        <v>277</v>
      </c>
      <c r="H536" s="120">
        <v>41124</v>
      </c>
      <c r="I536" s="118" t="s">
        <v>588</v>
      </c>
      <c r="J536" s="118">
        <v>88.9</v>
      </c>
      <c r="K536" s="118">
        <v>454</v>
      </c>
      <c r="L536" s="121">
        <v>0</v>
      </c>
      <c r="M536" s="121">
        <v>1.0577408308077949E+19</v>
      </c>
    </row>
    <row r="537" spans="3:13" ht="15" customHeight="1">
      <c r="C537" s="112" t="b">
        <v>0</v>
      </c>
      <c r="D537" s="113">
        <v>41</v>
      </c>
      <c r="E537" s="114" t="s">
        <v>1027</v>
      </c>
      <c r="F537" s="114" t="s">
        <v>1292</v>
      </c>
      <c r="G537" s="118" t="s">
        <v>237</v>
      </c>
      <c r="H537" s="120">
        <v>41159</v>
      </c>
      <c r="I537" s="118" t="s">
        <v>1211</v>
      </c>
      <c r="J537" s="118">
        <v>215.9</v>
      </c>
      <c r="K537" s="118">
        <v>455</v>
      </c>
      <c r="L537" s="121">
        <v>0</v>
      </c>
      <c r="M537" s="121">
        <v>5.9563144615713147E+18</v>
      </c>
    </row>
    <row r="538" spans="3:13" ht="15" customHeight="1">
      <c r="C538" s="112" t="b">
        <v>0</v>
      </c>
      <c r="D538" s="113">
        <v>42</v>
      </c>
      <c r="E538" s="114" t="s">
        <v>1293</v>
      </c>
      <c r="F538" s="114" t="s">
        <v>610</v>
      </c>
      <c r="G538" s="118" t="s">
        <v>222</v>
      </c>
      <c r="H538" s="120">
        <v>41166</v>
      </c>
      <c r="I538" s="118" t="s">
        <v>834</v>
      </c>
      <c r="J538" s="118">
        <v>282.3</v>
      </c>
      <c r="K538" s="118">
        <v>456</v>
      </c>
      <c r="L538" s="121">
        <v>0</v>
      </c>
      <c r="M538" s="121">
        <v>1.4050389513413982E+19</v>
      </c>
    </row>
    <row r="539" spans="3:13" ht="15" customHeight="1">
      <c r="C539" s="112" t="b">
        <v>0</v>
      </c>
      <c r="D539" s="113">
        <v>43</v>
      </c>
      <c r="E539" s="114" t="s">
        <v>1294</v>
      </c>
      <c r="F539" s="114" t="s">
        <v>1295</v>
      </c>
      <c r="G539" s="118" t="s">
        <v>277</v>
      </c>
      <c r="H539" s="120">
        <v>41180</v>
      </c>
      <c r="I539" s="118" t="s">
        <v>1296</v>
      </c>
      <c r="J539" s="118">
        <v>328.4</v>
      </c>
      <c r="K539" s="118">
        <v>457</v>
      </c>
      <c r="L539" s="121">
        <v>0</v>
      </c>
      <c r="M539" s="121">
        <v>1.1764095392046109E+19</v>
      </c>
    </row>
    <row r="540" spans="3:13" ht="15" customHeight="1">
      <c r="C540" s="112" t="b">
        <v>0</v>
      </c>
      <c r="D540" s="113">
        <v>44</v>
      </c>
      <c r="E540" s="114" t="s">
        <v>1297</v>
      </c>
      <c r="F540" s="114" t="s">
        <v>1298</v>
      </c>
      <c r="G540" s="118" t="s">
        <v>251</v>
      </c>
      <c r="H540" s="120">
        <v>41201</v>
      </c>
      <c r="I540" s="118" t="s">
        <v>1299</v>
      </c>
      <c r="J540" s="118">
        <v>159.1</v>
      </c>
      <c r="K540" s="118">
        <v>458</v>
      </c>
      <c r="L540" s="121">
        <v>0</v>
      </c>
      <c r="M540" s="121">
        <v>1.1789864934163128E+19</v>
      </c>
    </row>
    <row r="541" spans="3:13" ht="15" customHeight="1">
      <c r="C541" s="112" t="b">
        <v>0</v>
      </c>
      <c r="D541" s="113">
        <v>45</v>
      </c>
      <c r="E541" s="114" t="s">
        <v>1300</v>
      </c>
      <c r="F541" s="114" t="s">
        <v>1301</v>
      </c>
      <c r="G541" s="118" t="s">
        <v>251</v>
      </c>
      <c r="H541" s="120">
        <v>41201</v>
      </c>
      <c r="I541" s="118" t="s">
        <v>280</v>
      </c>
      <c r="J541" s="118">
        <v>67.2</v>
      </c>
      <c r="K541" s="118">
        <v>459</v>
      </c>
      <c r="L541" s="121">
        <v>0</v>
      </c>
      <c r="M541" s="121">
        <v>6.6202183465751562E+18</v>
      </c>
    </row>
    <row r="542" spans="3:13" ht="15" customHeight="1">
      <c r="C542" s="112" t="b">
        <v>0</v>
      </c>
      <c r="D542" s="113">
        <v>46</v>
      </c>
      <c r="E542" s="114" t="s">
        <v>1302</v>
      </c>
      <c r="F542" s="114" t="s">
        <v>1303</v>
      </c>
      <c r="G542" s="118" t="s">
        <v>222</v>
      </c>
      <c r="H542" s="120">
        <v>41201</v>
      </c>
      <c r="I542" s="118" t="s">
        <v>834</v>
      </c>
      <c r="J542" s="118">
        <v>200.6</v>
      </c>
      <c r="K542" s="118">
        <v>460</v>
      </c>
      <c r="L542" s="121">
        <v>0</v>
      </c>
      <c r="M542" s="121">
        <v>5.5396547189465068E+18</v>
      </c>
    </row>
    <row r="543" spans="3:13" ht="15" customHeight="1">
      <c r="C543" s="112" t="b">
        <v>0</v>
      </c>
      <c r="D543" s="113">
        <v>47</v>
      </c>
      <c r="E543" s="114" t="s">
        <v>1304</v>
      </c>
      <c r="F543" s="114" t="s">
        <v>1305</v>
      </c>
      <c r="G543" s="118" t="s">
        <v>510</v>
      </c>
      <c r="H543" s="120">
        <v>41208</v>
      </c>
      <c r="I543" s="118" t="s">
        <v>1306</v>
      </c>
      <c r="J543" s="118">
        <v>483</v>
      </c>
      <c r="K543" s="118">
        <v>461</v>
      </c>
      <c r="L543" s="121">
        <v>0</v>
      </c>
      <c r="M543" s="121">
        <v>9.5802530363354194E+18</v>
      </c>
    </row>
    <row r="544" spans="3:13" ht="15" customHeight="1">
      <c r="C544" s="112" t="b">
        <v>0</v>
      </c>
      <c r="D544" s="113">
        <v>48</v>
      </c>
      <c r="E544" s="114" t="s">
        <v>1307</v>
      </c>
      <c r="F544" s="114" t="s">
        <v>1308</v>
      </c>
      <c r="G544" s="118" t="s">
        <v>251</v>
      </c>
      <c r="H544" s="120">
        <v>41215</v>
      </c>
      <c r="I544" s="118" t="s">
        <v>715</v>
      </c>
      <c r="J544" s="118">
        <v>225.5</v>
      </c>
      <c r="K544" s="118">
        <v>462</v>
      </c>
      <c r="L544" s="121">
        <v>0</v>
      </c>
      <c r="M544" s="121">
        <v>3.3274914360905989E+18</v>
      </c>
    </row>
    <row r="545" spans="3:13" ht="15" customHeight="1">
      <c r="C545" s="112" t="b">
        <v>0</v>
      </c>
      <c r="D545" s="113">
        <v>49</v>
      </c>
      <c r="E545" s="114" t="s">
        <v>1309</v>
      </c>
      <c r="F545" s="114" t="s">
        <v>1310</v>
      </c>
      <c r="G545" s="118" t="s">
        <v>277</v>
      </c>
      <c r="H545" s="120">
        <v>41215</v>
      </c>
      <c r="I545" s="118" t="s">
        <v>721</v>
      </c>
      <c r="J545" s="118">
        <v>924</v>
      </c>
      <c r="K545" s="118">
        <v>463</v>
      </c>
      <c r="L545" s="121">
        <v>0</v>
      </c>
      <c r="M545" s="121">
        <v>8.330318208158807E+18</v>
      </c>
    </row>
    <row r="546" spans="3:13" ht="15" customHeight="1">
      <c r="C546" s="112" t="b">
        <v>0</v>
      </c>
      <c r="D546" s="113">
        <v>50</v>
      </c>
      <c r="E546" s="114" t="s">
        <v>1311</v>
      </c>
      <c r="F546" s="114" t="s">
        <v>1312</v>
      </c>
      <c r="G546" s="118" t="s">
        <v>216</v>
      </c>
      <c r="H546" s="120">
        <v>41229</v>
      </c>
      <c r="I546" s="118" t="s">
        <v>1313</v>
      </c>
      <c r="J546" s="118">
        <v>124.6</v>
      </c>
      <c r="K546" s="118">
        <v>464</v>
      </c>
      <c r="L546" s="121">
        <v>0</v>
      </c>
      <c r="M546" s="121">
        <v>7.8297971722132613E+18</v>
      </c>
    </row>
    <row r="547" spans="3:13" ht="15" customHeight="1">
      <c r="C547" s="112" t="b">
        <v>0</v>
      </c>
      <c r="D547" s="113">
        <v>51</v>
      </c>
      <c r="E547" s="114" t="s">
        <v>1314</v>
      </c>
      <c r="F547" s="114" t="s">
        <v>1315</v>
      </c>
      <c r="G547" s="118" t="s">
        <v>222</v>
      </c>
      <c r="H547" s="120">
        <v>41257</v>
      </c>
      <c r="I547" s="118" t="s">
        <v>1316</v>
      </c>
      <c r="J547" s="118">
        <v>42.8</v>
      </c>
      <c r="K547" s="118">
        <v>465</v>
      </c>
      <c r="L547" s="121">
        <v>0</v>
      </c>
      <c r="M547" s="121">
        <v>5.9888687164044646E+18</v>
      </c>
    </row>
    <row r="548" spans="3:13" ht="15" customHeight="1">
      <c r="C548" s="112" t="b">
        <v>0</v>
      </c>
      <c r="D548" s="113">
        <v>1</v>
      </c>
      <c r="E548" s="114" t="s">
        <v>1317</v>
      </c>
      <c r="F548" s="114" t="s">
        <v>1318</v>
      </c>
      <c r="G548" s="118" t="s">
        <v>269</v>
      </c>
      <c r="H548" s="120">
        <v>41285</v>
      </c>
      <c r="I548" s="118" t="s">
        <v>431</v>
      </c>
      <c r="J548" s="118">
        <v>97.7</v>
      </c>
      <c r="K548" s="118">
        <v>466</v>
      </c>
      <c r="L548" s="121">
        <v>0</v>
      </c>
      <c r="M548" s="121">
        <v>1.0374738564585378E+19</v>
      </c>
    </row>
    <row r="549" spans="3:13" ht="15" customHeight="1">
      <c r="C549" s="112" t="b">
        <v>0</v>
      </c>
      <c r="D549" s="113">
        <v>2</v>
      </c>
      <c r="E549" s="114" t="s">
        <v>1319</v>
      </c>
      <c r="F549" s="114" t="s">
        <v>1320</v>
      </c>
      <c r="G549" s="118" t="s">
        <v>237</v>
      </c>
      <c r="H549" s="120">
        <v>41292</v>
      </c>
      <c r="I549" s="118" t="s">
        <v>1321</v>
      </c>
      <c r="J549" s="118">
        <v>50.2</v>
      </c>
      <c r="K549" s="118">
        <v>467</v>
      </c>
      <c r="L549" s="121">
        <v>0</v>
      </c>
      <c r="M549" s="121">
        <v>1.417363038535127E+19</v>
      </c>
    </row>
    <row r="550" spans="3:13" ht="15" customHeight="1">
      <c r="C550" s="112" t="b">
        <v>0</v>
      </c>
      <c r="D550" s="113">
        <v>3</v>
      </c>
      <c r="E550" s="114" t="s">
        <v>1322</v>
      </c>
      <c r="F550" s="114" t="s">
        <v>215</v>
      </c>
      <c r="G550" s="118" t="s">
        <v>277</v>
      </c>
      <c r="H550" s="120">
        <v>41320</v>
      </c>
      <c r="I550" s="118" t="s">
        <v>606</v>
      </c>
      <c r="J550" s="118">
        <v>58.4</v>
      </c>
      <c r="K550" s="118">
        <v>468</v>
      </c>
      <c r="L550" s="121">
        <v>0</v>
      </c>
      <c r="M550" s="121">
        <v>1.6145812186352144E+19</v>
      </c>
    </row>
    <row r="551" spans="3:13" ht="15" customHeight="1">
      <c r="C551" s="112" t="b">
        <v>0</v>
      </c>
      <c r="D551" s="113">
        <v>4</v>
      </c>
      <c r="E551" s="114" t="s">
        <v>809</v>
      </c>
      <c r="F551" s="114" t="s">
        <v>1323</v>
      </c>
      <c r="G551" s="118" t="s">
        <v>216</v>
      </c>
      <c r="H551" s="120">
        <v>41341</v>
      </c>
      <c r="I551" s="118" t="s">
        <v>1324</v>
      </c>
      <c r="J551" s="118">
        <v>258.8</v>
      </c>
      <c r="K551" s="118">
        <v>469</v>
      </c>
      <c r="L551" s="121">
        <v>0</v>
      </c>
      <c r="M551" s="121">
        <v>6.9842047320156785E+18</v>
      </c>
    </row>
    <row r="552" spans="3:13" ht="15" customHeight="1">
      <c r="C552" s="112" t="b">
        <v>0</v>
      </c>
      <c r="D552" s="113">
        <v>5</v>
      </c>
      <c r="E552" s="114" t="s">
        <v>1325</v>
      </c>
      <c r="F552" s="114" t="s">
        <v>1326</v>
      </c>
      <c r="G552" s="118" t="s">
        <v>506</v>
      </c>
      <c r="H552" s="120">
        <v>41369</v>
      </c>
      <c r="I552" s="118" t="s">
        <v>1327</v>
      </c>
      <c r="J552" s="118">
        <v>45.2</v>
      </c>
      <c r="K552" s="118">
        <v>470</v>
      </c>
      <c r="L552" s="121">
        <v>0</v>
      </c>
      <c r="M552" s="121">
        <v>3.1409390457279805E+18</v>
      </c>
    </row>
    <row r="553" spans="3:13" ht="15" customHeight="1">
      <c r="C553" s="112" t="b">
        <v>0</v>
      </c>
      <c r="D553" s="113">
        <v>6</v>
      </c>
      <c r="E553" s="114" t="s">
        <v>1248</v>
      </c>
      <c r="F553" s="114" t="s">
        <v>1328</v>
      </c>
      <c r="G553" s="118" t="s">
        <v>557</v>
      </c>
      <c r="H553" s="120">
        <v>41383</v>
      </c>
      <c r="I553" s="118" t="s">
        <v>1329</v>
      </c>
      <c r="J553" s="118">
        <v>100.1</v>
      </c>
      <c r="K553" s="118">
        <v>471</v>
      </c>
      <c r="L553" s="121">
        <v>0</v>
      </c>
      <c r="M553" s="121">
        <v>1.0092998154400334E+19</v>
      </c>
    </row>
    <row r="554" spans="3:13" ht="15" customHeight="1">
      <c r="C554" s="112" t="b">
        <v>0</v>
      </c>
      <c r="D554" s="113">
        <v>7</v>
      </c>
      <c r="E554" s="114" t="s">
        <v>1330</v>
      </c>
      <c r="F554" s="114" t="s">
        <v>1331</v>
      </c>
      <c r="G554" s="118" t="s">
        <v>251</v>
      </c>
      <c r="H554" s="120">
        <v>41383</v>
      </c>
      <c r="I554" s="118" t="s">
        <v>1332</v>
      </c>
      <c r="J554" s="118">
        <v>110.9</v>
      </c>
      <c r="K554" s="118">
        <v>472</v>
      </c>
      <c r="L554" s="121">
        <v>0</v>
      </c>
      <c r="M554" s="121">
        <v>3.9190067674469478E+18</v>
      </c>
    </row>
    <row r="555" spans="3:13" ht="15" customHeight="1">
      <c r="C555" s="112" t="b">
        <v>0</v>
      </c>
      <c r="D555" s="113">
        <v>8</v>
      </c>
      <c r="E555" s="114" t="s">
        <v>1333</v>
      </c>
      <c r="F555" s="114" t="s">
        <v>1334</v>
      </c>
      <c r="G555" s="118" t="s">
        <v>251</v>
      </c>
      <c r="H555" s="120">
        <v>41383</v>
      </c>
      <c r="I555" s="118" t="s">
        <v>579</v>
      </c>
      <c r="J555" s="118">
        <v>39.200000000000003</v>
      </c>
      <c r="K555" s="118">
        <v>473</v>
      </c>
      <c r="L555" s="121">
        <v>0</v>
      </c>
      <c r="M555" s="121">
        <v>1.842449034003736E+19</v>
      </c>
    </row>
    <row r="556" spans="3:13" ht="15" customHeight="1">
      <c r="C556" s="112" t="b">
        <v>0</v>
      </c>
      <c r="D556" s="113">
        <v>9</v>
      </c>
      <c r="E556" s="114" t="s">
        <v>1335</v>
      </c>
      <c r="F556" s="114" t="s">
        <v>1336</v>
      </c>
      <c r="G556" s="118" t="s">
        <v>371</v>
      </c>
      <c r="H556" s="120">
        <v>41390</v>
      </c>
      <c r="I556" s="118" t="s">
        <v>1021</v>
      </c>
      <c r="J556" s="118">
        <v>108.6</v>
      </c>
      <c r="K556" s="118">
        <v>474</v>
      </c>
      <c r="L556" s="121">
        <v>0</v>
      </c>
      <c r="M556" s="121">
        <v>7.8849670377186304E+18</v>
      </c>
    </row>
    <row r="557" spans="3:13" ht="15" customHeight="1">
      <c r="C557" s="112" t="b">
        <v>0</v>
      </c>
      <c r="D557" s="113">
        <v>10</v>
      </c>
      <c r="E557" s="114" t="s">
        <v>1337</v>
      </c>
      <c r="F557" s="114" t="s">
        <v>936</v>
      </c>
      <c r="G557" s="118" t="s">
        <v>216</v>
      </c>
      <c r="H557" s="120">
        <v>41390</v>
      </c>
      <c r="I557" s="118" t="s">
        <v>757</v>
      </c>
      <c r="J557" s="118">
        <v>316.5</v>
      </c>
      <c r="K557" s="118">
        <v>475</v>
      </c>
      <c r="L557" s="121">
        <v>0</v>
      </c>
      <c r="M557" s="121">
        <v>1.7054592031743173E+19</v>
      </c>
    </row>
    <row r="558" spans="3:13" ht="15" customHeight="1">
      <c r="C558" s="112" t="b">
        <v>0</v>
      </c>
      <c r="D558" s="113">
        <v>11</v>
      </c>
      <c r="E558" s="114" t="s">
        <v>1338</v>
      </c>
      <c r="F558" s="114" t="s">
        <v>1023</v>
      </c>
      <c r="G558" s="118" t="s">
        <v>371</v>
      </c>
      <c r="H558" s="120">
        <v>41404</v>
      </c>
      <c r="I558" s="118" t="s">
        <v>1140</v>
      </c>
      <c r="J558" s="118">
        <v>21.9</v>
      </c>
      <c r="K558" s="118">
        <v>476</v>
      </c>
      <c r="L558" s="121">
        <v>0</v>
      </c>
      <c r="M558" s="121">
        <v>8.0016656925431409E+18</v>
      </c>
    </row>
    <row r="559" spans="3:13" ht="15" customHeight="1">
      <c r="C559" s="112" t="b">
        <v>0</v>
      </c>
      <c r="D559" s="113">
        <v>12</v>
      </c>
      <c r="E559" s="114" t="s">
        <v>1339</v>
      </c>
      <c r="F559" s="114" t="s">
        <v>1086</v>
      </c>
      <c r="G559" s="118" t="s">
        <v>216</v>
      </c>
      <c r="H559" s="120">
        <v>41404</v>
      </c>
      <c r="I559" s="118" t="s">
        <v>1340</v>
      </c>
      <c r="J559" s="118">
        <v>60.8</v>
      </c>
      <c r="K559" s="118">
        <v>477</v>
      </c>
      <c r="L559" s="121">
        <v>0</v>
      </c>
      <c r="M559" s="121">
        <v>8.8456745853266442E+18</v>
      </c>
    </row>
    <row r="560" spans="3:13" ht="15" customHeight="1">
      <c r="C560" s="112" t="b">
        <v>0</v>
      </c>
      <c r="D560" s="113">
        <v>13</v>
      </c>
      <c r="E560" s="114" t="s">
        <v>1341</v>
      </c>
      <c r="F560" s="114" t="s">
        <v>979</v>
      </c>
      <c r="G560" s="118" t="s">
        <v>506</v>
      </c>
      <c r="H560" s="120">
        <v>41408</v>
      </c>
      <c r="I560" s="118" t="s">
        <v>1342</v>
      </c>
      <c r="J560" s="118">
        <v>31.6</v>
      </c>
      <c r="K560" s="118">
        <v>478</v>
      </c>
      <c r="L560" s="121">
        <v>0</v>
      </c>
      <c r="M560" s="121">
        <v>1.5242958660862505E+19</v>
      </c>
    </row>
    <row r="561" spans="3:13" ht="15" customHeight="1">
      <c r="C561" s="112" t="b">
        <v>0</v>
      </c>
      <c r="D561" s="113">
        <v>14</v>
      </c>
      <c r="E561" s="114" t="s">
        <v>1343</v>
      </c>
      <c r="F561" s="114" t="s">
        <v>1344</v>
      </c>
      <c r="G561" s="118" t="s">
        <v>582</v>
      </c>
      <c r="H561" s="120">
        <v>41425</v>
      </c>
      <c r="I561" s="118" t="s">
        <v>946</v>
      </c>
      <c r="J561" s="118">
        <v>134</v>
      </c>
      <c r="K561" s="118">
        <v>479</v>
      </c>
      <c r="L561" s="121">
        <v>0</v>
      </c>
      <c r="M561" s="121">
        <v>5.1144600589186181E+18</v>
      </c>
    </row>
    <row r="562" spans="3:13" ht="15" customHeight="1">
      <c r="C562" s="112" t="b">
        <v>0</v>
      </c>
      <c r="D562" s="113">
        <v>15</v>
      </c>
      <c r="E562" s="114" t="s">
        <v>1345</v>
      </c>
      <c r="F562" s="114" t="s">
        <v>1346</v>
      </c>
      <c r="G562" s="118" t="s">
        <v>245</v>
      </c>
      <c r="H562" s="120">
        <v>41431</v>
      </c>
      <c r="I562" s="118" t="s">
        <v>901</v>
      </c>
      <c r="J562" s="118">
        <v>20.2</v>
      </c>
      <c r="K562" s="118">
        <v>480</v>
      </c>
      <c r="L562" s="121">
        <v>0</v>
      </c>
      <c r="M562" s="121">
        <v>1.6259744368372931E+19</v>
      </c>
    </row>
    <row r="563" spans="3:13" ht="15" customHeight="1">
      <c r="C563" s="112" t="b">
        <v>0</v>
      </c>
      <c r="D563" s="113">
        <v>16</v>
      </c>
      <c r="E563" s="114" t="s">
        <v>1347</v>
      </c>
      <c r="F563" s="114" t="s">
        <v>1348</v>
      </c>
      <c r="G563" s="118" t="s">
        <v>1210</v>
      </c>
      <c r="H563" s="120">
        <v>41432</v>
      </c>
      <c r="I563" s="118" t="s">
        <v>1349</v>
      </c>
      <c r="J563" s="118">
        <v>437.3</v>
      </c>
      <c r="K563" s="118">
        <v>481</v>
      </c>
      <c r="L563" s="121">
        <v>0</v>
      </c>
      <c r="M563" s="121">
        <v>1.8012079105224784E+19</v>
      </c>
    </row>
    <row r="564" spans="3:13" ht="15" customHeight="1">
      <c r="C564" s="112" t="b">
        <v>0</v>
      </c>
      <c r="D564" s="113">
        <v>17</v>
      </c>
      <c r="E564" s="114" t="s">
        <v>1350</v>
      </c>
      <c r="F564" s="114" t="s">
        <v>619</v>
      </c>
      <c r="G564" s="118" t="s">
        <v>251</v>
      </c>
      <c r="H564" s="120">
        <v>41488</v>
      </c>
      <c r="I564" s="118" t="s">
        <v>1351</v>
      </c>
      <c r="J564" s="118">
        <v>265.7</v>
      </c>
      <c r="K564" s="118">
        <v>482</v>
      </c>
      <c r="L564" s="121">
        <v>0</v>
      </c>
      <c r="M564" s="121">
        <v>8.1808519192769925E+18</v>
      </c>
    </row>
    <row r="565" spans="3:13" ht="15" customHeight="1">
      <c r="C565" s="112" t="b">
        <v>0</v>
      </c>
      <c r="D565" s="113">
        <v>18</v>
      </c>
      <c r="E565" s="114" t="s">
        <v>1352</v>
      </c>
      <c r="F565" s="114" t="s">
        <v>1353</v>
      </c>
      <c r="G565" s="118" t="s">
        <v>582</v>
      </c>
      <c r="H565" s="120">
        <v>41495</v>
      </c>
      <c r="I565" s="118" t="s">
        <v>1354</v>
      </c>
      <c r="J565" s="118">
        <v>43.6</v>
      </c>
      <c r="K565" s="118">
        <v>483</v>
      </c>
      <c r="L565" s="121">
        <v>0</v>
      </c>
      <c r="M565" s="121">
        <v>9.0404497886763008E+18</v>
      </c>
    </row>
    <row r="566" spans="3:13" ht="15" customHeight="1">
      <c r="C566" s="112" t="b">
        <v>0</v>
      </c>
      <c r="D566" s="113">
        <v>19</v>
      </c>
      <c r="E566" s="114" t="s">
        <v>1355</v>
      </c>
      <c r="F566" s="114" t="s">
        <v>1356</v>
      </c>
      <c r="G566" s="118" t="s">
        <v>1210</v>
      </c>
      <c r="H566" s="120">
        <v>41509</v>
      </c>
      <c r="I566" s="118" t="s">
        <v>1357</v>
      </c>
      <c r="J566" s="118">
        <v>386.9</v>
      </c>
      <c r="K566" s="118">
        <v>484</v>
      </c>
      <c r="L566" s="121">
        <v>0</v>
      </c>
      <c r="M566" s="121">
        <v>4.3629883527012941E+18</v>
      </c>
    </row>
    <row r="567" spans="3:13" ht="15" customHeight="1">
      <c r="C567" s="112" t="b">
        <v>0</v>
      </c>
      <c r="D567" s="113">
        <v>20</v>
      </c>
      <c r="E567" s="114" t="s">
        <v>1358</v>
      </c>
      <c r="F567" s="114" t="s">
        <v>517</v>
      </c>
      <c r="G567" s="118" t="s">
        <v>506</v>
      </c>
      <c r="H567" s="120">
        <v>41509</v>
      </c>
      <c r="I567" s="118" t="s">
        <v>1359</v>
      </c>
      <c r="J567" s="118">
        <v>202.2</v>
      </c>
      <c r="K567" s="118">
        <v>485</v>
      </c>
      <c r="L567" s="121">
        <v>0</v>
      </c>
      <c r="M567" s="121">
        <v>2.8385605143366134E+18</v>
      </c>
    </row>
    <row r="568" spans="3:13" ht="15" customHeight="1">
      <c r="C568" s="112" t="b">
        <v>0</v>
      </c>
      <c r="D568" s="113">
        <v>21</v>
      </c>
      <c r="E568" s="114" t="s">
        <v>1360</v>
      </c>
      <c r="F568" s="114" t="s">
        <v>1361</v>
      </c>
      <c r="G568" s="118" t="s">
        <v>1362</v>
      </c>
      <c r="H568" s="120">
        <v>41530</v>
      </c>
      <c r="I568" s="118" t="s">
        <v>217</v>
      </c>
      <c r="J568" s="118">
        <v>26.3</v>
      </c>
      <c r="K568" s="118">
        <v>486</v>
      </c>
      <c r="L568" s="121">
        <v>0</v>
      </c>
      <c r="M568" s="121">
        <v>1.4113686136737642E+19</v>
      </c>
    </row>
    <row r="569" spans="3:13" ht="15" customHeight="1">
      <c r="C569" s="112" t="b">
        <v>0</v>
      </c>
      <c r="D569" s="113">
        <v>22</v>
      </c>
      <c r="E569" s="114" t="s">
        <v>1363</v>
      </c>
      <c r="F569" s="114" t="s">
        <v>1364</v>
      </c>
      <c r="G569" s="118" t="s">
        <v>285</v>
      </c>
      <c r="H569" s="120">
        <v>41530</v>
      </c>
      <c r="I569" s="118" t="s">
        <v>1365</v>
      </c>
      <c r="J569" s="118">
        <v>3100</v>
      </c>
      <c r="K569" s="118">
        <v>487</v>
      </c>
      <c r="L569" s="121">
        <v>0</v>
      </c>
      <c r="M569" s="121">
        <v>5.0546988894730404E+18</v>
      </c>
    </row>
    <row r="570" spans="3:13" ht="15" customHeight="1">
      <c r="C570" s="112" t="b">
        <v>0</v>
      </c>
      <c r="D570" s="113">
        <v>23</v>
      </c>
      <c r="E570" s="114" t="s">
        <v>1366</v>
      </c>
      <c r="F570" s="114" t="s">
        <v>1367</v>
      </c>
      <c r="G570" s="118" t="s">
        <v>251</v>
      </c>
      <c r="H570" s="120">
        <v>41577</v>
      </c>
      <c r="I570" s="118" t="s">
        <v>579</v>
      </c>
      <c r="J570" s="118">
        <v>25.5</v>
      </c>
      <c r="K570" s="118">
        <v>488</v>
      </c>
      <c r="L570" s="121">
        <v>0</v>
      </c>
      <c r="M570" s="121">
        <v>1.5040752788821975E+19</v>
      </c>
    </row>
    <row r="571" spans="3:13" ht="15" customHeight="1">
      <c r="C571" s="112" t="b">
        <v>0</v>
      </c>
      <c r="D571" s="113">
        <v>24</v>
      </c>
      <c r="E571" s="114" t="s">
        <v>1368</v>
      </c>
      <c r="F571" s="114" t="s">
        <v>1369</v>
      </c>
      <c r="G571" s="118" t="s">
        <v>285</v>
      </c>
      <c r="H571" s="120">
        <v>41621</v>
      </c>
      <c r="I571" s="118" t="s">
        <v>1370</v>
      </c>
      <c r="J571" s="118">
        <v>180.1</v>
      </c>
      <c r="K571" s="118">
        <v>489</v>
      </c>
      <c r="L571" s="121">
        <v>0</v>
      </c>
      <c r="M571" s="121">
        <v>1.9214575404577812E+18</v>
      </c>
    </row>
    <row r="572" spans="3:13" ht="15" customHeight="1">
      <c r="C572" s="112" t="b">
        <v>0</v>
      </c>
      <c r="D572" s="113">
        <v>1</v>
      </c>
      <c r="E572" s="114" t="s">
        <v>1371</v>
      </c>
      <c r="F572" s="114" t="s">
        <v>1372</v>
      </c>
      <c r="G572" s="118" t="s">
        <v>277</v>
      </c>
      <c r="H572" s="120">
        <v>41656</v>
      </c>
      <c r="I572" s="118" t="s">
        <v>308</v>
      </c>
      <c r="J572" s="118">
        <v>61.7</v>
      </c>
      <c r="K572" s="118">
        <v>490</v>
      </c>
      <c r="L572" s="121">
        <v>0</v>
      </c>
      <c r="M572" s="121">
        <v>1.1615062334954815E+19</v>
      </c>
    </row>
    <row r="573" spans="3:13" ht="15" customHeight="1">
      <c r="C573" s="112" t="b">
        <v>0</v>
      </c>
      <c r="D573" s="113">
        <v>2</v>
      </c>
      <c r="E573" s="114" t="s">
        <v>1373</v>
      </c>
      <c r="F573" s="114" t="s">
        <v>1374</v>
      </c>
      <c r="G573" s="118" t="s">
        <v>489</v>
      </c>
      <c r="H573" s="120">
        <v>41663</v>
      </c>
      <c r="I573" s="118" t="s">
        <v>1375</v>
      </c>
      <c r="J573" s="118">
        <v>331.4</v>
      </c>
      <c r="K573" s="118">
        <v>491</v>
      </c>
      <c r="L573" s="121">
        <v>0</v>
      </c>
      <c r="M573" s="121">
        <v>5.6478860736127345E+18</v>
      </c>
    </row>
    <row r="574" spans="3:13" ht="15" customHeight="1">
      <c r="C574" s="112" t="b">
        <v>0</v>
      </c>
      <c r="D574" s="113">
        <v>3</v>
      </c>
      <c r="E574" s="114" t="s">
        <v>1376</v>
      </c>
      <c r="F574" s="114" t="s">
        <v>1377</v>
      </c>
      <c r="G574" s="118" t="s">
        <v>391</v>
      </c>
      <c r="H574" s="120">
        <v>41670</v>
      </c>
      <c r="I574" s="118" t="s">
        <v>431</v>
      </c>
      <c r="J574" s="118">
        <v>153.4</v>
      </c>
      <c r="K574" s="118">
        <v>492</v>
      </c>
      <c r="L574" s="121">
        <v>0</v>
      </c>
      <c r="M574" s="121">
        <v>1.8348218794556148E+19</v>
      </c>
    </row>
    <row r="575" spans="3:13" ht="15" customHeight="1">
      <c r="C575" s="112" t="b">
        <v>0</v>
      </c>
      <c r="D575" s="113">
        <v>4</v>
      </c>
      <c r="E575" s="114" t="s">
        <v>1378</v>
      </c>
      <c r="F575" s="114" t="s">
        <v>1379</v>
      </c>
      <c r="G575" s="118" t="s">
        <v>510</v>
      </c>
      <c r="H575" s="120">
        <v>41698</v>
      </c>
      <c r="I575" s="118" t="s">
        <v>1146</v>
      </c>
      <c r="J575" s="118">
        <v>63.5</v>
      </c>
      <c r="K575" s="118">
        <v>493</v>
      </c>
      <c r="L575" s="121">
        <v>0</v>
      </c>
      <c r="M575" s="121">
        <v>8.2133244415839314E+18</v>
      </c>
    </row>
    <row r="576" spans="3:13" ht="15" customHeight="1">
      <c r="C576" s="112" t="b">
        <v>0</v>
      </c>
      <c r="D576" s="113">
        <v>5</v>
      </c>
      <c r="E576" s="114" t="s">
        <v>1380</v>
      </c>
      <c r="F576" s="114" t="s">
        <v>1381</v>
      </c>
      <c r="G576" s="118" t="s">
        <v>634</v>
      </c>
      <c r="H576" s="120">
        <v>41698</v>
      </c>
      <c r="I576" s="118" t="s">
        <v>1382</v>
      </c>
      <c r="J576" s="118">
        <v>130.30000000000001</v>
      </c>
      <c r="K576" s="118">
        <v>494</v>
      </c>
      <c r="L576" s="121">
        <v>0</v>
      </c>
      <c r="M576" s="121">
        <v>1.7545237265537102E+19</v>
      </c>
    </row>
    <row r="577" spans="3:13" ht="15" customHeight="1">
      <c r="C577" s="112" t="b">
        <v>0</v>
      </c>
      <c r="D577" s="113">
        <v>6</v>
      </c>
      <c r="E577" s="114" t="s">
        <v>1383</v>
      </c>
      <c r="F577" s="114" t="s">
        <v>1384</v>
      </c>
      <c r="G577" s="118" t="s">
        <v>760</v>
      </c>
      <c r="H577" s="120">
        <v>41754</v>
      </c>
      <c r="I577" s="118" t="s">
        <v>1385</v>
      </c>
      <c r="J577" s="118">
        <v>54.5</v>
      </c>
      <c r="K577" s="118">
        <v>495</v>
      </c>
      <c r="L577" s="121">
        <v>0</v>
      </c>
      <c r="M577" s="121">
        <v>7.5057775213865656E+18</v>
      </c>
    </row>
    <row r="578" spans="3:13" ht="15" customHeight="1">
      <c r="C578" s="112" t="b">
        <v>0</v>
      </c>
      <c r="D578" s="113">
        <v>7</v>
      </c>
      <c r="E578" s="114" t="s">
        <v>1386</v>
      </c>
      <c r="F578" s="114" t="s">
        <v>1305</v>
      </c>
      <c r="G578" s="118" t="s">
        <v>277</v>
      </c>
      <c r="H578" s="120">
        <v>41775</v>
      </c>
      <c r="I578" s="118" t="s">
        <v>308</v>
      </c>
      <c r="J578" s="118">
        <v>66.3</v>
      </c>
      <c r="K578" s="118">
        <v>496</v>
      </c>
      <c r="L578" s="121">
        <v>0</v>
      </c>
      <c r="M578" s="121">
        <v>9.1189576258801613E+18</v>
      </c>
    </row>
    <row r="579" spans="3:13" ht="15" customHeight="1">
      <c r="C579" s="112" t="b">
        <v>0</v>
      </c>
      <c r="D579" s="113">
        <v>8</v>
      </c>
      <c r="E579" s="114" t="s">
        <v>1387</v>
      </c>
      <c r="F579" s="114" t="s">
        <v>1388</v>
      </c>
      <c r="G579" s="118" t="s">
        <v>494</v>
      </c>
      <c r="H579" s="120">
        <v>41782</v>
      </c>
      <c r="I579" s="118" t="s">
        <v>1389</v>
      </c>
      <c r="J579" s="118">
        <v>36.5</v>
      </c>
      <c r="K579" s="118">
        <v>497</v>
      </c>
      <c r="L579" s="121">
        <v>0</v>
      </c>
      <c r="M579" s="121">
        <v>1.3872761219852595E+19</v>
      </c>
    </row>
    <row r="580" spans="3:13" ht="15" customHeight="1">
      <c r="C580" s="112" t="b">
        <v>0</v>
      </c>
      <c r="D580" s="113">
        <v>9</v>
      </c>
      <c r="E580" s="114" t="s">
        <v>1390</v>
      </c>
      <c r="F580" s="114" t="s">
        <v>1391</v>
      </c>
      <c r="G580" s="118" t="s">
        <v>320</v>
      </c>
      <c r="H580" s="120">
        <v>41789</v>
      </c>
      <c r="I580" s="118" t="s">
        <v>866</v>
      </c>
      <c r="J580" s="118">
        <v>140.1</v>
      </c>
      <c r="K580" s="118">
        <v>498</v>
      </c>
      <c r="L580" s="121">
        <v>0</v>
      </c>
      <c r="M580" s="121">
        <v>1.2301945682315088E+19</v>
      </c>
    </row>
    <row r="581" spans="3:13" ht="15" customHeight="1">
      <c r="C581" s="112" t="b">
        <v>0</v>
      </c>
      <c r="D581" s="113">
        <v>10</v>
      </c>
      <c r="E581" s="114" t="s">
        <v>1392</v>
      </c>
      <c r="F581" s="114" t="s">
        <v>1393</v>
      </c>
      <c r="G581" s="118" t="s">
        <v>277</v>
      </c>
      <c r="H581" s="120">
        <v>41810</v>
      </c>
      <c r="I581" s="118" t="s">
        <v>365</v>
      </c>
      <c r="J581" s="118">
        <v>456.4</v>
      </c>
      <c r="K581" s="118">
        <v>499</v>
      </c>
      <c r="L581" s="121">
        <v>0</v>
      </c>
      <c r="M581" s="121">
        <v>1.1679139981271632E+19</v>
      </c>
    </row>
    <row r="582" spans="3:13" ht="15" customHeight="1">
      <c r="C582" s="112" t="b">
        <v>0</v>
      </c>
      <c r="D582" s="113">
        <v>11</v>
      </c>
      <c r="E582" s="114" t="s">
        <v>1392</v>
      </c>
      <c r="F582" s="114" t="s">
        <v>839</v>
      </c>
      <c r="G582" s="118" t="s">
        <v>251</v>
      </c>
      <c r="H582" s="120">
        <v>41810</v>
      </c>
      <c r="I582" s="118" t="s">
        <v>1394</v>
      </c>
      <c r="J582" s="118">
        <v>81.8</v>
      </c>
      <c r="K582" s="118">
        <v>500</v>
      </c>
      <c r="L582" s="121">
        <v>0</v>
      </c>
      <c r="M582" s="121">
        <v>1.6295644357926062E+19</v>
      </c>
    </row>
    <row r="583" spans="3:13" ht="15" customHeight="1">
      <c r="C583" s="112" t="b">
        <v>0</v>
      </c>
      <c r="D583" s="113">
        <v>12</v>
      </c>
      <c r="E583" s="114" t="s">
        <v>1395</v>
      </c>
      <c r="F583" s="114" t="s">
        <v>1396</v>
      </c>
      <c r="G583" s="118" t="s">
        <v>489</v>
      </c>
      <c r="H583" s="120">
        <v>41817</v>
      </c>
      <c r="I583" s="118" t="s">
        <v>1397</v>
      </c>
      <c r="J583" s="118">
        <v>22.8</v>
      </c>
      <c r="K583" s="118">
        <v>501</v>
      </c>
      <c r="L583" s="121">
        <v>0</v>
      </c>
      <c r="M583" s="121">
        <v>9.1441972755631872E+17</v>
      </c>
    </row>
    <row r="584" spans="3:13" ht="15" customHeight="1">
      <c r="C584" s="112" t="b">
        <v>0</v>
      </c>
      <c r="D584" s="113">
        <v>13</v>
      </c>
      <c r="E584" s="114" t="s">
        <v>1398</v>
      </c>
      <c r="F584" s="114" t="s">
        <v>1399</v>
      </c>
      <c r="G584" s="118" t="s">
        <v>216</v>
      </c>
      <c r="H584" s="120">
        <v>41838</v>
      </c>
      <c r="I584" s="118" t="s">
        <v>1283</v>
      </c>
      <c r="J584" s="118">
        <v>169</v>
      </c>
      <c r="K584" s="118">
        <v>502</v>
      </c>
      <c r="L584" s="121">
        <v>0</v>
      </c>
      <c r="M584" s="121">
        <v>1.0399992147741735E+19</v>
      </c>
    </row>
    <row r="585" spans="3:13" ht="15" customHeight="1">
      <c r="C585" s="112" t="b">
        <v>0</v>
      </c>
      <c r="D585" s="113">
        <v>14</v>
      </c>
      <c r="E585" s="114" t="s">
        <v>1400</v>
      </c>
      <c r="F585" s="114" t="s">
        <v>215</v>
      </c>
      <c r="G585" s="118" t="s">
        <v>277</v>
      </c>
      <c r="H585" s="120">
        <v>41845</v>
      </c>
      <c r="I585" s="118" t="s">
        <v>1401</v>
      </c>
      <c r="J585" s="118">
        <v>72.900000000000006</v>
      </c>
      <c r="K585" s="118">
        <v>503</v>
      </c>
      <c r="L585" s="121">
        <v>0</v>
      </c>
      <c r="M585" s="121">
        <v>1.1475175050672062E+19</v>
      </c>
    </row>
    <row r="586" spans="3:13" ht="15" customHeight="1">
      <c r="C586" s="112" t="b">
        <v>0</v>
      </c>
      <c r="D586" s="113">
        <v>15</v>
      </c>
      <c r="E586" s="114" t="s">
        <v>1402</v>
      </c>
      <c r="F586" s="114" t="s">
        <v>1403</v>
      </c>
      <c r="G586" s="118" t="s">
        <v>320</v>
      </c>
      <c r="H586" s="120">
        <v>41929</v>
      </c>
      <c r="I586" s="118" t="s">
        <v>1404</v>
      </c>
      <c r="J586" s="118">
        <v>188.2</v>
      </c>
      <c r="K586" s="118">
        <v>504</v>
      </c>
      <c r="L586" s="121">
        <v>0</v>
      </c>
      <c r="M586" s="121">
        <v>1.4029597114392829E+18</v>
      </c>
    </row>
    <row r="587" spans="3:13" ht="15" customHeight="1">
      <c r="C587" s="112" t="b">
        <v>0</v>
      </c>
      <c r="D587" s="113">
        <v>16</v>
      </c>
      <c r="E587" s="114" t="s">
        <v>1405</v>
      </c>
      <c r="F587" s="114" t="s">
        <v>215</v>
      </c>
      <c r="G587" s="118" t="s">
        <v>277</v>
      </c>
      <c r="H587" s="120">
        <v>41936</v>
      </c>
      <c r="I587" s="118" t="s">
        <v>450</v>
      </c>
      <c r="J587" s="118">
        <v>954.4</v>
      </c>
      <c r="K587" s="118">
        <v>505</v>
      </c>
      <c r="L587" s="121">
        <v>0</v>
      </c>
      <c r="M587" s="121">
        <v>9.0374185829560023E+18</v>
      </c>
    </row>
    <row r="588" spans="3:13" ht="15" customHeight="1">
      <c r="C588" s="112" t="b">
        <v>0</v>
      </c>
      <c r="D588" s="113">
        <v>17</v>
      </c>
      <c r="E588" s="114" t="s">
        <v>1406</v>
      </c>
      <c r="F588" s="114" t="s">
        <v>1250</v>
      </c>
      <c r="G588" s="118" t="s">
        <v>241</v>
      </c>
      <c r="H588" s="120">
        <v>41950</v>
      </c>
      <c r="I588" s="118" t="s">
        <v>1407</v>
      </c>
      <c r="J588" s="118">
        <v>86.4</v>
      </c>
      <c r="K588" s="118">
        <v>506</v>
      </c>
      <c r="L588" s="121">
        <v>0</v>
      </c>
      <c r="M588" s="121">
        <v>9.625713487185696E+17</v>
      </c>
    </row>
    <row r="589" spans="3:13" ht="15" customHeight="1">
      <c r="C589" s="112" t="b">
        <v>0</v>
      </c>
      <c r="D589" s="113">
        <v>18</v>
      </c>
      <c r="E589" s="114" t="s">
        <v>1408</v>
      </c>
      <c r="F589" s="114" t="s">
        <v>1409</v>
      </c>
      <c r="G589" s="118" t="s">
        <v>237</v>
      </c>
      <c r="H589" s="120">
        <v>41992</v>
      </c>
      <c r="I589" s="118" t="s">
        <v>1410</v>
      </c>
      <c r="J589" s="118">
        <v>18.2</v>
      </c>
      <c r="K589" s="118">
        <v>507</v>
      </c>
      <c r="L589" s="121">
        <v>0</v>
      </c>
      <c r="M589" s="121">
        <v>8.7908984550531338E+18</v>
      </c>
    </row>
    <row r="590" spans="3:13" ht="15" customHeight="1">
      <c r="C590" s="112" t="b">
        <v>0</v>
      </c>
      <c r="D590" s="113">
        <v>1</v>
      </c>
      <c r="E590" s="114" t="s">
        <v>1411</v>
      </c>
      <c r="F590" s="114" t="s">
        <v>1200</v>
      </c>
      <c r="G590" s="118" t="s">
        <v>251</v>
      </c>
      <c r="H590" s="120">
        <v>42020</v>
      </c>
      <c r="I590" s="118" t="s">
        <v>1198</v>
      </c>
      <c r="J590" s="118">
        <v>79.7</v>
      </c>
      <c r="K590" s="118">
        <v>508</v>
      </c>
      <c r="L590" s="121">
        <v>0</v>
      </c>
      <c r="M590" s="121">
        <v>4.601492430974722E+18</v>
      </c>
    </row>
    <row r="591" spans="3:13" ht="15" customHeight="1">
      <c r="C591" s="112" t="b">
        <v>0</v>
      </c>
      <c r="D591" s="113">
        <v>2</v>
      </c>
      <c r="E591" s="114" t="s">
        <v>1412</v>
      </c>
      <c r="F591" s="114" t="s">
        <v>215</v>
      </c>
      <c r="G591" s="118" t="s">
        <v>277</v>
      </c>
      <c r="H591" s="120">
        <v>42027</v>
      </c>
      <c r="I591" s="118" t="s">
        <v>1413</v>
      </c>
      <c r="J591" s="118">
        <v>54.7</v>
      </c>
      <c r="K591" s="118">
        <v>509</v>
      </c>
      <c r="L591" s="121">
        <v>0</v>
      </c>
      <c r="M591" s="121">
        <v>1.5597847253088176E+19</v>
      </c>
    </row>
    <row r="592" spans="3:13" ht="15" customHeight="1">
      <c r="C592" s="112" t="b">
        <v>0</v>
      </c>
      <c r="D592" s="113">
        <v>3</v>
      </c>
      <c r="E592" s="114" t="s">
        <v>1414</v>
      </c>
      <c r="F592" s="114" t="s">
        <v>367</v>
      </c>
      <c r="G592" s="118" t="s">
        <v>216</v>
      </c>
      <c r="H592" s="120">
        <v>42048</v>
      </c>
      <c r="I592" s="118" t="s">
        <v>460</v>
      </c>
      <c r="J592" s="118">
        <v>272.3</v>
      </c>
      <c r="K592" s="118">
        <v>510</v>
      </c>
      <c r="L592" s="121">
        <v>0</v>
      </c>
      <c r="M592" s="121">
        <v>7.6483152592441569E+18</v>
      </c>
    </row>
    <row r="593" spans="3:13" ht="15" customHeight="1">
      <c r="C593" s="112" t="b">
        <v>0</v>
      </c>
      <c r="D593" s="113">
        <v>4</v>
      </c>
      <c r="E593" s="114" t="s">
        <v>1415</v>
      </c>
      <c r="F593" s="114" t="s">
        <v>806</v>
      </c>
      <c r="G593" s="118" t="s">
        <v>807</v>
      </c>
      <c r="H593" s="120">
        <v>42062</v>
      </c>
      <c r="I593" s="118" t="s">
        <v>817</v>
      </c>
      <c r="J593" s="118">
        <v>5900</v>
      </c>
      <c r="K593" s="118">
        <v>511</v>
      </c>
      <c r="L593" s="121">
        <v>0</v>
      </c>
      <c r="M593" s="121">
        <v>7.9990703461448622E+18</v>
      </c>
    </row>
    <row r="594" spans="3:13" ht="15" customHeight="1">
      <c r="C594" s="112" t="b">
        <v>0</v>
      </c>
      <c r="D594" s="113">
        <v>5</v>
      </c>
      <c r="E594" s="114" t="s">
        <v>1416</v>
      </c>
      <c r="F594" s="114" t="s">
        <v>215</v>
      </c>
      <c r="G594" s="118" t="s">
        <v>277</v>
      </c>
      <c r="H594" s="120">
        <v>42132</v>
      </c>
      <c r="I594" s="118" t="s">
        <v>308</v>
      </c>
      <c r="J594" s="118">
        <v>90</v>
      </c>
      <c r="K594" s="118">
        <v>512</v>
      </c>
      <c r="L594" s="121">
        <v>0</v>
      </c>
      <c r="M594" s="121">
        <v>2.611905228727212E+18</v>
      </c>
    </row>
    <row r="595" spans="3:13" ht="15" customHeight="1">
      <c r="C595" s="112" t="b">
        <v>0</v>
      </c>
      <c r="D595" s="113">
        <v>6</v>
      </c>
      <c r="E595" s="114" t="s">
        <v>962</v>
      </c>
      <c r="F595" s="114" t="s">
        <v>1025</v>
      </c>
      <c r="G595" s="118" t="s">
        <v>361</v>
      </c>
      <c r="H595" s="120">
        <v>42195</v>
      </c>
      <c r="I595" s="118" t="s">
        <v>1413</v>
      </c>
      <c r="J595" s="118">
        <v>31.7</v>
      </c>
      <c r="K595" s="118">
        <v>513</v>
      </c>
      <c r="L595" s="121">
        <v>0</v>
      </c>
      <c r="M595" s="121">
        <v>1.736363188210952E+19</v>
      </c>
    </row>
    <row r="596" spans="3:13" ht="15" customHeight="1">
      <c r="C596" s="112" t="b">
        <v>0</v>
      </c>
      <c r="D596" s="113">
        <v>7</v>
      </c>
      <c r="E596" s="114" t="s">
        <v>1417</v>
      </c>
      <c r="F596" s="114" t="s">
        <v>1418</v>
      </c>
      <c r="G596" s="118" t="s">
        <v>216</v>
      </c>
      <c r="H596" s="120">
        <v>42279</v>
      </c>
      <c r="I596" s="118" t="s">
        <v>1178</v>
      </c>
      <c r="J596" s="118">
        <v>294.2</v>
      </c>
      <c r="K596" s="118">
        <v>514</v>
      </c>
      <c r="L596" s="121">
        <v>0</v>
      </c>
      <c r="M596" s="121">
        <v>8.8528512722434335E+18</v>
      </c>
    </row>
    <row r="597" spans="3:13" ht="15" customHeight="1">
      <c r="C597" s="112" t="b">
        <v>0</v>
      </c>
      <c r="D597" s="113">
        <v>8</v>
      </c>
      <c r="E597" s="114" t="s">
        <v>1419</v>
      </c>
      <c r="F597" s="114" t="s">
        <v>911</v>
      </c>
      <c r="G597" s="118" t="s">
        <v>269</v>
      </c>
      <c r="H597" s="120">
        <v>42279</v>
      </c>
      <c r="I597" s="118" t="s">
        <v>1420</v>
      </c>
      <c r="J597" s="118">
        <v>4.9000000000000004</v>
      </c>
      <c r="K597" s="118">
        <v>515</v>
      </c>
      <c r="L597" s="121">
        <v>0</v>
      </c>
      <c r="M597" s="121">
        <v>7.9171380076774513E+18</v>
      </c>
    </row>
    <row r="598" spans="3:13" ht="15" customHeight="1">
      <c r="C598" s="112" t="b">
        <v>0</v>
      </c>
      <c r="D598" s="113">
        <v>1</v>
      </c>
      <c r="E598" s="114" t="s">
        <v>1421</v>
      </c>
      <c r="F598" s="114" t="s">
        <v>1063</v>
      </c>
      <c r="G598" s="118" t="s">
        <v>582</v>
      </c>
      <c r="H598" s="120">
        <v>42440</v>
      </c>
      <c r="I598" s="118" t="s">
        <v>1422</v>
      </c>
      <c r="J598" s="118">
        <v>67.099999999999994</v>
      </c>
      <c r="K598" s="118">
        <v>516</v>
      </c>
      <c r="L598" s="121">
        <v>0</v>
      </c>
      <c r="M598" s="121">
        <v>9.0994527640284129E+18</v>
      </c>
    </row>
    <row r="599" spans="3:13" ht="15" customHeight="1">
      <c r="C599" s="112" t="b">
        <v>0</v>
      </c>
      <c r="D599" s="113">
        <v>2</v>
      </c>
      <c r="E599" s="114" t="s">
        <v>1423</v>
      </c>
      <c r="F599" s="114" t="s">
        <v>1424</v>
      </c>
      <c r="G599" s="118" t="s">
        <v>1210</v>
      </c>
      <c r="H599" s="120">
        <v>42489</v>
      </c>
      <c r="I599" s="118" t="s">
        <v>1425</v>
      </c>
      <c r="J599" s="118">
        <v>20.7</v>
      </c>
      <c r="K599" s="118">
        <v>517</v>
      </c>
      <c r="L599" s="121">
        <v>0</v>
      </c>
      <c r="M599" s="121">
        <v>5.3933821929780173E+18</v>
      </c>
    </row>
    <row r="600" spans="3:13" ht="15" customHeight="1">
      <c r="C600" s="112" t="b">
        <v>0</v>
      </c>
      <c r="D600" s="113">
        <v>3</v>
      </c>
      <c r="E600" s="114" t="s">
        <v>1426</v>
      </c>
      <c r="F600" s="114" t="s">
        <v>1427</v>
      </c>
      <c r="G600" s="118" t="s">
        <v>510</v>
      </c>
      <c r="H600" s="120">
        <v>42496</v>
      </c>
      <c r="I600" s="118" t="s">
        <v>1422</v>
      </c>
      <c r="J600" s="118">
        <v>103.3</v>
      </c>
      <c r="K600" s="118">
        <v>518</v>
      </c>
      <c r="L600" s="121">
        <v>0</v>
      </c>
      <c r="M600" s="121">
        <v>1.5916408786747511E+19</v>
      </c>
    </row>
    <row r="601" spans="3:13" ht="15" customHeight="1">
      <c r="C601" s="112" t="b">
        <v>0</v>
      </c>
      <c r="D601" s="113">
        <v>4</v>
      </c>
      <c r="E601" s="114" t="s">
        <v>1428</v>
      </c>
      <c r="F601" s="114" t="s">
        <v>548</v>
      </c>
      <c r="G601" s="118" t="s">
        <v>216</v>
      </c>
      <c r="H601" s="120">
        <v>42601</v>
      </c>
      <c r="I601" s="118" t="s">
        <v>299</v>
      </c>
      <c r="J601" s="118">
        <v>21.4</v>
      </c>
      <c r="K601" s="118">
        <v>519</v>
      </c>
      <c r="L601" s="121">
        <v>0</v>
      </c>
      <c r="M601" s="121">
        <v>1.3307959698157056E+18</v>
      </c>
    </row>
    <row r="602" spans="3:13" ht="15" customHeight="1">
      <c r="C602" s="112" t="b">
        <v>0</v>
      </c>
      <c r="D602" s="113">
        <v>5</v>
      </c>
      <c r="E602" s="114" t="s">
        <v>1429</v>
      </c>
      <c r="F602" s="114" t="s">
        <v>1430</v>
      </c>
      <c r="G602" s="118" t="s">
        <v>233</v>
      </c>
      <c r="H602" s="120">
        <v>42636</v>
      </c>
      <c r="I602" s="118" t="s">
        <v>1431</v>
      </c>
      <c r="J602" s="118">
        <v>66.3</v>
      </c>
      <c r="K602" s="118">
        <v>520</v>
      </c>
      <c r="L602" s="121">
        <v>0</v>
      </c>
      <c r="M602" s="121">
        <v>1.7469877167746769E+19</v>
      </c>
    </row>
    <row r="603" spans="3:13" ht="15" customHeight="1">
      <c r="C603" s="112" t="b">
        <v>0</v>
      </c>
      <c r="D603" s="113">
        <v>1</v>
      </c>
      <c r="E603" s="114" t="s">
        <v>1432</v>
      </c>
      <c r="F603" s="114" t="s">
        <v>1433</v>
      </c>
      <c r="G603" s="118" t="s">
        <v>395</v>
      </c>
      <c r="H603" s="120">
        <v>42748</v>
      </c>
      <c r="I603" s="118" t="s">
        <v>1422</v>
      </c>
      <c r="J603" s="118">
        <v>126.4</v>
      </c>
      <c r="K603" s="118">
        <v>521</v>
      </c>
      <c r="L603" s="121">
        <v>0</v>
      </c>
      <c r="M603" s="121">
        <v>1.4055600611491977E+19</v>
      </c>
    </row>
    <row r="604" spans="3:13" ht="15" customHeight="1">
      <c r="C604" s="112" t="b">
        <v>0</v>
      </c>
      <c r="D604" s="113">
        <v>2</v>
      </c>
      <c r="E604" s="114" t="s">
        <v>977</v>
      </c>
      <c r="F604" s="114" t="s">
        <v>215</v>
      </c>
      <c r="G604" s="118" t="s">
        <v>277</v>
      </c>
      <c r="H604" s="120">
        <v>42762</v>
      </c>
      <c r="I604" s="118" t="s">
        <v>450</v>
      </c>
      <c r="J604" s="118">
        <v>361.2</v>
      </c>
      <c r="K604" s="118">
        <v>522</v>
      </c>
      <c r="L604" s="121">
        <v>0</v>
      </c>
      <c r="M604" s="121">
        <v>4.9305758536898734E+18</v>
      </c>
    </row>
    <row r="605" spans="3:13" ht="15" customHeight="1">
      <c r="C605" s="112" t="b">
        <v>0</v>
      </c>
      <c r="D605" s="113">
        <v>3</v>
      </c>
      <c r="E605" s="114" t="s">
        <v>1434</v>
      </c>
      <c r="F605" s="114" t="s">
        <v>1435</v>
      </c>
      <c r="G605" s="118" t="s">
        <v>317</v>
      </c>
      <c r="H605" s="120">
        <v>42797</v>
      </c>
      <c r="I605" s="118" t="s">
        <v>399</v>
      </c>
      <c r="J605" s="118">
        <v>68.2</v>
      </c>
      <c r="K605" s="118">
        <v>523</v>
      </c>
      <c r="L605" s="121">
        <v>0</v>
      </c>
      <c r="M605" s="121">
        <v>1.0474591116813259E+19</v>
      </c>
    </row>
    <row r="606" spans="3:13" ht="15" customHeight="1">
      <c r="C606" s="112" t="b">
        <v>0</v>
      </c>
      <c r="D606" s="113">
        <v>4</v>
      </c>
      <c r="E606" s="114" t="s">
        <v>1198</v>
      </c>
      <c r="F606" s="114" t="s">
        <v>1436</v>
      </c>
      <c r="G606" s="118" t="s">
        <v>729</v>
      </c>
      <c r="H606" s="120">
        <v>42853</v>
      </c>
      <c r="I606" s="118" t="s">
        <v>1437</v>
      </c>
      <c r="J606" s="118">
        <v>4740</v>
      </c>
      <c r="K606" s="118">
        <v>524</v>
      </c>
      <c r="L606" s="121">
        <v>0</v>
      </c>
      <c r="M606" s="121">
        <v>1.4336258328429001E+19</v>
      </c>
    </row>
    <row r="607" spans="3:13" ht="15" customHeight="1">
      <c r="C607" s="112" t="b">
        <v>0</v>
      </c>
      <c r="D607" s="113">
        <v>5</v>
      </c>
      <c r="E607" s="114" t="s">
        <v>1438</v>
      </c>
      <c r="F607" s="114" t="s">
        <v>1063</v>
      </c>
      <c r="G607" s="118" t="s">
        <v>582</v>
      </c>
      <c r="H607" s="120">
        <v>42860</v>
      </c>
      <c r="I607" s="118" t="s">
        <v>1439</v>
      </c>
      <c r="J607" s="118">
        <v>13000</v>
      </c>
      <c r="K607" s="118">
        <v>525</v>
      </c>
      <c r="L607" s="121">
        <v>0</v>
      </c>
      <c r="M607" s="121">
        <v>4.3510269009325741E+17</v>
      </c>
    </row>
    <row r="608" spans="3:13" ht="15" customHeight="1">
      <c r="C608" s="112" t="b">
        <v>0</v>
      </c>
      <c r="D608" s="113">
        <v>6</v>
      </c>
      <c r="E608" s="114" t="s">
        <v>1440</v>
      </c>
      <c r="F608" s="114" t="s">
        <v>1441</v>
      </c>
      <c r="G608" s="118" t="s">
        <v>277</v>
      </c>
      <c r="H608" s="120">
        <v>42881</v>
      </c>
      <c r="I608" s="118" t="s">
        <v>1442</v>
      </c>
      <c r="J608" s="118">
        <v>34.4</v>
      </c>
      <c r="K608" s="118">
        <v>526</v>
      </c>
      <c r="L608" s="121">
        <v>0</v>
      </c>
      <c r="M608" s="121">
        <v>2.4981782272528515E+17</v>
      </c>
    </row>
    <row r="609" spans="3:13" ht="15" customHeight="1">
      <c r="C609" s="112" t="b">
        <v>0</v>
      </c>
      <c r="D609" s="113">
        <v>7</v>
      </c>
      <c r="E609" s="114" t="s">
        <v>1443</v>
      </c>
      <c r="F609" s="114" t="s">
        <v>1444</v>
      </c>
      <c r="G609" s="118" t="s">
        <v>255</v>
      </c>
      <c r="H609" s="120">
        <v>43021</v>
      </c>
      <c r="I609" s="118" t="s">
        <v>1445</v>
      </c>
      <c r="J609" s="118">
        <v>34.200000000000003</v>
      </c>
      <c r="K609" s="118">
        <v>527</v>
      </c>
      <c r="L609" s="121">
        <v>0</v>
      </c>
      <c r="M609" s="121">
        <v>8.2184031048264909E+18</v>
      </c>
    </row>
    <row r="610" spans="3:13" ht="15" customHeight="1">
      <c r="C610" s="112" t="b">
        <v>0</v>
      </c>
      <c r="D610" s="113">
        <v>8</v>
      </c>
      <c r="E610" s="114" t="s">
        <v>1446</v>
      </c>
      <c r="F610" s="114" t="s">
        <v>215</v>
      </c>
      <c r="G610" s="118" t="s">
        <v>277</v>
      </c>
      <c r="H610" s="120">
        <v>43084</v>
      </c>
      <c r="I610" s="118" t="s">
        <v>1447</v>
      </c>
      <c r="J610" s="118">
        <v>144</v>
      </c>
      <c r="K610" s="118">
        <v>528</v>
      </c>
      <c r="L610" s="121">
        <v>0</v>
      </c>
      <c r="M610" s="121">
        <v>1.2031942597388292E+19</v>
      </c>
    </row>
    <row r="611" spans="3:13" ht="15" customHeight="1">
      <c r="C611" s="112" t="b">
        <v>0</v>
      </c>
      <c r="D611" s="113">
        <v>1</v>
      </c>
      <c r="E611" s="114" t="s">
        <v>1448</v>
      </c>
      <c r="F611" s="114" t="s">
        <v>1449</v>
      </c>
      <c r="G611" s="118" t="s">
        <v>285</v>
      </c>
      <c r="H611" s="120">
        <v>43616</v>
      </c>
      <c r="I611" s="118" t="s">
        <v>1450</v>
      </c>
      <c r="J611" s="118">
        <v>36.700000000000003</v>
      </c>
      <c r="K611" s="118">
        <v>529</v>
      </c>
      <c r="L611" s="121">
        <v>0</v>
      </c>
      <c r="M611" s="121">
        <v>8.2146865827504814E+18</v>
      </c>
    </row>
    <row r="612" spans="3:13" ht="15" customHeight="1">
      <c r="C612" s="112" t="b">
        <v>0</v>
      </c>
      <c r="D612" s="113">
        <v>2</v>
      </c>
      <c r="E612" s="114" t="s">
        <v>1451</v>
      </c>
      <c r="F612" s="114" t="s">
        <v>1452</v>
      </c>
      <c r="G612" s="118" t="s">
        <v>557</v>
      </c>
      <c r="H612" s="120">
        <v>43763</v>
      </c>
      <c r="I612" s="118" t="s">
        <v>1453</v>
      </c>
      <c r="J612" s="118">
        <v>29.7</v>
      </c>
      <c r="K612" s="118">
        <v>530</v>
      </c>
      <c r="L612" s="121">
        <v>0</v>
      </c>
      <c r="M612" s="121">
        <v>7.7748984879260385E+18</v>
      </c>
    </row>
    <row r="613" spans="3:13" ht="15" customHeight="1">
      <c r="C613" s="112" t="b">
        <v>0</v>
      </c>
      <c r="D613" s="113">
        <v>3</v>
      </c>
      <c r="E613" s="114" t="s">
        <v>1454</v>
      </c>
      <c r="F613" s="114" t="s">
        <v>1455</v>
      </c>
      <c r="G613" s="118" t="s">
        <v>494</v>
      </c>
      <c r="H613" s="120">
        <v>43763</v>
      </c>
      <c r="I613" s="118" t="s">
        <v>1456</v>
      </c>
      <c r="J613" s="118">
        <v>27.1</v>
      </c>
      <c r="K613" s="118">
        <v>531</v>
      </c>
      <c r="L613" s="121">
        <v>0</v>
      </c>
      <c r="M613" s="121">
        <v>3.6514621803928868E+18</v>
      </c>
    </row>
    <row r="614" spans="3:13" ht="15" customHeight="1">
      <c r="C614" s="112" t="b">
        <v>0</v>
      </c>
      <c r="D614" s="113">
        <v>4</v>
      </c>
      <c r="E614" s="114" t="s">
        <v>1457</v>
      </c>
      <c r="F614" s="114" t="s">
        <v>1458</v>
      </c>
      <c r="G614" s="118" t="s">
        <v>395</v>
      </c>
      <c r="H614" s="120">
        <v>43770</v>
      </c>
      <c r="I614" s="118" t="s">
        <v>1459</v>
      </c>
      <c r="J614" s="118">
        <v>120.6</v>
      </c>
      <c r="K614" s="118">
        <v>532</v>
      </c>
      <c r="L614" s="121">
        <v>0</v>
      </c>
      <c r="M614" s="121">
        <v>5.7443292119625134E+18</v>
      </c>
    </row>
    <row r="615" spans="3:13" ht="15" customHeight="1">
      <c r="C615" s="112" t="b">
        <v>0</v>
      </c>
      <c r="D615" s="113">
        <v>1</v>
      </c>
      <c r="E615" s="114" t="s">
        <v>1460</v>
      </c>
      <c r="F615" s="114" t="s">
        <v>1461</v>
      </c>
      <c r="G615" s="118" t="s">
        <v>334</v>
      </c>
      <c r="H615" s="120">
        <v>43875</v>
      </c>
      <c r="I615" s="118" t="s">
        <v>1462</v>
      </c>
      <c r="J615" s="118">
        <v>100.9</v>
      </c>
      <c r="K615" s="118">
        <v>533</v>
      </c>
      <c r="L615" s="121">
        <v>0</v>
      </c>
      <c r="M615" s="121">
        <v>3.544487580108759E+18</v>
      </c>
    </row>
    <row r="616" spans="3:13" ht="15" customHeight="1">
      <c r="C616" s="112" t="b">
        <v>0</v>
      </c>
      <c r="D616" s="113">
        <v>2</v>
      </c>
      <c r="E616" s="114" t="s">
        <v>1463</v>
      </c>
      <c r="F616" s="114" t="s">
        <v>1464</v>
      </c>
      <c r="G616" s="118" t="s">
        <v>265</v>
      </c>
      <c r="H616" s="120">
        <v>43924</v>
      </c>
      <c r="I616" s="118" t="s">
        <v>1465</v>
      </c>
      <c r="J616" s="118">
        <v>152.4</v>
      </c>
      <c r="K616" s="118">
        <v>534</v>
      </c>
      <c r="L616" s="121">
        <v>0</v>
      </c>
      <c r="M616" s="121">
        <v>1.8047005416837978E+19</v>
      </c>
    </row>
    <row r="617" spans="3:13" ht="15" customHeight="1">
      <c r="C617" s="112" t="b">
        <v>0</v>
      </c>
      <c r="D617" s="113">
        <v>3</v>
      </c>
      <c r="E617" s="114" t="s">
        <v>1466</v>
      </c>
      <c r="F617" s="114" t="s">
        <v>1467</v>
      </c>
      <c r="G617" s="118" t="s">
        <v>251</v>
      </c>
      <c r="H617" s="120">
        <v>44120</v>
      </c>
      <c r="I617" s="118" t="s">
        <v>1389</v>
      </c>
      <c r="J617" s="118">
        <v>134.69999999999999</v>
      </c>
      <c r="K617" s="118">
        <v>535</v>
      </c>
      <c r="L617" s="121">
        <v>0</v>
      </c>
      <c r="M617" s="121">
        <v>1.4816151343477578E+19</v>
      </c>
    </row>
    <row r="618" spans="3:13" ht="15" customHeight="1">
      <c r="C618" s="112" t="b">
        <v>0</v>
      </c>
      <c r="D618" s="113">
        <v>4</v>
      </c>
      <c r="E618" s="114" t="s">
        <v>1468</v>
      </c>
      <c r="F618" s="114" t="s">
        <v>1469</v>
      </c>
      <c r="G618" s="118" t="s">
        <v>255</v>
      </c>
      <c r="H618" s="120">
        <v>44127</v>
      </c>
      <c r="I618" s="118" t="s">
        <v>1470</v>
      </c>
      <c r="J618" s="118">
        <v>70</v>
      </c>
      <c r="K618" s="118">
        <v>536</v>
      </c>
      <c r="L618" s="121">
        <v>0</v>
      </c>
      <c r="M618" s="121">
        <v>6.9863695601177723E+18</v>
      </c>
    </row>
    <row r="619" spans="3:13" ht="15" customHeight="1">
      <c r="C619" s="112" t="b">
        <v>0</v>
      </c>
      <c r="D619" s="113">
        <v>1</v>
      </c>
      <c r="E619" s="114" t="s">
        <v>1471</v>
      </c>
      <c r="F619" s="114" t="s">
        <v>594</v>
      </c>
      <c r="G619" s="118" t="s">
        <v>241</v>
      </c>
      <c r="H619" s="120">
        <v>44993</v>
      </c>
      <c r="I619" s="118" t="s">
        <v>1472</v>
      </c>
      <c r="J619" s="118">
        <v>16000</v>
      </c>
      <c r="K619" s="118">
        <v>537</v>
      </c>
      <c r="L619" s="121">
        <v>0</v>
      </c>
      <c r="M619" s="121">
        <v>8.355605459286274E+18</v>
      </c>
    </row>
    <row r="620" spans="3:13" ht="15" customHeight="1">
      <c r="C620" s="112" t="b">
        <v>0</v>
      </c>
      <c r="D620" s="113">
        <v>2</v>
      </c>
      <c r="E620" s="114" t="s">
        <v>1473</v>
      </c>
      <c r="F620" s="114" t="s">
        <v>1474</v>
      </c>
      <c r="G620" s="118" t="s">
        <v>241</v>
      </c>
      <c r="H620" s="120">
        <v>44995</v>
      </c>
      <c r="I620" s="118" t="s">
        <v>1422</v>
      </c>
      <c r="J620" s="118">
        <v>209000</v>
      </c>
      <c r="K620" s="118">
        <v>538</v>
      </c>
      <c r="L620" s="121">
        <v>0</v>
      </c>
      <c r="M620" s="121">
        <v>6.095486465543681E+18</v>
      </c>
    </row>
    <row r="621" spans="3:13" ht="15" customHeight="1">
      <c r="C621" s="112" t="b">
        <v>0</v>
      </c>
      <c r="D621" s="113">
        <v>3</v>
      </c>
      <c r="E621" s="114" t="s">
        <v>1110</v>
      </c>
      <c r="F621" s="114" t="s">
        <v>228</v>
      </c>
      <c r="G621" s="118" t="s">
        <v>229</v>
      </c>
      <c r="H621" s="120">
        <v>44997</v>
      </c>
      <c r="I621" s="118" t="s">
        <v>1475</v>
      </c>
      <c r="J621" s="118">
        <v>118445</v>
      </c>
      <c r="K621" s="118">
        <v>539</v>
      </c>
      <c r="L621" s="121">
        <v>0</v>
      </c>
      <c r="M621" s="121">
        <v>9.4209634912031375E+18</v>
      </c>
    </row>
    <row r="622" spans="3:13" ht="15" customHeight="1">
      <c r="C622" s="112" t="b">
        <v>0</v>
      </c>
      <c r="D622" s="113">
        <v>4</v>
      </c>
      <c r="E622" s="114" t="s">
        <v>1476</v>
      </c>
      <c r="F622" s="114" t="s">
        <v>596</v>
      </c>
      <c r="G622" s="118" t="s">
        <v>241</v>
      </c>
      <c r="H622" s="120">
        <v>45047</v>
      </c>
      <c r="I622" s="118" t="s">
        <v>1477</v>
      </c>
      <c r="J622" s="118">
        <v>229000</v>
      </c>
      <c r="K622" s="118">
        <v>540</v>
      </c>
      <c r="L622" s="121">
        <v>0</v>
      </c>
      <c r="M622" s="121">
        <v>1.8226088401697024E+19</v>
      </c>
    </row>
    <row r="623" spans="3:13" ht="15" customHeight="1">
      <c r="C623" s="112" t="b">
        <v>0</v>
      </c>
      <c r="D623" s="113">
        <v>5</v>
      </c>
      <c r="E623" s="114" t="s">
        <v>1478</v>
      </c>
      <c r="F623" s="114" t="s">
        <v>1479</v>
      </c>
      <c r="G623" s="118" t="s">
        <v>255</v>
      </c>
      <c r="H623" s="120">
        <v>45135</v>
      </c>
      <c r="I623" s="118" t="s">
        <v>1480</v>
      </c>
      <c r="J623" s="118">
        <v>139</v>
      </c>
      <c r="K623" s="118">
        <v>541</v>
      </c>
      <c r="L623" s="121">
        <v>0</v>
      </c>
      <c r="M623" s="121">
        <v>1.628167506172792E+19</v>
      </c>
    </row>
    <row r="624" spans="3:13" ht="15" customHeight="1">
      <c r="C624" s="112" t="b">
        <v>0</v>
      </c>
      <c r="D624" s="113">
        <v>6</v>
      </c>
      <c r="E624" s="114" t="s">
        <v>348</v>
      </c>
      <c r="F624" s="114" t="s">
        <v>1481</v>
      </c>
      <c r="G624" s="118" t="s">
        <v>542</v>
      </c>
      <c r="H624" s="120">
        <v>45233</v>
      </c>
      <c r="I624" s="118" t="s">
        <v>1482</v>
      </c>
      <c r="J624" s="118">
        <v>66</v>
      </c>
      <c r="K624" s="118">
        <v>542</v>
      </c>
      <c r="L624" s="121">
        <v>0</v>
      </c>
      <c r="M624" s="121">
        <v>2.574835397069826E+18</v>
      </c>
    </row>
    <row r="625" spans="3:13" ht="15" customHeight="1">
      <c r="C625" s="112" t="b">
        <v>0</v>
      </c>
      <c r="D625" s="113">
        <v>1</v>
      </c>
      <c r="E625" s="114" t="s">
        <v>1483</v>
      </c>
      <c r="F625" s="114" t="s">
        <v>1484</v>
      </c>
      <c r="G625" s="118" t="s">
        <v>510</v>
      </c>
      <c r="H625" s="120">
        <v>45408</v>
      </c>
      <c r="I625" s="118" t="s">
        <v>1485</v>
      </c>
      <c r="J625" s="118">
        <v>6000</v>
      </c>
      <c r="K625" s="118">
        <v>543</v>
      </c>
      <c r="L625" s="121">
        <v>0</v>
      </c>
      <c r="M625" s="121">
        <v>4.6294150206621327E+18</v>
      </c>
    </row>
    <row r="626" spans="3:13" ht="15" customHeight="1">
      <c r="C626" s="115" t="b">
        <v>0</v>
      </c>
      <c r="D626" s="116">
        <v>2</v>
      </c>
      <c r="E626" s="117" t="s">
        <v>1486</v>
      </c>
      <c r="F626" s="117" t="s">
        <v>1487</v>
      </c>
      <c r="G626" s="118" t="s">
        <v>489</v>
      </c>
      <c r="H626" s="120">
        <v>45583</v>
      </c>
      <c r="I626" s="118" t="s">
        <v>1488</v>
      </c>
      <c r="J626" s="118">
        <v>107.8</v>
      </c>
      <c r="K626" s="118">
        <v>544</v>
      </c>
      <c r="L626" s="121">
        <v>0</v>
      </c>
      <c r="M626" s="121">
        <v>2.745311341545813E+18</v>
      </c>
    </row>
  </sheetData>
  <mergeCells count="1">
    <mergeCell ref="D9:E9"/>
  </mergeCells>
  <phoneticPr fontId="24" type="noConversion"/>
  <conditionalFormatting sqref="C81 C60:C67">
    <cfRule type="duplicateValues" dxfId="152" priority="20"/>
  </conditionalFormatting>
  <conditionalFormatting sqref="C82:C626">
    <cfRule type="cellIs" dxfId="151" priority="25" operator="notEqual">
      <formula>FALSE</formula>
    </cfRule>
  </conditionalFormatting>
  <conditionalFormatting sqref="D9">
    <cfRule type="cellIs" dxfId="150" priority="4" operator="notEqual">
      <formula>"Dataset Description"</formula>
    </cfRule>
  </conditionalFormatting>
  <conditionalFormatting sqref="D14:D15">
    <cfRule type="colorScale" priority="8">
      <colorScale>
        <cfvo type="num" val="0"/>
        <cfvo type="num" val="0.2"/>
        <color theme="1" tint="-0.499984740745262"/>
        <color rgb="FF7A0000"/>
      </colorScale>
    </cfRule>
  </conditionalFormatting>
  <conditionalFormatting sqref="D17:K17">
    <cfRule type="cellIs" dxfId="149" priority="18" operator="notEqual">
      <formula>"Definition"</formula>
    </cfRule>
  </conditionalFormatting>
  <conditionalFormatting sqref="D19:K19">
    <cfRule type="cellIs" dxfId="148" priority="19" operator="notEqual">
      <formula>"Note"</formula>
    </cfRule>
  </conditionalFormatting>
  <conditionalFormatting sqref="D25:F32 D38:F42 D48:F56">
    <cfRule type="cellIs" dxfId="147" priority="26" operator="equal">
      <formula>0</formula>
    </cfRule>
  </conditionalFormatting>
  <conditionalFormatting sqref="D26:F28">
    <cfRule type="colorScale" priority="21">
      <colorScale>
        <cfvo type="num" val="0"/>
        <cfvo type="num" val="0.2"/>
        <color rgb="FF000000"/>
        <color rgb="FF7A0000"/>
      </colorScale>
    </cfRule>
  </conditionalFormatting>
  <conditionalFormatting sqref="D60:F67">
    <cfRule type="cellIs" dxfId="146" priority="23" operator="notEqual">
      <formula>FALSE</formula>
    </cfRule>
  </conditionalFormatting>
  <conditionalFormatting sqref="G25:K32 G38:K42 G48:K56">
    <cfRule type="cellIs" dxfId="145" priority="3" operator="equal">
      <formula>0</formula>
    </cfRule>
  </conditionalFormatting>
  <conditionalFormatting sqref="G26:K28">
    <cfRule type="colorScale" priority="1">
      <colorScale>
        <cfvo type="num" val="0"/>
        <cfvo type="num" val="0.2"/>
        <color rgb="FF000000"/>
        <color rgb="FF7A0000"/>
      </colorScale>
    </cfRule>
  </conditionalFormatting>
  <conditionalFormatting sqref="G60:K67">
    <cfRule type="cellIs" dxfId="144" priority="2" operator="notEqual">
      <formula>FALSE</formula>
    </cfRule>
  </conditionalFormatting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C9E5B-8A5A-4CF6-BC40-C692F8F27017}">
  <sheetPr>
    <tabColor rgb="FF1A1A1A"/>
  </sheetPr>
  <dimension ref="A1:O91"/>
  <sheetViews>
    <sheetView topLeftCell="A2" zoomScale="85" zoomScaleNormal="85" workbookViewId="0">
      <pane xSplit="3" ySplit="20" topLeftCell="D22" activePane="bottomRight" state="frozen"/>
      <selection activeCell="A2" sqref="A2"/>
      <selection pane="topRight" activeCell="D2" sqref="D2"/>
      <selection pane="bottomLeft" activeCell="A22" sqref="A22"/>
      <selection pane="bottomRight" activeCell="D21" sqref="D21"/>
    </sheetView>
  </sheetViews>
  <sheetFormatPr defaultColWidth="15.6640625" defaultRowHeight="15" customHeight="1" outlineLevelRow="2"/>
  <cols>
    <col min="1" max="1" width="1.77734375" style="81" customWidth="1"/>
    <col min="2" max="2" width="8.33203125" style="81" customWidth="1"/>
    <col min="3" max="3" width="26.44140625" style="81" bestFit="1" customWidth="1"/>
    <col min="4" max="4" width="25.6640625" style="81" customWidth="1"/>
    <col min="5" max="13" width="27.6640625" style="81" customWidth="1"/>
    <col min="14" max="16384" width="15.6640625" style="81"/>
  </cols>
  <sheetData>
    <row r="1" spans="1:13" ht="19.95" hidden="1" customHeight="1">
      <c r="B1" s="13"/>
      <c r="C1" s="14"/>
      <c r="D1" s="14" t="s">
        <v>0</v>
      </c>
      <c r="E1" s="14"/>
      <c r="F1" s="14"/>
      <c r="G1" s="14"/>
      <c r="H1" s="14"/>
      <c r="I1" s="14"/>
      <c r="J1" s="14"/>
      <c r="K1" s="14"/>
      <c r="L1" s="14"/>
      <c r="M1" s="14"/>
    </row>
    <row r="2" spans="1:13" s="71" customFormat="1" ht="4.95" customHeight="1"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</row>
    <row r="3" spans="1:13" ht="14.4" customHeight="1">
      <c r="B3" s="80" t="str">
        <f ca="1">HYPERLINK("#" &amp; CELL("address", _xlfn.XLOOKUP(Name,tbl_DfOverview[Dataframe],tbl_DfOverview[_],tbl_DfOverview[[#Headers],[_]])), "Overview ↩")</f>
        <v>Overview ↩</v>
      </c>
      <c r="C3" s="80"/>
    </row>
    <row r="4" spans="1:13" ht="4.95" customHeight="1">
      <c r="B4" s="68"/>
    </row>
    <row r="5" spans="1:13" ht="30" customHeight="1">
      <c r="B5" s="97" t="e" vm="1">
        <v>#VALUE!</v>
      </c>
      <c r="C5" s="74" t="s">
        <v>105</v>
      </c>
      <c r="D5" s="22"/>
    </row>
    <row r="6" spans="1:13" ht="10.199999999999999" customHeight="1"/>
    <row r="7" spans="1:13" ht="14.4">
      <c r="A7" s="66"/>
      <c r="B7" s="82" t="s">
        <v>63</v>
      </c>
      <c r="C7" s="2" t="s">
        <v>5</v>
      </c>
    </row>
    <row r="8" spans="1:13" ht="10.199999999999999" customHeight="1">
      <c r="A8" s="66"/>
    </row>
    <row r="9" spans="1:13" ht="49.95" hidden="1" customHeight="1" outlineLevel="1">
      <c r="A9" s="66"/>
      <c r="D9" s="110" t="s">
        <v>51</v>
      </c>
      <c r="E9" s="111"/>
    </row>
    <row r="10" spans="1:13" ht="14.4" hidden="1" outlineLevel="1">
      <c r="A10" s="66"/>
    </row>
    <row r="11" spans="1:13" ht="15" hidden="1" customHeight="1" outlineLevel="1">
      <c r="A11" s="66"/>
      <c r="C11" s="21" t="s">
        <v>6</v>
      </c>
      <c r="D11" s="32">
        <v>10</v>
      </c>
    </row>
    <row r="12" spans="1:13" ht="15" hidden="1" customHeight="1" outlineLevel="1">
      <c r="A12" s="66"/>
      <c r="C12" s="3" t="s">
        <v>48</v>
      </c>
      <c r="D12" s="24">
        <v>10</v>
      </c>
    </row>
    <row r="13" spans="1:13" ht="15" hidden="1" customHeight="1" outlineLevel="1">
      <c r="A13" s="66"/>
      <c r="C13" s="3" t="s">
        <v>12</v>
      </c>
      <c r="D13" s="24">
        <v>852</v>
      </c>
    </row>
    <row r="14" spans="1:13" ht="15" hidden="1" customHeight="1" outlineLevel="1">
      <c r="A14" s="66"/>
      <c r="C14" s="3" t="s">
        <v>49</v>
      </c>
      <c r="D14" s="30">
        <v>1</v>
      </c>
    </row>
    <row r="15" spans="1:13" ht="15" hidden="1" customHeight="1" outlineLevel="1">
      <c r="A15" s="66"/>
      <c r="C15" s="3" t="s">
        <v>50</v>
      </c>
      <c r="D15" s="31">
        <v>0</v>
      </c>
    </row>
    <row r="16" spans="1:13" ht="10.199999999999999" hidden="1" customHeight="1" outlineLevel="1">
      <c r="A16" s="66"/>
    </row>
    <row r="17" spans="1:15" ht="34.950000000000003" hidden="1" customHeight="1" outlineLevel="1">
      <c r="A17" s="66"/>
      <c r="C17" s="21" t="s">
        <v>2</v>
      </c>
      <c r="D17" s="33" t="s">
        <v>40</v>
      </c>
      <c r="E17" s="34" t="s">
        <v>40</v>
      </c>
      <c r="F17" s="34" t="s">
        <v>40</v>
      </c>
      <c r="G17" s="34" t="s">
        <v>40</v>
      </c>
      <c r="H17" s="34" t="s">
        <v>40</v>
      </c>
      <c r="I17" s="34" t="s">
        <v>40</v>
      </c>
      <c r="J17" s="34" t="s">
        <v>40</v>
      </c>
      <c r="K17" s="34" t="s">
        <v>40</v>
      </c>
      <c r="L17" s="34" t="s">
        <v>40</v>
      </c>
      <c r="M17" s="34" t="s">
        <v>40</v>
      </c>
    </row>
    <row r="18" spans="1:15" ht="10.199999999999999" hidden="1" customHeight="1" outlineLevel="1">
      <c r="A18" s="66"/>
    </row>
    <row r="19" spans="1:15" ht="34.950000000000003" hidden="1" customHeight="1" outlineLevel="1">
      <c r="C19" s="21" t="s">
        <v>3</v>
      </c>
      <c r="D19" s="35" t="s">
        <v>47</v>
      </c>
      <c r="E19" s="36" t="s">
        <v>47</v>
      </c>
      <c r="F19" s="37" t="s">
        <v>47</v>
      </c>
      <c r="G19" s="37" t="s">
        <v>47</v>
      </c>
      <c r="H19" s="37" t="s">
        <v>47</v>
      </c>
      <c r="I19" s="37" t="s">
        <v>47</v>
      </c>
      <c r="J19" s="37" t="s">
        <v>47</v>
      </c>
      <c r="K19" s="37" t="s">
        <v>47</v>
      </c>
      <c r="L19" s="37" t="s">
        <v>47</v>
      </c>
      <c r="M19" s="37" t="s">
        <v>47</v>
      </c>
    </row>
    <row r="20" spans="1:15" ht="10.199999999999999" hidden="1" customHeight="1" outlineLevel="1"/>
    <row r="21" spans="1:15" s="23" customFormat="1" ht="30" customHeight="1" collapsed="1">
      <c r="B21" s="108"/>
      <c r="C21" s="108" t="s">
        <v>4</v>
      </c>
      <c r="D21" s="109" t="s">
        <v>106</v>
      </c>
      <c r="E21" s="109" t="s">
        <v>107</v>
      </c>
      <c r="F21" s="109" t="s">
        <v>108</v>
      </c>
      <c r="G21" s="109" t="s">
        <v>109</v>
      </c>
      <c r="H21" s="109" t="s">
        <v>110</v>
      </c>
      <c r="I21" s="109" t="s">
        <v>111</v>
      </c>
      <c r="J21" s="109" t="s">
        <v>112</v>
      </c>
      <c r="K21" s="109" t="s">
        <v>113</v>
      </c>
      <c r="L21" s="109" t="s">
        <v>114</v>
      </c>
      <c r="M21" s="109" t="s">
        <v>103</v>
      </c>
      <c r="N21" s="23" t="s">
        <v>38</v>
      </c>
      <c r="O21" s="23" t="s">
        <v>104</v>
      </c>
    </row>
    <row r="22" spans="1:15" ht="10.199999999999999" customHeight="1"/>
    <row r="23" spans="1:15" ht="14.4" outlineLevel="1">
      <c r="A23" s="66"/>
      <c r="B23" s="82" t="s">
        <v>63</v>
      </c>
      <c r="C23" s="2" t="s">
        <v>7</v>
      </c>
    </row>
    <row r="24" spans="1:15" ht="10.199999999999999" customHeight="1" outlineLevel="1">
      <c r="A24" s="66"/>
    </row>
    <row r="25" spans="1:15" ht="15" hidden="1" customHeight="1" outlineLevel="2">
      <c r="A25" s="66"/>
      <c r="C25" s="19" t="s">
        <v>8</v>
      </c>
      <c r="D25" s="9" t="s">
        <v>210</v>
      </c>
      <c r="E25" s="9" t="s">
        <v>210</v>
      </c>
      <c r="F25" s="9" t="s">
        <v>210</v>
      </c>
      <c r="G25" s="9" t="s">
        <v>210</v>
      </c>
      <c r="H25" s="9" t="s">
        <v>210</v>
      </c>
      <c r="I25" s="9" t="s">
        <v>210</v>
      </c>
      <c r="J25" s="9" t="s">
        <v>210</v>
      </c>
      <c r="K25" s="9" t="s">
        <v>210</v>
      </c>
      <c r="L25" s="9" t="s">
        <v>210</v>
      </c>
      <c r="M25" s="9" t="s">
        <v>210</v>
      </c>
    </row>
    <row r="26" spans="1:15" ht="15" hidden="1" customHeight="1" outlineLevel="2">
      <c r="A26" s="66"/>
      <c r="C26" s="3" t="s">
        <v>9</v>
      </c>
      <c r="D26" s="10">
        <v>0.8</v>
      </c>
      <c r="E26" s="10">
        <v>1</v>
      </c>
      <c r="F26" s="10">
        <v>1</v>
      </c>
      <c r="G26" s="10">
        <v>1</v>
      </c>
      <c r="H26" s="10">
        <v>0.3</v>
      </c>
      <c r="I26" s="10">
        <v>0.7</v>
      </c>
      <c r="J26" s="10">
        <v>0.6</v>
      </c>
      <c r="K26" s="10">
        <v>0.6</v>
      </c>
      <c r="L26" s="10">
        <v>0.7</v>
      </c>
      <c r="M26" s="10">
        <v>1</v>
      </c>
    </row>
    <row r="27" spans="1:15" ht="15" hidden="1" customHeight="1" outlineLevel="2">
      <c r="A27" s="66"/>
      <c r="C27" s="18" t="s">
        <v>10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 spans="1:15" ht="15" hidden="1" customHeight="1" outlineLevel="2">
      <c r="A28" s="66"/>
      <c r="C28" s="18" t="s">
        <v>11</v>
      </c>
      <c r="D28" s="10">
        <v>9.38967136150234E-2</v>
      </c>
      <c r="E28" s="10">
        <v>9.38967136150234E-2</v>
      </c>
      <c r="F28" s="10">
        <v>9.38967136150234E-2</v>
      </c>
      <c r="G28" s="10">
        <v>9.38967136150234E-2</v>
      </c>
      <c r="H28" s="10">
        <v>9.38967136150234E-2</v>
      </c>
      <c r="I28" s="10">
        <v>9.38967136150234E-2</v>
      </c>
      <c r="J28" s="10">
        <v>9.38967136150234E-2</v>
      </c>
      <c r="K28" s="10">
        <v>9.38967136150234E-2</v>
      </c>
      <c r="L28" s="10">
        <v>9.38967136150234E-2</v>
      </c>
      <c r="M28" s="10">
        <v>0.154929577464788</v>
      </c>
    </row>
    <row r="29" spans="1:15" ht="15" hidden="1" customHeight="1" outlineLevel="2">
      <c r="A29" s="66"/>
      <c r="C29" s="18" t="s">
        <v>12</v>
      </c>
      <c r="D29" s="11">
        <v>80</v>
      </c>
      <c r="E29" s="11">
        <v>80</v>
      </c>
      <c r="F29" s="11">
        <v>80</v>
      </c>
      <c r="G29" s="11">
        <v>80</v>
      </c>
      <c r="H29" s="11">
        <v>80</v>
      </c>
      <c r="I29" s="11">
        <v>80</v>
      </c>
      <c r="J29" s="11">
        <v>80</v>
      </c>
      <c r="K29" s="11">
        <v>80</v>
      </c>
      <c r="L29" s="11">
        <v>80</v>
      </c>
      <c r="M29" s="11">
        <v>132</v>
      </c>
    </row>
    <row r="30" spans="1:15" ht="15" hidden="1" customHeight="1" outlineLevel="2">
      <c r="A30" s="66"/>
      <c r="C30" s="18" t="s">
        <v>13</v>
      </c>
      <c r="D30" s="11">
        <v>8</v>
      </c>
      <c r="E30" s="11">
        <v>10</v>
      </c>
      <c r="F30" s="11">
        <v>10</v>
      </c>
      <c r="G30" s="11">
        <v>10</v>
      </c>
      <c r="H30" s="11">
        <v>3</v>
      </c>
      <c r="I30" s="11">
        <v>7</v>
      </c>
      <c r="J30" s="11">
        <v>6</v>
      </c>
      <c r="K30" s="11">
        <v>6</v>
      </c>
      <c r="L30" s="11">
        <v>7</v>
      </c>
      <c r="M30" s="11">
        <v>10</v>
      </c>
    </row>
    <row r="31" spans="1:15" ht="15" hidden="1" customHeight="1" outlineLevel="2">
      <c r="A31" s="66"/>
      <c r="C31" s="19" t="s">
        <v>14</v>
      </c>
      <c r="D31" s="11">
        <v>10</v>
      </c>
      <c r="E31" s="11">
        <v>10</v>
      </c>
      <c r="F31" s="11">
        <v>10</v>
      </c>
      <c r="G31" s="11">
        <v>10</v>
      </c>
      <c r="H31" s="11">
        <v>10</v>
      </c>
      <c r="I31" s="11">
        <v>10</v>
      </c>
      <c r="J31" s="11">
        <v>10</v>
      </c>
      <c r="K31" s="11">
        <v>10</v>
      </c>
      <c r="L31" s="11">
        <v>10</v>
      </c>
      <c r="M31" s="11">
        <v>10</v>
      </c>
    </row>
    <row r="32" spans="1:15" ht="15" hidden="1" customHeight="1" outlineLevel="2">
      <c r="A32" s="66"/>
      <c r="C32" s="3" t="s">
        <v>15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  <c r="J32" s="11">
        <v>0</v>
      </c>
      <c r="K32" s="11">
        <v>0</v>
      </c>
      <c r="L32" s="11">
        <v>0</v>
      </c>
      <c r="M32" s="11">
        <v>0</v>
      </c>
    </row>
    <row r="33" spans="1:13" ht="10.199999999999999" hidden="1" customHeight="1" outlineLevel="2">
      <c r="A33" s="66"/>
    </row>
    <row r="34" spans="1:13" ht="124.95" hidden="1" customHeight="1" outlineLevel="2"/>
    <row r="35" spans="1:13" ht="10.199999999999999" hidden="1" customHeight="1" outlineLevel="2"/>
    <row r="36" spans="1:13" ht="14.4" outlineLevel="1" collapsed="1">
      <c r="A36" s="66"/>
      <c r="B36" s="82" t="s">
        <v>63</v>
      </c>
      <c r="C36" s="2" t="s">
        <v>16</v>
      </c>
    </row>
    <row r="37" spans="1:13" ht="10.199999999999999" customHeight="1" outlineLevel="1">
      <c r="A37" s="66"/>
    </row>
    <row r="38" spans="1:13" ht="15" hidden="1" customHeight="1" outlineLevel="2">
      <c r="A38" s="66"/>
      <c r="C38" s="3" t="s">
        <v>17</v>
      </c>
      <c r="D38" s="12">
        <v>4.9000000000000004</v>
      </c>
      <c r="E38" s="12">
        <v>4.5</v>
      </c>
      <c r="F38" s="12">
        <v>4.5</v>
      </c>
      <c r="G38" s="12">
        <v>8.5</v>
      </c>
      <c r="H38" s="12">
        <v>1.3</v>
      </c>
      <c r="I38" s="12">
        <v>4.4000000000000004</v>
      </c>
      <c r="J38" s="12">
        <v>8.1</v>
      </c>
      <c r="K38" s="12">
        <v>9.5</v>
      </c>
      <c r="L38" s="12">
        <v>13.4</v>
      </c>
      <c r="M38" s="12">
        <v>4.5</v>
      </c>
    </row>
    <row r="39" spans="1:13" ht="15" hidden="1" customHeight="1" outlineLevel="2">
      <c r="A39" s="66"/>
      <c r="C39" s="18" t="s">
        <v>18</v>
      </c>
      <c r="D39" s="12">
        <v>5</v>
      </c>
      <c r="E39" s="12">
        <v>4.5</v>
      </c>
      <c r="F39" s="12">
        <v>4.5</v>
      </c>
      <c r="G39" s="12">
        <v>8.5</v>
      </c>
      <c r="H39" s="12">
        <v>2</v>
      </c>
      <c r="I39" s="12">
        <v>5</v>
      </c>
      <c r="J39" s="12">
        <v>8</v>
      </c>
      <c r="K39" s="12">
        <v>9.5</v>
      </c>
      <c r="L39" s="12">
        <v>15</v>
      </c>
      <c r="M39" s="12">
        <v>4.5</v>
      </c>
    </row>
    <row r="40" spans="1:13" ht="15" hidden="1" customHeight="1" outlineLevel="2">
      <c r="A40" s="66"/>
      <c r="C40" s="18" t="s">
        <v>19</v>
      </c>
      <c r="D40" s="12">
        <v>5</v>
      </c>
      <c r="E40" s="12">
        <v>0</v>
      </c>
      <c r="F40" s="12">
        <v>0</v>
      </c>
      <c r="G40" s="12">
        <v>4</v>
      </c>
      <c r="H40" s="12">
        <v>2</v>
      </c>
      <c r="I40" s="12">
        <v>5</v>
      </c>
      <c r="J40" s="12">
        <v>6</v>
      </c>
      <c r="K40" s="12">
        <v>8</v>
      </c>
      <c r="L40" s="12">
        <v>9</v>
      </c>
      <c r="M40" s="12">
        <v>0</v>
      </c>
    </row>
    <row r="41" spans="1:13" ht="15" hidden="1" customHeight="1" outlineLevel="2">
      <c r="A41" s="66"/>
      <c r="C41" s="3" t="s">
        <v>20</v>
      </c>
      <c r="D41" s="12">
        <v>2.4244128727957501</v>
      </c>
      <c r="E41" s="12">
        <v>3.0276503540974899</v>
      </c>
      <c r="F41" s="12">
        <v>3.0276503540974899</v>
      </c>
      <c r="G41" s="12">
        <v>3.0276503540974899</v>
      </c>
      <c r="H41" s="12">
        <v>0.94868329805051299</v>
      </c>
      <c r="I41" s="12">
        <v>2.2211108331943499</v>
      </c>
      <c r="J41" s="12">
        <v>2.3309511649396102</v>
      </c>
      <c r="K41" s="12">
        <v>1.9002923751652301</v>
      </c>
      <c r="L41" s="12">
        <v>3.7475918193480502</v>
      </c>
      <c r="M41" s="12">
        <v>3.0276503540974899</v>
      </c>
    </row>
    <row r="42" spans="1:13" ht="15" hidden="1" customHeight="1" outlineLevel="2">
      <c r="A42" s="66"/>
      <c r="C42" s="20" t="s">
        <v>21</v>
      </c>
      <c r="D42" s="12">
        <v>5.8777777777777702</v>
      </c>
      <c r="E42" s="12">
        <v>9.1666666666666607</v>
      </c>
      <c r="F42" s="12">
        <v>9.1666666666666607</v>
      </c>
      <c r="G42" s="12">
        <v>9.1666666666666607</v>
      </c>
      <c r="H42" s="12">
        <v>0.89999999999999902</v>
      </c>
      <c r="I42" s="12">
        <v>4.93333333333333</v>
      </c>
      <c r="J42" s="12">
        <v>5.43333333333333</v>
      </c>
      <c r="K42" s="12">
        <v>3.6111111111111098</v>
      </c>
      <c r="L42" s="12">
        <v>14.0444444444444</v>
      </c>
      <c r="M42" s="12">
        <v>9.1666666666666607</v>
      </c>
    </row>
    <row r="43" spans="1:13" ht="10.199999999999999" hidden="1" customHeight="1" outlineLevel="2">
      <c r="A43" s="66"/>
    </row>
    <row r="44" spans="1:13" ht="150" hidden="1" customHeight="1" outlineLevel="2"/>
    <row r="45" spans="1:13" ht="10.199999999999999" hidden="1" customHeight="1" outlineLevel="2"/>
    <row r="46" spans="1:13" ht="14.4" outlineLevel="1" collapsed="1">
      <c r="A46" s="66"/>
      <c r="B46" s="82" t="s">
        <v>63</v>
      </c>
      <c r="C46" s="2" t="s">
        <v>22</v>
      </c>
    </row>
    <row r="47" spans="1:13" ht="10.050000000000001" customHeight="1" outlineLevel="1">
      <c r="A47" s="66"/>
    </row>
    <row r="48" spans="1:13" ht="15" hidden="1" customHeight="1" outlineLevel="2">
      <c r="A48" s="66"/>
      <c r="C48" s="3" t="s">
        <v>23</v>
      </c>
      <c r="D48" s="12">
        <v>1</v>
      </c>
      <c r="E48" s="12">
        <v>0</v>
      </c>
      <c r="F48" s="12">
        <v>0</v>
      </c>
      <c r="G48" s="12">
        <v>4</v>
      </c>
      <c r="H48" s="12">
        <v>0</v>
      </c>
      <c r="I48" s="12">
        <v>0</v>
      </c>
      <c r="J48" s="12">
        <v>5</v>
      </c>
      <c r="K48" s="12">
        <v>6</v>
      </c>
      <c r="L48" s="12">
        <v>8</v>
      </c>
      <c r="M48" s="12">
        <v>0</v>
      </c>
    </row>
    <row r="49" spans="1:13" ht="15" hidden="1" customHeight="1" outlineLevel="2">
      <c r="A49" s="66"/>
      <c r="C49" s="18">
        <v>0.05</v>
      </c>
      <c r="D49" s="12">
        <v>1.45</v>
      </c>
      <c r="E49" s="12">
        <v>0.45</v>
      </c>
      <c r="F49" s="12">
        <v>0.45</v>
      </c>
      <c r="G49" s="12">
        <v>4.45</v>
      </c>
      <c r="H49" s="12">
        <v>0</v>
      </c>
      <c r="I49" s="12">
        <v>0.9</v>
      </c>
      <c r="J49" s="12">
        <v>5.45</v>
      </c>
      <c r="K49" s="12">
        <v>6.9</v>
      </c>
      <c r="L49" s="12">
        <v>8.4499999999999993</v>
      </c>
      <c r="M49" s="12">
        <v>0.45</v>
      </c>
    </row>
    <row r="50" spans="1:13" ht="15" hidden="1" customHeight="1" outlineLevel="2">
      <c r="A50" s="66"/>
      <c r="C50" s="19">
        <v>0.25</v>
      </c>
      <c r="D50" s="12">
        <v>3.25</v>
      </c>
      <c r="E50" s="12">
        <v>2.25</v>
      </c>
      <c r="F50" s="12">
        <v>2.25</v>
      </c>
      <c r="G50" s="12">
        <v>6.25</v>
      </c>
      <c r="H50" s="12">
        <v>0.25</v>
      </c>
      <c r="I50" s="12">
        <v>3.25</v>
      </c>
      <c r="J50" s="12">
        <v>6</v>
      </c>
      <c r="K50" s="12">
        <v>8.25</v>
      </c>
      <c r="L50" s="12">
        <v>9.5</v>
      </c>
      <c r="M50" s="12">
        <v>2.25</v>
      </c>
    </row>
    <row r="51" spans="1:13" ht="15" hidden="1" customHeight="1" outlineLevel="2">
      <c r="A51" s="66"/>
      <c r="C51" s="3">
        <v>0.5</v>
      </c>
      <c r="D51" s="12">
        <v>5</v>
      </c>
      <c r="E51" s="12">
        <v>4.5</v>
      </c>
      <c r="F51" s="12">
        <v>4.5</v>
      </c>
      <c r="G51" s="12">
        <v>8.5</v>
      </c>
      <c r="H51" s="12">
        <v>2</v>
      </c>
      <c r="I51" s="12">
        <v>5</v>
      </c>
      <c r="J51" s="12">
        <v>8</v>
      </c>
      <c r="K51" s="12">
        <v>9.5</v>
      </c>
      <c r="L51" s="12">
        <v>15</v>
      </c>
      <c r="M51" s="12">
        <v>4.5</v>
      </c>
    </row>
    <row r="52" spans="1:13" ht="15" hidden="1" customHeight="1" outlineLevel="2">
      <c r="A52" s="66"/>
      <c r="C52" s="18">
        <v>0.75</v>
      </c>
      <c r="D52" s="12">
        <v>6.75</v>
      </c>
      <c r="E52" s="12">
        <v>6.75</v>
      </c>
      <c r="F52" s="12">
        <v>6.75</v>
      </c>
      <c r="G52" s="12">
        <v>10.75</v>
      </c>
      <c r="H52" s="12">
        <v>2</v>
      </c>
      <c r="I52" s="12">
        <v>5.75</v>
      </c>
      <c r="J52" s="12">
        <v>10</v>
      </c>
      <c r="K52" s="12">
        <v>10.75</v>
      </c>
      <c r="L52" s="12">
        <v>16</v>
      </c>
      <c r="M52" s="12">
        <v>6.75</v>
      </c>
    </row>
    <row r="53" spans="1:13" ht="15" hidden="1" customHeight="1" outlineLevel="2">
      <c r="A53" s="66"/>
      <c r="C53" s="18">
        <v>0.95</v>
      </c>
      <c r="D53" s="12">
        <v>8</v>
      </c>
      <c r="E53" s="12">
        <v>8.5499999999999901</v>
      </c>
      <c r="F53" s="12">
        <v>8.5499999999999901</v>
      </c>
      <c r="G53" s="12">
        <v>12.549999999999899</v>
      </c>
      <c r="H53" s="12">
        <v>2</v>
      </c>
      <c r="I53" s="12">
        <v>7</v>
      </c>
      <c r="J53" s="12">
        <v>11</v>
      </c>
      <c r="K53" s="12">
        <v>12</v>
      </c>
      <c r="L53" s="12">
        <v>17.549999999999901</v>
      </c>
      <c r="M53" s="12">
        <v>8.5499999999999901</v>
      </c>
    </row>
    <row r="54" spans="1:13" ht="15" hidden="1" customHeight="1" outlineLevel="2">
      <c r="A54" s="66"/>
      <c r="C54" s="3" t="s">
        <v>24</v>
      </c>
      <c r="D54" s="12">
        <v>8</v>
      </c>
      <c r="E54" s="12">
        <v>9</v>
      </c>
      <c r="F54" s="12">
        <v>9</v>
      </c>
      <c r="G54" s="12">
        <v>13</v>
      </c>
      <c r="H54" s="12">
        <v>2</v>
      </c>
      <c r="I54" s="12">
        <v>7</v>
      </c>
      <c r="J54" s="12">
        <v>11</v>
      </c>
      <c r="K54" s="12">
        <v>12</v>
      </c>
      <c r="L54" s="12">
        <v>18</v>
      </c>
      <c r="M54" s="12">
        <v>9</v>
      </c>
    </row>
    <row r="55" spans="1:13" ht="15" hidden="1" customHeight="1" outlineLevel="2">
      <c r="A55" s="66"/>
      <c r="C55" s="18" t="s">
        <v>25</v>
      </c>
      <c r="D55" s="12">
        <v>7</v>
      </c>
      <c r="E55" s="12">
        <v>9</v>
      </c>
      <c r="F55" s="12">
        <v>9</v>
      </c>
      <c r="G55" s="12">
        <v>9</v>
      </c>
      <c r="H55" s="12">
        <v>2</v>
      </c>
      <c r="I55" s="12">
        <v>7</v>
      </c>
      <c r="J55" s="12">
        <v>6</v>
      </c>
      <c r="K55" s="12">
        <v>6</v>
      </c>
      <c r="L55" s="12">
        <v>10</v>
      </c>
      <c r="M55" s="12">
        <v>9</v>
      </c>
    </row>
    <row r="56" spans="1:13" ht="15" hidden="1" customHeight="1" outlineLevel="2">
      <c r="C56" s="3" t="s">
        <v>26</v>
      </c>
      <c r="D56" s="12">
        <v>3.5</v>
      </c>
      <c r="E56" s="12">
        <v>4.5</v>
      </c>
      <c r="F56" s="12">
        <v>4.5</v>
      </c>
      <c r="G56" s="12">
        <v>4.5</v>
      </c>
      <c r="H56" s="12">
        <v>1.75</v>
      </c>
      <c r="I56" s="12">
        <v>2.5</v>
      </c>
      <c r="J56" s="12">
        <v>4</v>
      </c>
      <c r="K56" s="12">
        <v>2.5</v>
      </c>
      <c r="L56" s="12">
        <v>6.5</v>
      </c>
      <c r="M56" s="12">
        <v>4.5</v>
      </c>
    </row>
    <row r="57" spans="1:13" ht="10.199999999999999" hidden="1" customHeight="1" outlineLevel="2"/>
    <row r="58" spans="1:13" ht="14.4" outlineLevel="1" collapsed="1">
      <c r="A58" s="66"/>
      <c r="B58" s="82" t="s">
        <v>63</v>
      </c>
      <c r="C58" s="2" t="s">
        <v>27</v>
      </c>
    </row>
    <row r="59" spans="1:13" ht="10.050000000000001" customHeight="1" outlineLevel="1">
      <c r="A59" s="66"/>
    </row>
    <row r="60" spans="1:13" ht="15" hidden="1" customHeight="1" outlineLevel="2">
      <c r="A60" s="66"/>
      <c r="C60" s="3" t="s">
        <v>28</v>
      </c>
      <c r="D60" s="29" t="b">
        <v>0</v>
      </c>
      <c r="E60" s="29" t="b">
        <v>0</v>
      </c>
      <c r="F60" s="29" t="b">
        <v>0</v>
      </c>
      <c r="G60" s="29" t="b">
        <v>0</v>
      </c>
      <c r="H60" s="29" t="b">
        <v>0</v>
      </c>
      <c r="I60" s="29" t="b">
        <v>0</v>
      </c>
      <c r="J60" s="29" t="b">
        <v>0</v>
      </c>
      <c r="K60" s="29" t="b">
        <v>0</v>
      </c>
      <c r="L60" s="29" t="b">
        <v>0</v>
      </c>
      <c r="M60" s="29" t="b">
        <v>0</v>
      </c>
    </row>
    <row r="61" spans="1:13" ht="15" hidden="1" customHeight="1" outlineLevel="2">
      <c r="A61" s="66"/>
      <c r="C61" s="18" t="s">
        <v>29</v>
      </c>
      <c r="D61" s="29" t="b">
        <v>0</v>
      </c>
      <c r="E61" s="29" t="b">
        <v>0</v>
      </c>
      <c r="F61" s="29" t="b">
        <v>0</v>
      </c>
      <c r="G61" s="29" t="b">
        <v>0</v>
      </c>
      <c r="H61" s="29" t="b">
        <v>0</v>
      </c>
      <c r="I61" s="29" t="b">
        <v>0</v>
      </c>
      <c r="J61" s="29" t="b">
        <v>0</v>
      </c>
      <c r="K61" s="29" t="b">
        <v>0</v>
      </c>
      <c r="L61" s="29" t="b">
        <v>0</v>
      </c>
      <c r="M61" s="29" t="b">
        <v>0</v>
      </c>
    </row>
    <row r="62" spans="1:13" ht="15" hidden="1" customHeight="1" outlineLevel="2">
      <c r="A62" s="66"/>
      <c r="C62" s="18" t="s">
        <v>30</v>
      </c>
      <c r="D62" s="29" t="b">
        <v>0</v>
      </c>
      <c r="E62" s="29" t="b">
        <v>0</v>
      </c>
      <c r="F62" s="29" t="b">
        <v>0</v>
      </c>
      <c r="G62" s="29" t="b">
        <v>0</v>
      </c>
      <c r="H62" s="29" t="b">
        <v>0</v>
      </c>
      <c r="I62" s="29" t="b">
        <v>0</v>
      </c>
      <c r="J62" s="29" t="b">
        <v>0</v>
      </c>
      <c r="K62" s="29" t="b">
        <v>0</v>
      </c>
      <c r="L62" s="29" t="b">
        <v>0</v>
      </c>
      <c r="M62" s="29" t="b">
        <v>0</v>
      </c>
    </row>
    <row r="63" spans="1:13" ht="15" hidden="1" customHeight="1" outlineLevel="2">
      <c r="A63" s="66"/>
      <c r="C63" s="18" t="s">
        <v>31</v>
      </c>
      <c r="D63" s="29" t="b">
        <v>0</v>
      </c>
      <c r="E63" s="29" t="b">
        <v>0</v>
      </c>
      <c r="F63" s="29" t="b">
        <v>0</v>
      </c>
      <c r="G63" s="29" t="b">
        <v>0</v>
      </c>
      <c r="H63" s="29" t="b">
        <v>0</v>
      </c>
      <c r="I63" s="29" t="b">
        <v>0</v>
      </c>
      <c r="J63" s="29" t="b">
        <v>0</v>
      </c>
      <c r="K63" s="29" t="b">
        <v>0</v>
      </c>
      <c r="L63" s="29" t="b">
        <v>0</v>
      </c>
      <c r="M63" s="29" t="b">
        <v>0</v>
      </c>
    </row>
    <row r="64" spans="1:13" ht="15" hidden="1" customHeight="1" outlineLevel="2">
      <c r="A64" s="66"/>
      <c r="C64" s="3" t="s">
        <v>32</v>
      </c>
      <c r="D64" s="29" t="b">
        <v>0</v>
      </c>
      <c r="E64" s="29" t="b">
        <v>0</v>
      </c>
      <c r="F64" s="29" t="b">
        <v>0</v>
      </c>
      <c r="G64" s="29" t="b">
        <v>0</v>
      </c>
      <c r="H64" s="29" t="b">
        <v>0</v>
      </c>
      <c r="I64" s="29" t="b">
        <v>0</v>
      </c>
      <c r="J64" s="29" t="b">
        <v>0</v>
      </c>
      <c r="K64" s="29" t="b">
        <v>0</v>
      </c>
      <c r="L64" s="29" t="b">
        <v>0</v>
      </c>
      <c r="M64" s="29" t="b">
        <v>0</v>
      </c>
    </row>
    <row r="65" spans="1:13" ht="15" hidden="1" customHeight="1" outlineLevel="2">
      <c r="A65" s="66"/>
      <c r="C65" s="18" t="s">
        <v>33</v>
      </c>
      <c r="D65" s="29" t="b">
        <v>0</v>
      </c>
      <c r="E65" s="29" t="b">
        <v>0</v>
      </c>
      <c r="F65" s="29" t="b">
        <v>0</v>
      </c>
      <c r="G65" s="29" t="b">
        <v>0</v>
      </c>
      <c r="H65" s="29" t="b">
        <v>0</v>
      </c>
      <c r="I65" s="29" t="b">
        <v>0</v>
      </c>
      <c r="J65" s="29" t="b">
        <v>0</v>
      </c>
      <c r="K65" s="29" t="b">
        <v>0</v>
      </c>
      <c r="L65" s="29" t="b">
        <v>0</v>
      </c>
      <c r="M65" s="29" t="b">
        <v>0</v>
      </c>
    </row>
    <row r="66" spans="1:13" ht="15" hidden="1" customHeight="1" outlineLevel="2">
      <c r="A66" s="66"/>
      <c r="C66" s="18" t="s">
        <v>34</v>
      </c>
      <c r="D66" s="29" t="b">
        <v>0</v>
      </c>
      <c r="E66" s="29" t="b">
        <v>0</v>
      </c>
      <c r="F66" s="29" t="b">
        <v>0</v>
      </c>
      <c r="G66" s="29" t="b">
        <v>0</v>
      </c>
      <c r="H66" s="29" t="b">
        <v>0</v>
      </c>
      <c r="I66" s="29" t="b">
        <v>0</v>
      </c>
      <c r="J66" s="29" t="b">
        <v>0</v>
      </c>
      <c r="K66" s="29" t="b">
        <v>0</v>
      </c>
      <c r="L66" s="29" t="b">
        <v>0</v>
      </c>
      <c r="M66" s="29" t="b">
        <v>0</v>
      </c>
    </row>
    <row r="67" spans="1:13" ht="15" hidden="1" customHeight="1" outlineLevel="2">
      <c r="C67" s="3" t="s">
        <v>35</v>
      </c>
      <c r="D67" s="29" t="b">
        <v>0</v>
      </c>
      <c r="E67" s="29" t="b">
        <v>0</v>
      </c>
      <c r="F67" s="29" t="b">
        <v>0</v>
      </c>
      <c r="G67" s="29" t="b">
        <v>0</v>
      </c>
      <c r="H67" s="29" t="b">
        <v>0</v>
      </c>
      <c r="I67" s="29" t="b">
        <v>0</v>
      </c>
      <c r="J67" s="29" t="b">
        <v>0</v>
      </c>
      <c r="K67" s="29" t="b">
        <v>0</v>
      </c>
      <c r="L67" s="29" t="b">
        <v>0</v>
      </c>
      <c r="M67" s="29" t="b">
        <v>0</v>
      </c>
    </row>
    <row r="68" spans="1:13" ht="10.199999999999999" hidden="1" customHeight="1" outlineLevel="2"/>
    <row r="69" spans="1:13" ht="14.4" outlineLevel="1" collapsed="1">
      <c r="A69" s="66"/>
      <c r="B69" s="82" t="s">
        <v>63</v>
      </c>
      <c r="C69" s="2" t="s">
        <v>36</v>
      </c>
    </row>
    <row r="70" spans="1:13" ht="10.050000000000001" customHeight="1" outlineLevel="1">
      <c r="A70" s="66"/>
    </row>
    <row r="71" spans="1:13" ht="15" hidden="1" customHeight="1" outlineLevel="2">
      <c r="A71" s="66"/>
      <c r="C71" s="3" t="str">
        <f>IF(COUNTIF(FieldList1, "&lt;&gt;FALSE") = 0,"",SUBSTITUTE(LOWER(C60)," ","_") &amp;" = ")</f>
        <v/>
      </c>
      <c r="D71" s="81" t="str" cm="1">
        <f t="array" ref="D71">IF(COUNTIF(FieldList1, "&lt;&gt;FALSE") = 0,"","['"&amp;_xlfn.TEXTJOIN("', '", TRUE, _xlfn._xlws.FILTER(FieldRange,FieldList1&lt;&gt; FALSE, ""))&amp;"']")</f>
        <v/>
      </c>
    </row>
    <row r="72" spans="1:13" ht="15" hidden="1" customHeight="1" outlineLevel="2">
      <c r="A72" s="66"/>
      <c r="C72" s="17" t="str">
        <f>IF(COUNTIF(FieldList2, "&lt;&gt;FALSE") = 0,"",SUBSTITUTE(LOWER(C61)," ","_")&amp;" = ")</f>
        <v/>
      </c>
      <c r="D72" s="81" t="str" cm="1">
        <f t="array" ref="D72">IF(COUNTIF(FieldList2, "&lt;&gt;FALSE") = 0,"","['"&amp;_xlfn.TEXTJOIN("', '", TRUE, _xlfn._xlws.FILTER(FieldRange,FieldList2&lt;&gt; FALSE, ""))&amp;"']")</f>
        <v/>
      </c>
    </row>
    <row r="73" spans="1:13" ht="15" hidden="1" customHeight="1" outlineLevel="2">
      <c r="A73" s="66"/>
      <c r="C73" s="17" t="str">
        <f>IF(COUNTIF(FieldList3, "&lt;&gt;FALSE") = 0,"",SUBSTITUTE(LOWER(C62)," ","_")&amp;" = ")</f>
        <v/>
      </c>
      <c r="D73" s="81" t="str" cm="1">
        <f t="array" ref="D73">IF(COUNTIF(FieldList3, "&lt;&gt;FALSE") = 0,"","['"&amp;_xlfn.TEXTJOIN("', '", TRUE, _xlfn._xlws.FILTER(FieldRange,FieldList3&lt;&gt; FALSE, ""))&amp;"']")</f>
        <v/>
      </c>
    </row>
    <row r="74" spans="1:13" ht="15" hidden="1" customHeight="1" outlineLevel="2">
      <c r="A74" s="66"/>
      <c r="C74" s="17" t="str">
        <f>IF(COUNTIF(FieldList4, "&lt;&gt;FALSE") = 0,"",SUBSTITUTE(LOWER(C63)," ","_")&amp;" = ")</f>
        <v/>
      </c>
      <c r="D74" s="81" t="str" cm="1">
        <f t="array" ref="D74">IF(COUNTIF(FieldList4, "&lt;&gt;FALSE") = 0,"","['"&amp;_xlfn.TEXTJOIN("', '", TRUE, _xlfn._xlws.FILTER(FieldRange,FieldList4&lt;&gt; FALSE, ""))&amp;"']")</f>
        <v/>
      </c>
    </row>
    <row r="75" spans="1:13" ht="15" hidden="1" customHeight="1" outlineLevel="2">
      <c r="A75" s="66"/>
      <c r="C75" s="17" t="str">
        <f>IF(COUNTIF(FieldList5, "&lt;&gt;FALSE") = 0,"",SUBSTITUTE(LOWER(C64)," ","_")&amp;" = ")</f>
        <v/>
      </c>
      <c r="D75" s="81" t="str" cm="1">
        <f t="array" ref="D75">IF(COUNTIF(FieldList5, "&lt;&gt;FALSE") = 0,"","['"&amp;_xlfn.TEXTJOIN("', '", TRUE, _xlfn._xlws.FILTER(FieldRange,FieldList5&lt;&gt; FALSE, ""))&amp;"']")</f>
        <v/>
      </c>
    </row>
    <row r="76" spans="1:13" ht="15" hidden="1" customHeight="1" outlineLevel="2">
      <c r="A76" s="66"/>
      <c r="C76" s="17" t="str">
        <f>IF(COUNTIF(FieldList6, "&lt;&gt;FALSE") = 0,"",SUBSTITUTE(LOWER(C65)," ","_")&amp;" = ")</f>
        <v/>
      </c>
      <c r="D76" s="81" t="str" cm="1">
        <f t="array" ref="D76">IF(COUNTIF(FieldList6, "&lt;&gt;FALSE") = 0,"","['"&amp;_xlfn.TEXTJOIN("', '", TRUE, _xlfn._xlws.FILTER(FieldRange,FieldList6&lt;&gt; FALSE, ""))&amp;"']")</f>
        <v/>
      </c>
    </row>
    <row r="77" spans="1:13" ht="15" hidden="1" customHeight="1" outlineLevel="2">
      <c r="A77" s="66"/>
      <c r="C77" s="16" t="str">
        <f>IF(COUNTIF(FieldList7, "&lt;&gt;FALSE") = 0,"",SUBSTITUTE(LOWER(C66)," ","_")&amp;" = ")</f>
        <v/>
      </c>
      <c r="D77" s="81" t="str" cm="1">
        <f t="array" ref="D77">IF(COUNTIF(FieldList7, "&lt;&gt;FALSE") = 0,"","['"&amp;_xlfn.TEXTJOIN("', '", TRUE, _xlfn._xlws.FILTER(FieldRange,FieldList7&lt;&gt; FALSE, ""))&amp;"']")</f>
        <v/>
      </c>
    </row>
    <row r="78" spans="1:13" ht="15" hidden="1" customHeight="1" outlineLevel="2">
      <c r="A78" s="66"/>
      <c r="C78" s="3" t="str">
        <f>IF(COUNTIF(FieldList8, "&lt;&gt;FALSE") = 0,"",SUBSTITUTE(LOWER(C67)," ","_")&amp;" = ")</f>
        <v/>
      </c>
      <c r="D78" s="81" t="str" cm="1">
        <f t="array" ref="D78">IF(COUNTIF(FieldList8, "&lt;&gt;FALSE") = 0,"","['"&amp;_xlfn.TEXTJOIN("', '", TRUE, _xlfn._xlws.FILTER(FieldRange,FieldList8&lt;&gt; FALSE, ""))&amp;"']")</f>
        <v/>
      </c>
    </row>
    <row r="79" spans="1:13" ht="15" hidden="1" customHeight="1" outlineLevel="2">
      <c r="C79" s="15" t="str">
        <f>IF(COUNTIF(tbl_boxplot[Record List], "&lt;&gt;FALSE") = 0,"",SUBSTITUTE(LOWER(LightHeader)," ", "_") &amp;" = ")</f>
        <v/>
      </c>
      <c r="D79" s="81" t="str" cm="1">
        <f t="array" ref="D79">IF(COUNTIF(tbl_boxplot[Record List], "&lt;&gt;FALSE") = 0,"","['"&amp;_xlfn.TEXTJOIN("', '", TRUE, _xlfn._xlws.FILTER(_xlfn.TAKE(tbl_boxplot[],,-1), tbl_boxplot[Record List] &lt;&gt; FALSE, ""))&amp;"']")</f>
        <v/>
      </c>
    </row>
    <row r="80" spans="1:13" ht="10.199999999999999" hidden="1" customHeight="1" outlineLevel="1" collapsed="1"/>
    <row r="81" spans="3:15" ht="30" customHeight="1">
      <c r="C81" s="61" t="s">
        <v>37</v>
      </c>
      <c r="D81" s="59" t="s">
        <v>106</v>
      </c>
      <c r="E81" s="59" t="s">
        <v>107</v>
      </c>
      <c r="F81" s="59" t="s">
        <v>108</v>
      </c>
      <c r="G81" s="119" t="s">
        <v>109</v>
      </c>
      <c r="H81" s="119" t="s">
        <v>110</v>
      </c>
      <c r="I81" s="119" t="s">
        <v>111</v>
      </c>
      <c r="J81" s="119" t="s">
        <v>112</v>
      </c>
      <c r="K81" s="119" t="s">
        <v>113</v>
      </c>
      <c r="L81" s="119" t="s">
        <v>114</v>
      </c>
      <c r="M81" s="119" t="s">
        <v>103</v>
      </c>
      <c r="N81" s="61" t="s">
        <v>38</v>
      </c>
      <c r="O81" s="61" t="s">
        <v>104</v>
      </c>
    </row>
    <row r="82" spans="3:15" ht="15" customHeight="1">
      <c r="C82" s="62" t="b">
        <v>0</v>
      </c>
      <c r="D82" s="60">
        <v>2</v>
      </c>
      <c r="E82" s="60">
        <v>0</v>
      </c>
      <c r="F82" s="60">
        <v>9</v>
      </c>
      <c r="G82" s="122">
        <v>13</v>
      </c>
      <c r="H82" s="122">
        <v>1</v>
      </c>
      <c r="I82" s="122">
        <v>6</v>
      </c>
      <c r="J82" s="122">
        <v>6</v>
      </c>
      <c r="K82" s="122">
        <v>8</v>
      </c>
      <c r="L82" s="122">
        <v>16</v>
      </c>
      <c r="M82" s="122">
        <v>0</v>
      </c>
      <c r="N82" s="123">
        <v>0</v>
      </c>
      <c r="O82" s="123">
        <v>3.9475922120341857E+18</v>
      </c>
    </row>
    <row r="83" spans="3:15" ht="15" customHeight="1">
      <c r="C83" s="62" t="b">
        <v>0</v>
      </c>
      <c r="D83" s="60">
        <v>1</v>
      </c>
      <c r="E83" s="60">
        <v>1</v>
      </c>
      <c r="F83" s="60">
        <v>8</v>
      </c>
      <c r="G83" s="122">
        <v>12</v>
      </c>
      <c r="H83" s="122">
        <v>2</v>
      </c>
      <c r="I83" s="122">
        <v>3</v>
      </c>
      <c r="J83" s="122">
        <v>10</v>
      </c>
      <c r="K83" s="122">
        <v>9</v>
      </c>
      <c r="L83" s="122">
        <v>17</v>
      </c>
      <c r="M83" s="122">
        <v>1</v>
      </c>
      <c r="N83" s="123">
        <v>0</v>
      </c>
      <c r="O83" s="123">
        <v>3.8027225661273252E+18</v>
      </c>
    </row>
    <row r="84" spans="3:15" ht="15" customHeight="1">
      <c r="C84" s="112" t="b">
        <v>0</v>
      </c>
      <c r="D84" s="113">
        <v>5</v>
      </c>
      <c r="E84" s="114">
        <v>2</v>
      </c>
      <c r="F84" s="114">
        <v>7</v>
      </c>
      <c r="G84" s="122">
        <v>11</v>
      </c>
      <c r="H84" s="122">
        <v>2</v>
      </c>
      <c r="I84" s="122">
        <v>5</v>
      </c>
      <c r="J84" s="122">
        <v>5</v>
      </c>
      <c r="K84" s="122">
        <v>10</v>
      </c>
      <c r="L84" s="122">
        <v>9</v>
      </c>
      <c r="M84" s="122">
        <v>2</v>
      </c>
      <c r="N84" s="123">
        <v>0</v>
      </c>
      <c r="O84" s="123">
        <v>1.6232915808424843E+19</v>
      </c>
    </row>
    <row r="85" spans="3:15" ht="15" customHeight="1">
      <c r="C85" s="112" t="b">
        <v>0</v>
      </c>
      <c r="D85" s="113">
        <v>8</v>
      </c>
      <c r="E85" s="114">
        <v>3</v>
      </c>
      <c r="F85" s="114">
        <v>6</v>
      </c>
      <c r="G85" s="122">
        <v>10</v>
      </c>
      <c r="H85" s="122">
        <v>2</v>
      </c>
      <c r="I85" s="122">
        <v>0</v>
      </c>
      <c r="J85" s="122">
        <v>10</v>
      </c>
      <c r="K85" s="122">
        <v>12</v>
      </c>
      <c r="L85" s="122">
        <v>16</v>
      </c>
      <c r="M85" s="122">
        <v>3</v>
      </c>
      <c r="N85" s="123">
        <v>0</v>
      </c>
      <c r="O85" s="123">
        <v>5.2694435333174927E+18</v>
      </c>
    </row>
    <row r="86" spans="3:15" ht="15" customHeight="1">
      <c r="C86" s="112" t="b">
        <v>0</v>
      </c>
      <c r="D86" s="113">
        <v>8</v>
      </c>
      <c r="E86" s="114">
        <v>4</v>
      </c>
      <c r="F86" s="114">
        <v>5</v>
      </c>
      <c r="G86" s="122">
        <v>9</v>
      </c>
      <c r="H86" s="122">
        <v>2</v>
      </c>
      <c r="I86" s="122">
        <v>5</v>
      </c>
      <c r="J86" s="122">
        <v>11</v>
      </c>
      <c r="K86" s="122">
        <v>8</v>
      </c>
      <c r="L86" s="122">
        <v>15</v>
      </c>
      <c r="M86" s="122">
        <v>4</v>
      </c>
      <c r="N86" s="123">
        <v>0</v>
      </c>
      <c r="O86" s="123">
        <v>4.3937791990698614E+18</v>
      </c>
    </row>
    <row r="87" spans="3:15" ht="15" customHeight="1">
      <c r="C87" s="112" t="b">
        <v>0</v>
      </c>
      <c r="D87" s="113">
        <v>5</v>
      </c>
      <c r="E87" s="114">
        <v>5</v>
      </c>
      <c r="F87" s="114">
        <v>4</v>
      </c>
      <c r="G87" s="122">
        <v>8</v>
      </c>
      <c r="H87" s="122">
        <v>2</v>
      </c>
      <c r="I87" s="122">
        <v>4</v>
      </c>
      <c r="J87" s="122">
        <v>9</v>
      </c>
      <c r="K87" s="122">
        <v>6</v>
      </c>
      <c r="L87" s="122">
        <v>15</v>
      </c>
      <c r="M87" s="122">
        <v>5</v>
      </c>
      <c r="N87" s="123">
        <v>0</v>
      </c>
      <c r="O87" s="123">
        <v>1.6840152976037415E+19</v>
      </c>
    </row>
    <row r="88" spans="3:15" ht="15" customHeight="1">
      <c r="C88" s="112" t="b">
        <v>0</v>
      </c>
      <c r="D88" s="113">
        <v>3</v>
      </c>
      <c r="E88" s="114">
        <v>6</v>
      </c>
      <c r="F88" s="114">
        <v>3</v>
      </c>
      <c r="G88" s="122">
        <v>7</v>
      </c>
      <c r="H88" s="122">
        <v>2</v>
      </c>
      <c r="I88" s="122">
        <v>7</v>
      </c>
      <c r="J88" s="122">
        <v>7</v>
      </c>
      <c r="K88" s="122">
        <v>11</v>
      </c>
      <c r="L88" s="122">
        <v>9</v>
      </c>
      <c r="M88" s="122">
        <v>6</v>
      </c>
      <c r="N88" s="123">
        <v>0</v>
      </c>
      <c r="O88" s="123">
        <v>1.6126130257193527E+19</v>
      </c>
    </row>
    <row r="89" spans="3:15" ht="15" customHeight="1">
      <c r="C89" s="112" t="b">
        <v>0</v>
      </c>
      <c r="D89" s="113">
        <v>4</v>
      </c>
      <c r="E89" s="114">
        <v>7</v>
      </c>
      <c r="F89" s="114">
        <v>2</v>
      </c>
      <c r="G89" s="122">
        <v>6</v>
      </c>
      <c r="H89" s="122">
        <v>0</v>
      </c>
      <c r="I89" s="122">
        <v>2</v>
      </c>
      <c r="J89" s="122">
        <v>6</v>
      </c>
      <c r="K89" s="122">
        <v>12</v>
      </c>
      <c r="L89" s="122">
        <v>18</v>
      </c>
      <c r="M89" s="122">
        <v>7</v>
      </c>
      <c r="N89" s="123">
        <v>0</v>
      </c>
      <c r="O89" s="123">
        <v>2.7564838970503962E+18</v>
      </c>
    </row>
    <row r="90" spans="3:15" ht="15" customHeight="1">
      <c r="C90" s="112" t="b">
        <v>0</v>
      </c>
      <c r="D90" s="113">
        <v>7</v>
      </c>
      <c r="E90" s="114">
        <v>8</v>
      </c>
      <c r="F90" s="114">
        <v>1</v>
      </c>
      <c r="G90" s="122">
        <v>5</v>
      </c>
      <c r="H90" s="122">
        <v>0</v>
      </c>
      <c r="I90" s="122">
        <v>7</v>
      </c>
      <c r="J90" s="122">
        <v>11</v>
      </c>
      <c r="K90" s="122">
        <v>9</v>
      </c>
      <c r="L90" s="122">
        <v>8</v>
      </c>
      <c r="M90" s="122">
        <v>8</v>
      </c>
      <c r="N90" s="123">
        <v>0</v>
      </c>
      <c r="O90" s="123">
        <v>6.3019526883070085E+18</v>
      </c>
    </row>
    <row r="91" spans="3:15" ht="15" customHeight="1">
      <c r="C91" s="115" t="b">
        <v>0</v>
      </c>
      <c r="D91" s="116">
        <v>6</v>
      </c>
      <c r="E91" s="117">
        <v>9</v>
      </c>
      <c r="F91" s="117">
        <v>0</v>
      </c>
      <c r="G91" s="122">
        <v>4</v>
      </c>
      <c r="H91" s="122">
        <v>0</v>
      </c>
      <c r="I91" s="122">
        <v>5</v>
      </c>
      <c r="J91" s="122">
        <v>6</v>
      </c>
      <c r="K91" s="122">
        <v>10</v>
      </c>
      <c r="L91" s="122">
        <v>11</v>
      </c>
      <c r="M91" s="122">
        <v>9</v>
      </c>
      <c r="N91" s="123">
        <v>0</v>
      </c>
      <c r="O91" s="123">
        <v>1.4134456497414859E+19</v>
      </c>
    </row>
  </sheetData>
  <mergeCells count="1">
    <mergeCell ref="D9:E9"/>
  </mergeCells>
  <phoneticPr fontId="24" type="noConversion"/>
  <conditionalFormatting sqref="C81 C60:C67">
    <cfRule type="duplicateValues" dxfId="143" priority="8"/>
  </conditionalFormatting>
  <conditionalFormatting sqref="C82:C91">
    <cfRule type="cellIs" dxfId="142" priority="11" operator="notEqual">
      <formula>FALSE</formula>
    </cfRule>
  </conditionalFormatting>
  <conditionalFormatting sqref="D9">
    <cfRule type="cellIs" dxfId="141" priority="4" operator="notEqual">
      <formula>"Dataset Description"</formula>
    </cfRule>
  </conditionalFormatting>
  <conditionalFormatting sqref="D14:D15">
    <cfRule type="colorScale" priority="5">
      <colorScale>
        <cfvo type="num" val="0"/>
        <cfvo type="num" val="0.2"/>
        <color theme="1" tint="-0.499984740745262"/>
        <color rgb="FF7A0000"/>
      </colorScale>
    </cfRule>
  </conditionalFormatting>
  <conditionalFormatting sqref="D17:M17">
    <cfRule type="cellIs" dxfId="140" priority="6" operator="notEqual">
      <formula>"Definition"</formula>
    </cfRule>
  </conditionalFormatting>
  <conditionalFormatting sqref="D19:M19">
    <cfRule type="cellIs" dxfId="139" priority="7" operator="notEqual">
      <formula>"Note"</formula>
    </cfRule>
  </conditionalFormatting>
  <conditionalFormatting sqref="D25:F32 D38:F42 D48:F56">
    <cfRule type="cellIs" dxfId="138" priority="12" operator="equal">
      <formula>0</formula>
    </cfRule>
  </conditionalFormatting>
  <conditionalFormatting sqref="D26:F28">
    <cfRule type="colorScale" priority="9">
      <colorScale>
        <cfvo type="num" val="0"/>
        <cfvo type="num" val="0.2"/>
        <color rgb="FF000000"/>
        <color rgb="FF7A0000"/>
      </colorScale>
    </cfRule>
  </conditionalFormatting>
  <conditionalFormatting sqref="D60:F67">
    <cfRule type="cellIs" dxfId="137" priority="10" operator="notEqual">
      <formula>FALSE</formula>
    </cfRule>
  </conditionalFormatting>
  <conditionalFormatting sqref="G25:M32 G38:M42 G48:M56">
    <cfRule type="cellIs" dxfId="136" priority="3" operator="equal">
      <formula>0</formula>
    </cfRule>
  </conditionalFormatting>
  <conditionalFormatting sqref="G26:M28">
    <cfRule type="colorScale" priority="1">
      <colorScale>
        <cfvo type="num" val="0"/>
        <cfvo type="num" val="0.2"/>
        <color rgb="FF000000"/>
        <color rgb="FF7A0000"/>
      </colorScale>
    </cfRule>
  </conditionalFormatting>
  <conditionalFormatting sqref="G60:M67">
    <cfRule type="cellIs" dxfId="135" priority="2" operator="notEqual">
      <formula>FALSE</formula>
    </cfRule>
  </conditionalFormatting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D6F8E-ABDE-4D66-B8BD-EBF661562A73}">
  <sheetPr>
    <tabColor rgb="FF272727"/>
  </sheetPr>
  <dimension ref="A1:H811"/>
  <sheetViews>
    <sheetView topLeftCell="A2" zoomScale="85" zoomScaleNormal="85" workbookViewId="0">
      <pane xSplit="3" ySplit="20" topLeftCell="D22" activePane="bottomRight" state="frozen"/>
      <selection activeCell="A2" sqref="A2"/>
      <selection pane="topRight" activeCell="D2" sqref="D2"/>
      <selection pane="bottomLeft" activeCell="A22" sqref="A22"/>
      <selection pane="bottomRight" activeCell="D21" sqref="D21"/>
    </sheetView>
  </sheetViews>
  <sheetFormatPr defaultColWidth="15.6640625" defaultRowHeight="15" customHeight="1" outlineLevelRow="2"/>
  <cols>
    <col min="1" max="1" width="1.77734375" style="81" customWidth="1"/>
    <col min="2" max="2" width="8.33203125" style="81" customWidth="1"/>
    <col min="3" max="3" width="26.44140625" style="81" bestFit="1" customWidth="1"/>
    <col min="4" max="4" width="25.6640625" style="81" customWidth="1"/>
    <col min="5" max="6" width="27.6640625" style="81" customWidth="1"/>
    <col min="7" max="16384" width="15.6640625" style="81"/>
  </cols>
  <sheetData>
    <row r="1" spans="1:8" ht="19.95" hidden="1" customHeight="1">
      <c r="B1" s="13"/>
      <c r="C1" s="14"/>
      <c r="D1" s="14" t="s">
        <v>0</v>
      </c>
      <c r="E1" s="14"/>
      <c r="F1" s="14"/>
      <c r="G1" s="14"/>
      <c r="H1" s="14"/>
    </row>
    <row r="2" spans="1:8" s="71" customFormat="1" ht="4.95" customHeight="1">
      <c r="C2" s="72"/>
      <c r="D2" s="72"/>
      <c r="E2" s="72"/>
      <c r="F2" s="72"/>
      <c r="G2" s="72"/>
      <c r="H2" s="72"/>
    </row>
    <row r="3" spans="1:8" ht="14.4" customHeight="1">
      <c r="B3" s="80" t="str">
        <f ca="1">HYPERLINK("#" &amp; CELL("address", _xlfn.XLOOKUP(Name,tbl_DfOverview[Dataframe],tbl_DfOverview[_],tbl_DfOverview[[#Headers],[_]])), "Overview ↩")</f>
        <v>Overview ↩</v>
      </c>
      <c r="C3" s="80"/>
    </row>
    <row r="4" spans="1:8" ht="4.95" customHeight="1">
      <c r="B4" s="68"/>
    </row>
    <row r="5" spans="1:8" ht="30" customHeight="1">
      <c r="B5" s="97" t="e" vm="1">
        <v>#VALUE!</v>
      </c>
      <c r="C5" s="74" t="s">
        <v>115</v>
      </c>
      <c r="D5" s="22"/>
    </row>
    <row r="6" spans="1:8" ht="10.199999999999999" customHeight="1"/>
    <row r="7" spans="1:8" ht="14.4">
      <c r="A7" s="66"/>
      <c r="B7" s="82" t="s">
        <v>63</v>
      </c>
      <c r="C7" s="2" t="s">
        <v>5</v>
      </c>
    </row>
    <row r="8" spans="1:8" ht="10.199999999999999" customHeight="1">
      <c r="A8" s="66"/>
    </row>
    <row r="9" spans="1:8" ht="49.95" hidden="1" customHeight="1" outlineLevel="1">
      <c r="A9" s="66"/>
      <c r="D9" s="110" t="s">
        <v>51</v>
      </c>
      <c r="E9" s="111"/>
    </row>
    <row r="10" spans="1:8" ht="14.4" hidden="1" outlineLevel="1">
      <c r="A10" s="66"/>
    </row>
    <row r="11" spans="1:8" ht="15" hidden="1" customHeight="1" outlineLevel="1">
      <c r="A11" s="66"/>
      <c r="C11" s="21" t="s">
        <v>6</v>
      </c>
      <c r="D11" s="32">
        <v>730</v>
      </c>
    </row>
    <row r="12" spans="1:8" ht="15" hidden="1" customHeight="1" outlineLevel="1">
      <c r="A12" s="66"/>
      <c r="C12" s="3" t="s">
        <v>48</v>
      </c>
      <c r="D12" s="24">
        <v>3</v>
      </c>
    </row>
    <row r="13" spans="1:8" ht="15" hidden="1" customHeight="1" outlineLevel="1">
      <c r="A13" s="66"/>
      <c r="C13" s="3" t="s">
        <v>12</v>
      </c>
      <c r="D13" s="24">
        <v>11812</v>
      </c>
    </row>
    <row r="14" spans="1:8" ht="15" hidden="1" customHeight="1" outlineLevel="1">
      <c r="A14" s="66"/>
      <c r="C14" s="3" t="s">
        <v>49</v>
      </c>
      <c r="D14" s="30">
        <v>1</v>
      </c>
    </row>
    <row r="15" spans="1:8" ht="15" hidden="1" customHeight="1" outlineLevel="1">
      <c r="A15" s="66"/>
      <c r="C15" s="3" t="s">
        <v>50</v>
      </c>
      <c r="D15" s="31">
        <v>0</v>
      </c>
    </row>
    <row r="16" spans="1:8" ht="10.199999999999999" hidden="1" customHeight="1" outlineLevel="1">
      <c r="A16" s="66"/>
    </row>
    <row r="17" spans="1:8" ht="34.950000000000003" hidden="1" customHeight="1" outlineLevel="1">
      <c r="A17" s="66"/>
      <c r="C17" s="21" t="s">
        <v>2</v>
      </c>
      <c r="D17" s="33" t="s">
        <v>40</v>
      </c>
      <c r="E17" s="34" t="s">
        <v>40</v>
      </c>
      <c r="F17" s="34" t="s">
        <v>40</v>
      </c>
    </row>
    <row r="18" spans="1:8" ht="10.199999999999999" hidden="1" customHeight="1" outlineLevel="1">
      <c r="A18" s="66"/>
    </row>
    <row r="19" spans="1:8" ht="34.950000000000003" hidden="1" customHeight="1" outlineLevel="1">
      <c r="C19" s="21" t="s">
        <v>3</v>
      </c>
      <c r="D19" s="35" t="s">
        <v>47</v>
      </c>
      <c r="E19" s="36" t="s">
        <v>47</v>
      </c>
      <c r="F19" s="37" t="s">
        <v>47</v>
      </c>
    </row>
    <row r="20" spans="1:8" ht="10.199999999999999" hidden="1" customHeight="1" outlineLevel="1"/>
    <row r="21" spans="1:8" s="23" customFormat="1" ht="30" customHeight="1" collapsed="1">
      <c r="B21" s="108"/>
      <c r="C21" s="108" t="s">
        <v>4</v>
      </c>
      <c r="D21" s="109" t="s">
        <v>116</v>
      </c>
      <c r="E21" s="109" t="s">
        <v>117</v>
      </c>
      <c r="F21" s="109" t="s">
        <v>103</v>
      </c>
      <c r="G21" s="23" t="s">
        <v>38</v>
      </c>
      <c r="H21" s="23" t="s">
        <v>104</v>
      </c>
    </row>
    <row r="22" spans="1:8" ht="10.199999999999999" customHeight="1"/>
    <row r="23" spans="1:8" ht="14.4" outlineLevel="1">
      <c r="A23" s="66"/>
      <c r="B23" s="82" t="s">
        <v>63</v>
      </c>
      <c r="C23" s="2" t="s">
        <v>7</v>
      </c>
    </row>
    <row r="24" spans="1:8" ht="10.199999999999999" customHeight="1" outlineLevel="1">
      <c r="A24" s="66"/>
    </row>
    <row r="25" spans="1:8" ht="15" hidden="1" customHeight="1" outlineLevel="2">
      <c r="A25" s="66"/>
      <c r="C25" s="19" t="s">
        <v>8</v>
      </c>
      <c r="D25" s="9" t="s">
        <v>212</v>
      </c>
      <c r="E25" s="9" t="s">
        <v>210</v>
      </c>
      <c r="F25" s="9" t="s">
        <v>210</v>
      </c>
    </row>
    <row r="26" spans="1:8" ht="15" hidden="1" customHeight="1" outlineLevel="2">
      <c r="A26" s="66"/>
      <c r="C26" s="3" t="s">
        <v>9</v>
      </c>
      <c r="D26" s="10">
        <v>1</v>
      </c>
      <c r="E26" s="10">
        <v>0.21917808219178</v>
      </c>
      <c r="F26" s="10">
        <v>1</v>
      </c>
    </row>
    <row r="27" spans="1:8" ht="15" hidden="1" customHeight="1" outlineLevel="2">
      <c r="A27" s="66"/>
      <c r="C27" s="18" t="s">
        <v>10</v>
      </c>
      <c r="D27" s="10">
        <v>0</v>
      </c>
      <c r="E27" s="10">
        <v>0</v>
      </c>
      <c r="F27" s="10">
        <v>0</v>
      </c>
    </row>
    <row r="28" spans="1:8" ht="15" hidden="1" customHeight="1" outlineLevel="2">
      <c r="A28" s="66"/>
      <c r="C28" s="18" t="s">
        <v>11</v>
      </c>
      <c r="D28" s="10">
        <v>0.49441246190314903</v>
      </c>
      <c r="E28" s="10">
        <v>0.49441246190314903</v>
      </c>
      <c r="F28" s="10">
        <v>1.1175076193701301E-2</v>
      </c>
    </row>
    <row r="29" spans="1:8" ht="15" hidden="1" customHeight="1" outlineLevel="2">
      <c r="A29" s="66"/>
      <c r="C29" s="18" t="s">
        <v>12</v>
      </c>
      <c r="D29" s="11">
        <v>5840</v>
      </c>
      <c r="E29" s="11">
        <v>5840</v>
      </c>
      <c r="F29" s="11">
        <v>132</v>
      </c>
    </row>
    <row r="30" spans="1:8" ht="15" hidden="1" customHeight="1" outlineLevel="2">
      <c r="A30" s="66"/>
      <c r="C30" s="18" t="s">
        <v>13</v>
      </c>
      <c r="D30" s="11">
        <v>730</v>
      </c>
      <c r="E30" s="11">
        <v>160</v>
      </c>
      <c r="F30" s="11">
        <v>730</v>
      </c>
    </row>
    <row r="31" spans="1:8" ht="15" hidden="1" customHeight="1" outlineLevel="2">
      <c r="A31" s="66"/>
      <c r="C31" s="19" t="s">
        <v>14</v>
      </c>
      <c r="D31" s="11">
        <v>730</v>
      </c>
      <c r="E31" s="11">
        <v>730</v>
      </c>
      <c r="F31" s="11">
        <v>730</v>
      </c>
    </row>
    <row r="32" spans="1:8" ht="15" hidden="1" customHeight="1" outlineLevel="2">
      <c r="A32" s="66"/>
      <c r="C32" s="3" t="s">
        <v>15</v>
      </c>
      <c r="D32" s="11">
        <v>0</v>
      </c>
      <c r="E32" s="11">
        <v>0</v>
      </c>
      <c r="F32" s="11">
        <v>0</v>
      </c>
    </row>
    <row r="33" spans="1:6" ht="10.199999999999999" hidden="1" customHeight="1" outlineLevel="2">
      <c r="A33" s="66"/>
    </row>
    <row r="34" spans="1:6" ht="124.95" hidden="1" customHeight="1" outlineLevel="2"/>
    <row r="35" spans="1:6" ht="10.199999999999999" hidden="1" customHeight="1" outlineLevel="2"/>
    <row r="36" spans="1:6" ht="14.4" outlineLevel="1" collapsed="1">
      <c r="A36" s="66"/>
      <c r="B36" s="82" t="s">
        <v>63</v>
      </c>
      <c r="C36" s="2" t="s">
        <v>16</v>
      </c>
    </row>
    <row r="37" spans="1:6" ht="10.199999999999999" customHeight="1" outlineLevel="1">
      <c r="A37" s="66"/>
    </row>
    <row r="38" spans="1:6" ht="15" hidden="1" customHeight="1" outlineLevel="2">
      <c r="A38" s="66"/>
      <c r="C38" s="3" t="s">
        <v>17</v>
      </c>
      <c r="D38" s="12">
        <v>44926.5</v>
      </c>
      <c r="E38" s="12">
        <v>101.72739726027299</v>
      </c>
      <c r="F38" s="12">
        <v>364.5</v>
      </c>
    </row>
    <row r="39" spans="1:6" ht="15" hidden="1" customHeight="1" outlineLevel="2">
      <c r="A39" s="66"/>
      <c r="C39" s="18" t="s">
        <v>18</v>
      </c>
      <c r="D39" s="12">
        <v>44926.5</v>
      </c>
      <c r="E39" s="12">
        <v>108</v>
      </c>
      <c r="F39" s="12">
        <v>364.5</v>
      </c>
    </row>
    <row r="40" spans="1:6" ht="15" hidden="1" customHeight="1" outlineLevel="2">
      <c r="A40" s="66"/>
      <c r="C40" s="18" t="s">
        <v>19</v>
      </c>
      <c r="D40" s="12">
        <v>44562</v>
      </c>
      <c r="E40" s="12">
        <v>136</v>
      </c>
      <c r="F40" s="12">
        <v>0</v>
      </c>
    </row>
    <row r="41" spans="1:6" ht="15" hidden="1" customHeight="1" outlineLevel="2">
      <c r="A41" s="66"/>
      <c r="C41" s="3" t="s">
        <v>20</v>
      </c>
      <c r="D41" s="12"/>
      <c r="E41" s="12">
        <v>40.195488558875397</v>
      </c>
      <c r="F41" s="12">
        <v>210.877136424664</v>
      </c>
    </row>
    <row r="42" spans="1:6" ht="15" hidden="1" customHeight="1" outlineLevel="2">
      <c r="A42" s="66"/>
      <c r="C42" s="20" t="s">
        <v>21</v>
      </c>
      <c r="D42" s="12"/>
      <c r="E42" s="12">
        <v>1615.67730048668</v>
      </c>
      <c r="F42" s="12">
        <v>44469.166666666599</v>
      </c>
    </row>
    <row r="43" spans="1:6" ht="10.199999999999999" hidden="1" customHeight="1" outlineLevel="2">
      <c r="A43" s="66"/>
    </row>
    <row r="44" spans="1:6" ht="150" hidden="1" customHeight="1" outlineLevel="2"/>
    <row r="45" spans="1:6" ht="10.199999999999999" hidden="1" customHeight="1" outlineLevel="2"/>
    <row r="46" spans="1:6" ht="14.4" outlineLevel="1" collapsed="1">
      <c r="A46" s="66"/>
      <c r="B46" s="82" t="s">
        <v>63</v>
      </c>
      <c r="C46" s="2" t="s">
        <v>22</v>
      </c>
    </row>
    <row r="47" spans="1:6" ht="10.050000000000001" customHeight="1" outlineLevel="1">
      <c r="A47" s="66"/>
    </row>
    <row r="48" spans="1:6" ht="15" hidden="1" customHeight="1" outlineLevel="2">
      <c r="A48" s="66"/>
      <c r="C48" s="3" t="s">
        <v>23</v>
      </c>
      <c r="D48" s="12">
        <v>44562</v>
      </c>
      <c r="E48" s="12">
        <v>6</v>
      </c>
      <c r="F48" s="12">
        <v>0</v>
      </c>
    </row>
    <row r="49" spans="1:6" ht="15" hidden="1" customHeight="1" outlineLevel="2">
      <c r="A49" s="66"/>
      <c r="C49" s="18">
        <v>0.05</v>
      </c>
      <c r="D49" s="12">
        <v>44598.45</v>
      </c>
      <c r="E49" s="12">
        <v>33</v>
      </c>
      <c r="F49" s="12">
        <v>36.450000000000003</v>
      </c>
    </row>
    <row r="50" spans="1:6" ht="15" hidden="1" customHeight="1" outlineLevel="2">
      <c r="A50" s="66"/>
      <c r="C50" s="19">
        <v>0.25</v>
      </c>
      <c r="D50" s="12">
        <v>44744.25</v>
      </c>
      <c r="E50" s="12">
        <v>70</v>
      </c>
      <c r="F50" s="12">
        <v>182.25</v>
      </c>
    </row>
    <row r="51" spans="1:6" ht="15" hidden="1" customHeight="1" outlineLevel="2">
      <c r="A51" s="66"/>
      <c r="C51" s="3">
        <v>0.5</v>
      </c>
      <c r="D51" s="12">
        <v>44926.5</v>
      </c>
      <c r="E51" s="12">
        <v>108</v>
      </c>
      <c r="F51" s="12">
        <v>364.5</v>
      </c>
    </row>
    <row r="52" spans="1:6" ht="15" hidden="1" customHeight="1" outlineLevel="2">
      <c r="A52" s="66"/>
      <c r="C52" s="18">
        <v>0.75</v>
      </c>
      <c r="D52" s="12">
        <v>45108.75</v>
      </c>
      <c r="E52" s="12">
        <v>134</v>
      </c>
      <c r="F52" s="12">
        <v>546.75</v>
      </c>
    </row>
    <row r="53" spans="1:6" ht="15" hidden="1" customHeight="1" outlineLevel="2">
      <c r="A53" s="66"/>
      <c r="C53" s="18">
        <v>0.95</v>
      </c>
      <c r="D53" s="12">
        <v>45254.55</v>
      </c>
      <c r="E53" s="12">
        <v>157</v>
      </c>
      <c r="F53" s="12">
        <v>692.55</v>
      </c>
    </row>
    <row r="54" spans="1:6" ht="15" hidden="1" customHeight="1" outlineLevel="2">
      <c r="A54" s="66"/>
      <c r="C54" s="3" t="s">
        <v>24</v>
      </c>
      <c r="D54" s="12">
        <v>45291</v>
      </c>
      <c r="E54" s="12">
        <v>179</v>
      </c>
      <c r="F54" s="12">
        <v>729</v>
      </c>
    </row>
    <row r="55" spans="1:6" ht="15" hidden="1" customHeight="1" outlineLevel="2">
      <c r="A55" s="66"/>
      <c r="C55" s="18" t="s">
        <v>25</v>
      </c>
      <c r="D55" s="12" t="s">
        <v>1489</v>
      </c>
      <c r="E55" s="12">
        <v>173</v>
      </c>
      <c r="F55" s="12">
        <v>729</v>
      </c>
    </row>
    <row r="56" spans="1:6" ht="15" hidden="1" customHeight="1" outlineLevel="2">
      <c r="C56" s="3" t="s">
        <v>26</v>
      </c>
      <c r="D56" s="12" t="s">
        <v>1490</v>
      </c>
      <c r="E56" s="12">
        <v>64</v>
      </c>
      <c r="F56" s="12">
        <v>364.5</v>
      </c>
    </row>
    <row r="57" spans="1:6" ht="10.199999999999999" hidden="1" customHeight="1" outlineLevel="2"/>
    <row r="58" spans="1:6" ht="14.4" outlineLevel="1" collapsed="1">
      <c r="A58" s="66"/>
      <c r="B58" s="82" t="s">
        <v>63</v>
      </c>
      <c r="C58" s="2" t="s">
        <v>27</v>
      </c>
    </row>
    <row r="59" spans="1:6" ht="10.050000000000001" customHeight="1" outlineLevel="1">
      <c r="A59" s="66"/>
    </row>
    <row r="60" spans="1:6" ht="15" hidden="1" customHeight="1" outlineLevel="2">
      <c r="A60" s="66"/>
      <c r="C60" s="3" t="s">
        <v>28</v>
      </c>
      <c r="D60" s="29" t="b">
        <v>0</v>
      </c>
      <c r="E60" s="29" t="b">
        <v>0</v>
      </c>
      <c r="F60" s="29" t="b">
        <v>0</v>
      </c>
    </row>
    <row r="61" spans="1:6" ht="15" hidden="1" customHeight="1" outlineLevel="2">
      <c r="A61" s="66"/>
      <c r="C61" s="18" t="s">
        <v>29</v>
      </c>
      <c r="D61" s="29" t="b">
        <v>0</v>
      </c>
      <c r="E61" s="29" t="b">
        <v>0</v>
      </c>
      <c r="F61" s="29" t="b">
        <v>0</v>
      </c>
    </row>
    <row r="62" spans="1:6" ht="15" hidden="1" customHeight="1" outlineLevel="2">
      <c r="A62" s="66"/>
      <c r="C62" s="18" t="s">
        <v>30</v>
      </c>
      <c r="D62" s="29" t="b">
        <v>0</v>
      </c>
      <c r="E62" s="29" t="b">
        <v>0</v>
      </c>
      <c r="F62" s="29" t="b">
        <v>0</v>
      </c>
    </row>
    <row r="63" spans="1:6" ht="15" hidden="1" customHeight="1" outlineLevel="2">
      <c r="A63" s="66"/>
      <c r="C63" s="18" t="s">
        <v>31</v>
      </c>
      <c r="D63" s="29" t="b">
        <v>0</v>
      </c>
      <c r="E63" s="29" t="b">
        <v>0</v>
      </c>
      <c r="F63" s="29" t="b">
        <v>0</v>
      </c>
    </row>
    <row r="64" spans="1:6" ht="15" hidden="1" customHeight="1" outlineLevel="2">
      <c r="A64" s="66"/>
      <c r="C64" s="3" t="s">
        <v>32</v>
      </c>
      <c r="D64" s="29" t="b">
        <v>0</v>
      </c>
      <c r="E64" s="29" t="b">
        <v>0</v>
      </c>
      <c r="F64" s="29" t="b">
        <v>0</v>
      </c>
    </row>
    <row r="65" spans="1:6" ht="15" hidden="1" customHeight="1" outlineLevel="2">
      <c r="A65" s="66"/>
      <c r="C65" s="18" t="s">
        <v>33</v>
      </c>
      <c r="D65" s="29" t="b">
        <v>0</v>
      </c>
      <c r="E65" s="29" t="b">
        <v>0</v>
      </c>
      <c r="F65" s="29" t="b">
        <v>0</v>
      </c>
    </row>
    <row r="66" spans="1:6" ht="15" hidden="1" customHeight="1" outlineLevel="2">
      <c r="A66" s="66"/>
      <c r="C66" s="18" t="s">
        <v>34</v>
      </c>
      <c r="D66" s="29" t="b">
        <v>0</v>
      </c>
      <c r="E66" s="29" t="b">
        <v>0</v>
      </c>
      <c r="F66" s="29" t="b">
        <v>0</v>
      </c>
    </row>
    <row r="67" spans="1:6" ht="15" hidden="1" customHeight="1" outlineLevel="2">
      <c r="C67" s="3" t="s">
        <v>35</v>
      </c>
      <c r="D67" s="29" t="b">
        <v>0</v>
      </c>
      <c r="E67" s="29" t="b">
        <v>0</v>
      </c>
      <c r="F67" s="29" t="b">
        <v>0</v>
      </c>
    </row>
    <row r="68" spans="1:6" ht="10.199999999999999" hidden="1" customHeight="1" outlineLevel="2"/>
    <row r="69" spans="1:6" ht="14.4" outlineLevel="1" collapsed="1">
      <c r="A69" s="66"/>
      <c r="B69" s="82" t="s">
        <v>63</v>
      </c>
      <c r="C69" s="2" t="s">
        <v>36</v>
      </c>
    </row>
    <row r="70" spans="1:6" ht="10.050000000000001" customHeight="1" outlineLevel="1">
      <c r="A70" s="66"/>
    </row>
    <row r="71" spans="1:6" ht="15" hidden="1" customHeight="1" outlineLevel="2">
      <c r="A71" s="66"/>
      <c r="C71" s="3" t="str">
        <f>IF(COUNTIF(FieldList1, "&lt;&gt;FALSE") = 0,"",SUBSTITUTE(LOWER(C60)," ","_") &amp;" = ")</f>
        <v/>
      </c>
      <c r="D71" s="81" t="str" cm="1">
        <f t="array" ref="D71">IF(COUNTIF(FieldList1, "&lt;&gt;FALSE") = 0,"","['"&amp;_xlfn.TEXTJOIN("', '", TRUE, _xlfn._xlws.FILTER(FieldRange,FieldList1&lt;&gt; FALSE, ""))&amp;"']")</f>
        <v/>
      </c>
    </row>
    <row r="72" spans="1:6" ht="15" hidden="1" customHeight="1" outlineLevel="2">
      <c r="A72" s="66"/>
      <c r="C72" s="17" t="str">
        <f>IF(COUNTIF(FieldList2, "&lt;&gt;FALSE") = 0,"",SUBSTITUTE(LOWER(C61)," ","_")&amp;" = ")</f>
        <v/>
      </c>
      <c r="D72" s="81" t="str" cm="1">
        <f t="array" ref="D72">IF(COUNTIF(FieldList2, "&lt;&gt;FALSE") = 0,"","['"&amp;_xlfn.TEXTJOIN("', '", TRUE, _xlfn._xlws.FILTER(FieldRange,FieldList2&lt;&gt; FALSE, ""))&amp;"']")</f>
        <v/>
      </c>
    </row>
    <row r="73" spans="1:6" ht="15" hidden="1" customHeight="1" outlineLevel="2">
      <c r="A73" s="66"/>
      <c r="C73" s="17" t="str">
        <f>IF(COUNTIF(FieldList3, "&lt;&gt;FALSE") = 0,"",SUBSTITUTE(LOWER(C62)," ","_")&amp;" = ")</f>
        <v/>
      </c>
      <c r="D73" s="81" t="str" cm="1">
        <f t="array" ref="D73">IF(COUNTIF(FieldList3, "&lt;&gt;FALSE") = 0,"","['"&amp;_xlfn.TEXTJOIN("', '", TRUE, _xlfn._xlws.FILTER(FieldRange,FieldList3&lt;&gt; FALSE, ""))&amp;"']")</f>
        <v/>
      </c>
    </row>
    <row r="74" spans="1:6" ht="15" hidden="1" customHeight="1" outlineLevel="2">
      <c r="A74" s="66"/>
      <c r="C74" s="17" t="str">
        <f>IF(COUNTIF(FieldList4, "&lt;&gt;FALSE") = 0,"",SUBSTITUTE(LOWER(C63)," ","_")&amp;" = ")</f>
        <v/>
      </c>
      <c r="D74" s="81" t="str" cm="1">
        <f t="array" ref="D74">IF(COUNTIF(FieldList4, "&lt;&gt;FALSE") = 0,"","['"&amp;_xlfn.TEXTJOIN("', '", TRUE, _xlfn._xlws.FILTER(FieldRange,FieldList4&lt;&gt; FALSE, ""))&amp;"']")</f>
        <v/>
      </c>
    </row>
    <row r="75" spans="1:6" ht="15" hidden="1" customHeight="1" outlineLevel="2">
      <c r="A75" s="66"/>
      <c r="C75" s="17" t="str">
        <f>IF(COUNTIF(FieldList5, "&lt;&gt;FALSE") = 0,"",SUBSTITUTE(LOWER(C64)," ","_")&amp;" = ")</f>
        <v/>
      </c>
      <c r="D75" s="81" t="str" cm="1">
        <f t="array" ref="D75">IF(COUNTIF(FieldList5, "&lt;&gt;FALSE") = 0,"","['"&amp;_xlfn.TEXTJOIN("', '", TRUE, _xlfn._xlws.FILTER(FieldRange,FieldList5&lt;&gt; FALSE, ""))&amp;"']")</f>
        <v/>
      </c>
    </row>
    <row r="76" spans="1:6" ht="15" hidden="1" customHeight="1" outlineLevel="2">
      <c r="A76" s="66"/>
      <c r="C76" s="17" t="str">
        <f>IF(COUNTIF(FieldList6, "&lt;&gt;FALSE") = 0,"",SUBSTITUTE(LOWER(C65)," ","_")&amp;" = ")</f>
        <v/>
      </c>
      <c r="D76" s="81" t="str" cm="1">
        <f t="array" ref="D76">IF(COUNTIF(FieldList6, "&lt;&gt;FALSE") = 0,"","['"&amp;_xlfn.TEXTJOIN("', '", TRUE, _xlfn._xlws.FILTER(FieldRange,FieldList6&lt;&gt; FALSE, ""))&amp;"']")</f>
        <v/>
      </c>
    </row>
    <row r="77" spans="1:6" ht="15" hidden="1" customHeight="1" outlineLevel="2">
      <c r="A77" s="66"/>
      <c r="C77" s="16" t="str">
        <f>IF(COUNTIF(FieldList7, "&lt;&gt;FALSE") = 0,"",SUBSTITUTE(LOWER(C66)," ","_")&amp;" = ")</f>
        <v/>
      </c>
      <c r="D77" s="81" t="str" cm="1">
        <f t="array" ref="D77">IF(COUNTIF(FieldList7, "&lt;&gt;FALSE") = 0,"","['"&amp;_xlfn.TEXTJOIN("', '", TRUE, _xlfn._xlws.FILTER(FieldRange,FieldList7&lt;&gt; FALSE, ""))&amp;"']")</f>
        <v/>
      </c>
    </row>
    <row r="78" spans="1:6" ht="15" hidden="1" customHeight="1" outlineLevel="2">
      <c r="A78" s="66"/>
      <c r="C78" s="3" t="str">
        <f>IF(COUNTIF(FieldList8, "&lt;&gt;FALSE") = 0,"",SUBSTITUTE(LOWER(C67)," ","_")&amp;" = ")</f>
        <v/>
      </c>
      <c r="D78" s="81" t="str" cm="1">
        <f t="array" ref="D78">IF(COUNTIF(FieldList8, "&lt;&gt;FALSE") = 0,"","['"&amp;_xlfn.TEXTJOIN("', '", TRUE, _xlfn._xlws.FILTER(FieldRange,FieldList8&lt;&gt; FALSE, ""))&amp;"']")</f>
        <v/>
      </c>
    </row>
    <row r="79" spans="1:6" ht="15" hidden="1" customHeight="1" outlineLevel="2">
      <c r="C79" s="15" t="str">
        <f>IF(COUNTIF(tbl_calendar[Record List], "&lt;&gt;FALSE") = 0,"",SUBSTITUTE(LOWER(LightHeader)," ", "_") &amp;" = ")</f>
        <v/>
      </c>
      <c r="D79" s="81" t="str" cm="1">
        <f t="array" ref="D79">IF(COUNTIF(tbl_calendar[Record List], "&lt;&gt;FALSE") = 0,"","['"&amp;_xlfn.TEXTJOIN("', '", TRUE, _xlfn._xlws.FILTER(_xlfn.TAKE(tbl_calendar[],,-1), tbl_calendar[Record List] &lt;&gt; FALSE, ""))&amp;"']")</f>
        <v/>
      </c>
    </row>
    <row r="80" spans="1:6" ht="10.199999999999999" hidden="1" customHeight="1" outlineLevel="1" collapsed="1"/>
    <row r="81" spans="3:8" ht="30" customHeight="1">
      <c r="C81" s="61" t="s">
        <v>37</v>
      </c>
      <c r="D81" s="59" t="s">
        <v>116</v>
      </c>
      <c r="E81" s="59" t="s">
        <v>117</v>
      </c>
      <c r="F81" s="59" t="s">
        <v>103</v>
      </c>
      <c r="G81" s="61" t="s">
        <v>38</v>
      </c>
      <c r="H81" s="61" t="s">
        <v>104</v>
      </c>
    </row>
    <row r="82" spans="3:8" ht="15" customHeight="1">
      <c r="C82" s="62" t="b">
        <v>0</v>
      </c>
      <c r="D82" s="124">
        <v>45291</v>
      </c>
      <c r="E82" s="60">
        <v>96</v>
      </c>
      <c r="F82" s="60">
        <v>0</v>
      </c>
      <c r="G82" s="123">
        <v>0</v>
      </c>
      <c r="H82" s="123">
        <v>1.5259193941233822E+19</v>
      </c>
    </row>
    <row r="83" spans="3:8" ht="15" customHeight="1">
      <c r="C83" s="62" t="b">
        <v>0</v>
      </c>
      <c r="D83" s="124">
        <v>45290</v>
      </c>
      <c r="E83" s="60">
        <v>127</v>
      </c>
      <c r="F83" s="60">
        <v>1</v>
      </c>
      <c r="G83" s="123">
        <v>0</v>
      </c>
      <c r="H83" s="123">
        <v>1.2566389408822213E+18</v>
      </c>
    </row>
    <row r="84" spans="3:8" ht="15" customHeight="1">
      <c r="C84" s="112" t="b">
        <v>0</v>
      </c>
      <c r="D84" s="125">
        <v>45289</v>
      </c>
      <c r="E84" s="114">
        <v>117</v>
      </c>
      <c r="F84" s="114">
        <v>2</v>
      </c>
      <c r="G84" s="123">
        <v>0</v>
      </c>
      <c r="H84" s="123">
        <v>5.8998914307049349E+18</v>
      </c>
    </row>
    <row r="85" spans="3:8" ht="15" customHeight="1">
      <c r="C85" s="112" t="b">
        <v>0</v>
      </c>
      <c r="D85" s="125">
        <v>45288</v>
      </c>
      <c r="E85" s="114">
        <v>127</v>
      </c>
      <c r="F85" s="114">
        <v>3</v>
      </c>
      <c r="G85" s="123">
        <v>0</v>
      </c>
      <c r="H85" s="123">
        <v>1.1597907191358378E+19</v>
      </c>
    </row>
    <row r="86" spans="3:8" ht="15" customHeight="1">
      <c r="C86" s="112" t="b">
        <v>0</v>
      </c>
      <c r="D86" s="125">
        <v>45287</v>
      </c>
      <c r="E86" s="114">
        <v>48</v>
      </c>
      <c r="F86" s="114">
        <v>4</v>
      </c>
      <c r="G86" s="123">
        <v>0</v>
      </c>
      <c r="H86" s="123">
        <v>1.5562965181472201E+19</v>
      </c>
    </row>
    <row r="87" spans="3:8" ht="15" customHeight="1">
      <c r="C87" s="112" t="b">
        <v>0</v>
      </c>
      <c r="D87" s="125">
        <v>45286</v>
      </c>
      <c r="E87" s="114">
        <v>32</v>
      </c>
      <c r="F87" s="114">
        <v>5</v>
      </c>
      <c r="G87" s="123">
        <v>0</v>
      </c>
      <c r="H87" s="123">
        <v>1.4100680285693073E+19</v>
      </c>
    </row>
    <row r="88" spans="3:8" ht="15" customHeight="1">
      <c r="C88" s="112" t="b">
        <v>0</v>
      </c>
      <c r="D88" s="125">
        <v>45285</v>
      </c>
      <c r="E88" s="114">
        <v>40</v>
      </c>
      <c r="F88" s="114">
        <v>6</v>
      </c>
      <c r="G88" s="123">
        <v>0</v>
      </c>
      <c r="H88" s="123">
        <v>6.6720708791804877E+18</v>
      </c>
    </row>
    <row r="89" spans="3:8" ht="15" customHeight="1">
      <c r="C89" s="112" t="b">
        <v>0</v>
      </c>
      <c r="D89" s="125">
        <v>45284</v>
      </c>
      <c r="E89" s="114">
        <v>137</v>
      </c>
      <c r="F89" s="114">
        <v>7</v>
      </c>
      <c r="G89" s="123">
        <v>0</v>
      </c>
      <c r="H89" s="123">
        <v>1.3444641906923727E+19</v>
      </c>
    </row>
    <row r="90" spans="3:8" ht="15" customHeight="1">
      <c r="C90" s="112" t="b">
        <v>0</v>
      </c>
      <c r="D90" s="125">
        <v>45283</v>
      </c>
      <c r="E90" s="114">
        <v>116</v>
      </c>
      <c r="F90" s="114">
        <v>8</v>
      </c>
      <c r="G90" s="123">
        <v>0</v>
      </c>
      <c r="H90" s="123">
        <v>6.849548474561793E+18</v>
      </c>
    </row>
    <row r="91" spans="3:8" ht="15" customHeight="1">
      <c r="C91" s="112" t="b">
        <v>0</v>
      </c>
      <c r="D91" s="125">
        <v>45282</v>
      </c>
      <c r="E91" s="114">
        <v>88</v>
      </c>
      <c r="F91" s="114">
        <v>9</v>
      </c>
      <c r="G91" s="123">
        <v>0</v>
      </c>
      <c r="H91" s="123">
        <v>1.166603797224062E+19</v>
      </c>
    </row>
    <row r="92" spans="3:8" ht="15" customHeight="1">
      <c r="C92" s="112" t="b">
        <v>0</v>
      </c>
      <c r="D92" s="125">
        <v>45281</v>
      </c>
      <c r="E92" s="114">
        <v>88</v>
      </c>
      <c r="F92" s="114">
        <v>10</v>
      </c>
      <c r="G92" s="123">
        <v>0</v>
      </c>
      <c r="H92" s="123">
        <v>1.7922915185545038E+19</v>
      </c>
    </row>
    <row r="93" spans="3:8" ht="15" customHeight="1">
      <c r="C93" s="112" t="b">
        <v>0</v>
      </c>
      <c r="D93" s="125">
        <v>45280</v>
      </c>
      <c r="E93" s="114">
        <v>50</v>
      </c>
      <c r="F93" s="114">
        <v>11</v>
      </c>
      <c r="G93" s="123">
        <v>0</v>
      </c>
      <c r="H93" s="123">
        <v>1.9618379607503002E+18</v>
      </c>
    </row>
    <row r="94" spans="3:8" ht="15" customHeight="1">
      <c r="C94" s="112" t="b">
        <v>0</v>
      </c>
      <c r="D94" s="125">
        <v>45279</v>
      </c>
      <c r="E94" s="114">
        <v>30</v>
      </c>
      <c r="F94" s="114">
        <v>12</v>
      </c>
      <c r="G94" s="123">
        <v>0</v>
      </c>
      <c r="H94" s="123">
        <v>1.0348007436447801E+19</v>
      </c>
    </row>
    <row r="95" spans="3:8" ht="15" customHeight="1">
      <c r="C95" s="112" t="b">
        <v>0</v>
      </c>
      <c r="D95" s="125">
        <v>45278</v>
      </c>
      <c r="E95" s="114">
        <v>6</v>
      </c>
      <c r="F95" s="114">
        <v>13</v>
      </c>
      <c r="G95" s="123">
        <v>0</v>
      </c>
      <c r="H95" s="123">
        <v>3.5205333735775263E+18</v>
      </c>
    </row>
    <row r="96" spans="3:8" ht="15" customHeight="1">
      <c r="C96" s="112" t="b">
        <v>0</v>
      </c>
      <c r="D96" s="125">
        <v>45277</v>
      </c>
      <c r="E96" s="114">
        <v>120</v>
      </c>
      <c r="F96" s="114">
        <v>14</v>
      </c>
      <c r="G96" s="123">
        <v>0</v>
      </c>
      <c r="H96" s="123">
        <v>4.4678973948410778E+18</v>
      </c>
    </row>
    <row r="97" spans="3:8" ht="15" customHeight="1">
      <c r="C97" s="112" t="b">
        <v>0</v>
      </c>
      <c r="D97" s="125">
        <v>45276</v>
      </c>
      <c r="E97" s="114">
        <v>111</v>
      </c>
      <c r="F97" s="114">
        <v>15</v>
      </c>
      <c r="G97" s="123">
        <v>0</v>
      </c>
      <c r="H97" s="123">
        <v>5.4031241405219963E+18</v>
      </c>
    </row>
    <row r="98" spans="3:8" ht="15" customHeight="1">
      <c r="C98" s="112" t="b">
        <v>0</v>
      </c>
      <c r="D98" s="125">
        <v>45275</v>
      </c>
      <c r="E98" s="114">
        <v>100</v>
      </c>
      <c r="F98" s="114">
        <v>16</v>
      </c>
      <c r="G98" s="123">
        <v>0</v>
      </c>
      <c r="H98" s="123">
        <v>1.7367088342380003E+19</v>
      </c>
    </row>
    <row r="99" spans="3:8" ht="15" customHeight="1">
      <c r="C99" s="112" t="b">
        <v>0</v>
      </c>
      <c r="D99" s="125">
        <v>45274</v>
      </c>
      <c r="E99" s="114">
        <v>107</v>
      </c>
      <c r="F99" s="114">
        <v>17</v>
      </c>
      <c r="G99" s="123">
        <v>0</v>
      </c>
      <c r="H99" s="123">
        <v>1.327670944969786E+19</v>
      </c>
    </row>
    <row r="100" spans="3:8" ht="15" customHeight="1">
      <c r="C100" s="112" t="b">
        <v>0</v>
      </c>
      <c r="D100" s="125">
        <v>45273</v>
      </c>
      <c r="E100" s="114">
        <v>70</v>
      </c>
      <c r="F100" s="114">
        <v>18</v>
      </c>
      <c r="G100" s="123">
        <v>0</v>
      </c>
      <c r="H100" s="123">
        <v>1.4589576942528229E+19</v>
      </c>
    </row>
    <row r="101" spans="3:8" ht="15" customHeight="1">
      <c r="C101" s="112" t="b">
        <v>0</v>
      </c>
      <c r="D101" s="125">
        <v>45272</v>
      </c>
      <c r="E101" s="114">
        <v>36</v>
      </c>
      <c r="F101" s="114">
        <v>19</v>
      </c>
      <c r="G101" s="123">
        <v>0</v>
      </c>
      <c r="H101" s="123">
        <v>4.2675056373235968E+18</v>
      </c>
    </row>
    <row r="102" spans="3:8" ht="15" customHeight="1">
      <c r="C102" s="112" t="b">
        <v>0</v>
      </c>
      <c r="D102" s="125">
        <v>45271</v>
      </c>
      <c r="E102" s="114">
        <v>49</v>
      </c>
      <c r="F102" s="114">
        <v>20</v>
      </c>
      <c r="G102" s="123">
        <v>0</v>
      </c>
      <c r="H102" s="123">
        <v>4.4317303251325005E+18</v>
      </c>
    </row>
    <row r="103" spans="3:8" ht="15" customHeight="1">
      <c r="C103" s="112" t="b">
        <v>0</v>
      </c>
      <c r="D103" s="125">
        <v>45270</v>
      </c>
      <c r="E103" s="114">
        <v>101</v>
      </c>
      <c r="F103" s="114">
        <v>21</v>
      </c>
      <c r="G103" s="123">
        <v>0</v>
      </c>
      <c r="H103" s="123">
        <v>4.6610840378643046E+18</v>
      </c>
    </row>
    <row r="104" spans="3:8" ht="15" customHeight="1">
      <c r="C104" s="112" t="b">
        <v>0</v>
      </c>
      <c r="D104" s="125">
        <v>45269</v>
      </c>
      <c r="E104" s="114">
        <v>88</v>
      </c>
      <c r="F104" s="114">
        <v>22</v>
      </c>
      <c r="G104" s="123">
        <v>0</v>
      </c>
      <c r="H104" s="123">
        <v>1.6152625811857961E+19</v>
      </c>
    </row>
    <row r="105" spans="3:8" ht="15" customHeight="1">
      <c r="C105" s="112" t="b">
        <v>0</v>
      </c>
      <c r="D105" s="125">
        <v>45268</v>
      </c>
      <c r="E105" s="114">
        <v>89</v>
      </c>
      <c r="F105" s="114">
        <v>23</v>
      </c>
      <c r="G105" s="123">
        <v>0</v>
      </c>
      <c r="H105" s="123">
        <v>1.5411361589624388E+19</v>
      </c>
    </row>
    <row r="106" spans="3:8" ht="15" customHeight="1">
      <c r="C106" s="112" t="b">
        <v>0</v>
      </c>
      <c r="D106" s="125">
        <v>45267</v>
      </c>
      <c r="E106" s="114">
        <v>119</v>
      </c>
      <c r="F106" s="114">
        <v>24</v>
      </c>
      <c r="G106" s="123">
        <v>0</v>
      </c>
      <c r="H106" s="123">
        <v>1.4643273594587372E+19</v>
      </c>
    </row>
    <row r="107" spans="3:8" ht="15" customHeight="1">
      <c r="C107" s="112" t="b">
        <v>0</v>
      </c>
      <c r="D107" s="125">
        <v>45266</v>
      </c>
      <c r="E107" s="114">
        <v>52</v>
      </c>
      <c r="F107" s="114">
        <v>25</v>
      </c>
      <c r="G107" s="123">
        <v>0</v>
      </c>
      <c r="H107" s="123">
        <v>5.1328485445924393E+18</v>
      </c>
    </row>
    <row r="108" spans="3:8" ht="15" customHeight="1">
      <c r="C108" s="112" t="b">
        <v>0</v>
      </c>
      <c r="D108" s="125">
        <v>45265</v>
      </c>
      <c r="E108" s="114">
        <v>22</v>
      </c>
      <c r="F108" s="114">
        <v>26</v>
      </c>
      <c r="G108" s="123">
        <v>0</v>
      </c>
      <c r="H108" s="123">
        <v>3.4239609669521715E+18</v>
      </c>
    </row>
    <row r="109" spans="3:8" ht="15" customHeight="1">
      <c r="C109" s="112" t="b">
        <v>0</v>
      </c>
      <c r="D109" s="125">
        <v>45264</v>
      </c>
      <c r="E109" s="114">
        <v>15</v>
      </c>
      <c r="F109" s="114">
        <v>27</v>
      </c>
      <c r="G109" s="123">
        <v>0</v>
      </c>
      <c r="H109" s="123">
        <v>3.8028463137136461E+18</v>
      </c>
    </row>
    <row r="110" spans="3:8" ht="15" customHeight="1">
      <c r="C110" s="112" t="b">
        <v>0</v>
      </c>
      <c r="D110" s="125">
        <v>45263</v>
      </c>
      <c r="E110" s="114">
        <v>134</v>
      </c>
      <c r="F110" s="114">
        <v>28</v>
      </c>
      <c r="G110" s="123">
        <v>0</v>
      </c>
      <c r="H110" s="123">
        <v>1.6646295374847508E+19</v>
      </c>
    </row>
    <row r="111" spans="3:8" ht="15" customHeight="1">
      <c r="C111" s="112" t="b">
        <v>0</v>
      </c>
      <c r="D111" s="125">
        <v>45262</v>
      </c>
      <c r="E111" s="114">
        <v>130</v>
      </c>
      <c r="F111" s="114">
        <v>29</v>
      </c>
      <c r="G111" s="123">
        <v>0</v>
      </c>
      <c r="H111" s="123">
        <v>1.2705797276503202E+19</v>
      </c>
    </row>
    <row r="112" spans="3:8" ht="15" customHeight="1">
      <c r="C112" s="112" t="b">
        <v>0</v>
      </c>
      <c r="D112" s="125">
        <v>45261</v>
      </c>
      <c r="E112" s="114">
        <v>116</v>
      </c>
      <c r="F112" s="114">
        <v>30</v>
      </c>
      <c r="G112" s="123">
        <v>0</v>
      </c>
      <c r="H112" s="123">
        <v>1.453600925983378E+19</v>
      </c>
    </row>
    <row r="113" spans="3:8" ht="15" customHeight="1">
      <c r="C113" s="112" t="b">
        <v>0</v>
      </c>
      <c r="D113" s="125">
        <v>45260</v>
      </c>
      <c r="E113" s="114">
        <v>101</v>
      </c>
      <c r="F113" s="114">
        <v>31</v>
      </c>
      <c r="G113" s="123">
        <v>0</v>
      </c>
      <c r="H113" s="123">
        <v>1.9124598580436758E+17</v>
      </c>
    </row>
    <row r="114" spans="3:8" ht="15" customHeight="1">
      <c r="C114" s="112" t="b">
        <v>0</v>
      </c>
      <c r="D114" s="125">
        <v>45259</v>
      </c>
      <c r="E114" s="114">
        <v>60</v>
      </c>
      <c r="F114" s="114">
        <v>32</v>
      </c>
      <c r="G114" s="123">
        <v>0</v>
      </c>
      <c r="H114" s="123">
        <v>4.1693892688948782E+18</v>
      </c>
    </row>
    <row r="115" spans="3:8" ht="15" customHeight="1">
      <c r="C115" s="112" t="b">
        <v>0</v>
      </c>
      <c r="D115" s="125">
        <v>45258</v>
      </c>
      <c r="E115" s="114">
        <v>39</v>
      </c>
      <c r="F115" s="114">
        <v>33</v>
      </c>
      <c r="G115" s="123">
        <v>0</v>
      </c>
      <c r="H115" s="123">
        <v>5.4519122456751596E+18</v>
      </c>
    </row>
    <row r="116" spans="3:8" ht="15" customHeight="1">
      <c r="C116" s="112" t="b">
        <v>0</v>
      </c>
      <c r="D116" s="125">
        <v>45257</v>
      </c>
      <c r="E116" s="114">
        <v>48</v>
      </c>
      <c r="F116" s="114">
        <v>34</v>
      </c>
      <c r="G116" s="123">
        <v>0</v>
      </c>
      <c r="H116" s="123">
        <v>1.2986905283651846E+19</v>
      </c>
    </row>
    <row r="117" spans="3:8" ht="15" customHeight="1">
      <c r="C117" s="112" t="b">
        <v>0</v>
      </c>
      <c r="D117" s="125">
        <v>45256</v>
      </c>
      <c r="E117" s="114">
        <v>114</v>
      </c>
      <c r="F117" s="114">
        <v>35</v>
      </c>
      <c r="G117" s="123">
        <v>0</v>
      </c>
      <c r="H117" s="123">
        <v>1.7396488361288045E+19</v>
      </c>
    </row>
    <row r="118" spans="3:8" ht="15" customHeight="1">
      <c r="C118" s="112" t="b">
        <v>0</v>
      </c>
      <c r="D118" s="125">
        <v>45255</v>
      </c>
      <c r="E118" s="114">
        <v>89</v>
      </c>
      <c r="F118" s="114">
        <v>36</v>
      </c>
      <c r="G118" s="123">
        <v>0</v>
      </c>
      <c r="H118" s="123">
        <v>1.6440282705133126E+19</v>
      </c>
    </row>
    <row r="119" spans="3:8" ht="15" customHeight="1">
      <c r="C119" s="112" t="b">
        <v>0</v>
      </c>
      <c r="D119" s="125">
        <v>45254</v>
      </c>
      <c r="E119" s="114">
        <v>90</v>
      </c>
      <c r="F119" s="114">
        <v>37</v>
      </c>
      <c r="G119" s="123">
        <v>0</v>
      </c>
      <c r="H119" s="123">
        <v>1.6569825178247856E+19</v>
      </c>
    </row>
    <row r="120" spans="3:8" ht="15" customHeight="1">
      <c r="C120" s="112" t="b">
        <v>0</v>
      </c>
      <c r="D120" s="125">
        <v>45253</v>
      </c>
      <c r="E120" s="114">
        <v>99</v>
      </c>
      <c r="F120" s="114">
        <v>38</v>
      </c>
      <c r="G120" s="123">
        <v>0</v>
      </c>
      <c r="H120" s="123">
        <v>9.1874777369093936E+16</v>
      </c>
    </row>
    <row r="121" spans="3:8" ht="15" customHeight="1">
      <c r="C121" s="112" t="b">
        <v>0</v>
      </c>
      <c r="D121" s="125">
        <v>45252</v>
      </c>
      <c r="E121" s="114">
        <v>79</v>
      </c>
      <c r="F121" s="114">
        <v>39</v>
      </c>
      <c r="G121" s="123">
        <v>0</v>
      </c>
      <c r="H121" s="123">
        <v>1.7227728958039773E+19</v>
      </c>
    </row>
    <row r="122" spans="3:8" ht="15" customHeight="1">
      <c r="C122" s="112" t="b">
        <v>0</v>
      </c>
      <c r="D122" s="125">
        <v>45251</v>
      </c>
      <c r="E122" s="114">
        <v>9</v>
      </c>
      <c r="F122" s="114">
        <v>40</v>
      </c>
      <c r="G122" s="123">
        <v>0</v>
      </c>
      <c r="H122" s="123">
        <v>1.7331967817069359E+19</v>
      </c>
    </row>
    <row r="123" spans="3:8" ht="15" customHeight="1">
      <c r="C123" s="112" t="b">
        <v>0</v>
      </c>
      <c r="D123" s="125">
        <v>45250</v>
      </c>
      <c r="E123" s="114">
        <v>47</v>
      </c>
      <c r="F123" s="114">
        <v>41</v>
      </c>
      <c r="G123" s="123">
        <v>0</v>
      </c>
      <c r="H123" s="123">
        <v>3.0717447252723128E+18</v>
      </c>
    </row>
    <row r="124" spans="3:8" ht="15" customHeight="1">
      <c r="C124" s="112" t="b">
        <v>0</v>
      </c>
      <c r="D124" s="125">
        <v>45249</v>
      </c>
      <c r="E124" s="114">
        <v>103</v>
      </c>
      <c r="F124" s="114">
        <v>42</v>
      </c>
      <c r="G124" s="123">
        <v>0</v>
      </c>
      <c r="H124" s="123">
        <v>1.0537663392181506E+19</v>
      </c>
    </row>
    <row r="125" spans="3:8" ht="15" customHeight="1">
      <c r="C125" s="112" t="b">
        <v>0</v>
      </c>
      <c r="D125" s="125">
        <v>45248</v>
      </c>
      <c r="E125" s="114">
        <v>104</v>
      </c>
      <c r="F125" s="114">
        <v>43</v>
      </c>
      <c r="G125" s="123">
        <v>0</v>
      </c>
      <c r="H125" s="123">
        <v>1.4051649161079316E+19</v>
      </c>
    </row>
    <row r="126" spans="3:8" ht="15" customHeight="1">
      <c r="C126" s="112" t="b">
        <v>0</v>
      </c>
      <c r="D126" s="125">
        <v>45247</v>
      </c>
      <c r="E126" s="114">
        <v>118</v>
      </c>
      <c r="F126" s="114">
        <v>44</v>
      </c>
      <c r="G126" s="123">
        <v>0</v>
      </c>
      <c r="H126" s="123">
        <v>1.233104876601858E+19</v>
      </c>
    </row>
    <row r="127" spans="3:8" ht="15" customHeight="1">
      <c r="C127" s="112" t="b">
        <v>0</v>
      </c>
      <c r="D127" s="125">
        <v>45246</v>
      </c>
      <c r="E127" s="114">
        <v>127</v>
      </c>
      <c r="F127" s="114">
        <v>45</v>
      </c>
      <c r="G127" s="123">
        <v>0</v>
      </c>
      <c r="H127" s="123">
        <v>3.8522098869805594E+18</v>
      </c>
    </row>
    <row r="128" spans="3:8" ht="15" customHeight="1">
      <c r="C128" s="112" t="b">
        <v>0</v>
      </c>
      <c r="D128" s="125">
        <v>45245</v>
      </c>
      <c r="E128" s="114">
        <v>56</v>
      </c>
      <c r="F128" s="114">
        <v>46</v>
      </c>
      <c r="G128" s="123">
        <v>0</v>
      </c>
      <c r="H128" s="123">
        <v>4.9424799576651264E+18</v>
      </c>
    </row>
    <row r="129" spans="3:8" ht="15" customHeight="1">
      <c r="C129" s="112" t="b">
        <v>0</v>
      </c>
      <c r="D129" s="125">
        <v>45244</v>
      </c>
      <c r="E129" s="114">
        <v>30</v>
      </c>
      <c r="F129" s="114">
        <v>47</v>
      </c>
      <c r="G129" s="123">
        <v>0</v>
      </c>
      <c r="H129" s="123">
        <v>1.5535767578731678E+16</v>
      </c>
    </row>
    <row r="130" spans="3:8" ht="15" customHeight="1">
      <c r="C130" s="112" t="b">
        <v>0</v>
      </c>
      <c r="D130" s="125">
        <v>45243</v>
      </c>
      <c r="E130" s="114">
        <v>44</v>
      </c>
      <c r="F130" s="114">
        <v>48</v>
      </c>
      <c r="G130" s="123">
        <v>0</v>
      </c>
      <c r="H130" s="123">
        <v>5.7204992711567585E+18</v>
      </c>
    </row>
    <row r="131" spans="3:8" ht="15" customHeight="1">
      <c r="C131" s="112" t="b">
        <v>0</v>
      </c>
      <c r="D131" s="125">
        <v>45242</v>
      </c>
      <c r="E131" s="114">
        <v>109</v>
      </c>
      <c r="F131" s="114">
        <v>49</v>
      </c>
      <c r="G131" s="123">
        <v>0</v>
      </c>
      <c r="H131" s="123">
        <v>1.5316329589331929E+19</v>
      </c>
    </row>
    <row r="132" spans="3:8" ht="15" customHeight="1">
      <c r="C132" s="112" t="b">
        <v>0</v>
      </c>
      <c r="D132" s="125">
        <v>45241</v>
      </c>
      <c r="E132" s="114">
        <v>91</v>
      </c>
      <c r="F132" s="114">
        <v>50</v>
      </c>
      <c r="G132" s="123">
        <v>0</v>
      </c>
      <c r="H132" s="123">
        <v>1.093446885269164E+19</v>
      </c>
    </row>
    <row r="133" spans="3:8" ht="15" customHeight="1">
      <c r="C133" s="112" t="b">
        <v>0</v>
      </c>
      <c r="D133" s="125">
        <v>45240</v>
      </c>
      <c r="E133" s="114">
        <v>82</v>
      </c>
      <c r="F133" s="114">
        <v>51</v>
      </c>
      <c r="G133" s="123">
        <v>0</v>
      </c>
      <c r="H133" s="123">
        <v>1.4212332538596692E+19</v>
      </c>
    </row>
    <row r="134" spans="3:8" ht="15" customHeight="1">
      <c r="C134" s="112" t="b">
        <v>0</v>
      </c>
      <c r="D134" s="125">
        <v>45239</v>
      </c>
      <c r="E134" s="114">
        <v>131</v>
      </c>
      <c r="F134" s="114">
        <v>52</v>
      </c>
      <c r="G134" s="123">
        <v>0</v>
      </c>
      <c r="H134" s="123">
        <v>2.2879648865046193E+18</v>
      </c>
    </row>
    <row r="135" spans="3:8" ht="15" customHeight="1">
      <c r="C135" s="112" t="b">
        <v>0</v>
      </c>
      <c r="D135" s="125">
        <v>45238</v>
      </c>
      <c r="E135" s="114">
        <v>44</v>
      </c>
      <c r="F135" s="114">
        <v>53</v>
      </c>
      <c r="G135" s="123">
        <v>0</v>
      </c>
      <c r="H135" s="123">
        <v>6.1252699481685801E+18</v>
      </c>
    </row>
    <row r="136" spans="3:8" ht="15" customHeight="1">
      <c r="C136" s="112" t="b">
        <v>0</v>
      </c>
      <c r="D136" s="125">
        <v>45237</v>
      </c>
      <c r="E136" s="114">
        <v>17</v>
      </c>
      <c r="F136" s="114">
        <v>54</v>
      </c>
      <c r="G136" s="123">
        <v>0</v>
      </c>
      <c r="H136" s="123">
        <v>4.3249709263462381E+17</v>
      </c>
    </row>
    <row r="137" spans="3:8" ht="15" customHeight="1">
      <c r="C137" s="112" t="b">
        <v>0</v>
      </c>
      <c r="D137" s="125">
        <v>45236</v>
      </c>
      <c r="E137" s="114">
        <v>47</v>
      </c>
      <c r="F137" s="114">
        <v>55</v>
      </c>
      <c r="G137" s="123">
        <v>0</v>
      </c>
      <c r="H137" s="123">
        <v>3.0122900281232722E+18</v>
      </c>
    </row>
    <row r="138" spans="3:8" ht="15" customHeight="1">
      <c r="C138" s="112" t="b">
        <v>0</v>
      </c>
      <c r="D138" s="125">
        <v>45235</v>
      </c>
      <c r="E138" s="114">
        <v>117</v>
      </c>
      <c r="F138" s="114">
        <v>56</v>
      </c>
      <c r="G138" s="123">
        <v>0</v>
      </c>
      <c r="H138" s="123">
        <v>1.7140477138854466E+19</v>
      </c>
    </row>
    <row r="139" spans="3:8" ht="15" customHeight="1">
      <c r="C139" s="112" t="b">
        <v>0</v>
      </c>
      <c r="D139" s="125">
        <v>45234</v>
      </c>
      <c r="E139" s="114">
        <v>87</v>
      </c>
      <c r="F139" s="114">
        <v>57</v>
      </c>
      <c r="G139" s="123">
        <v>0</v>
      </c>
      <c r="H139" s="123">
        <v>3.7142411115019116E+18</v>
      </c>
    </row>
    <row r="140" spans="3:8" ht="15" customHeight="1">
      <c r="C140" s="112" t="b">
        <v>0</v>
      </c>
      <c r="D140" s="125">
        <v>45233</v>
      </c>
      <c r="E140" s="114">
        <v>91</v>
      </c>
      <c r="F140" s="114">
        <v>58</v>
      </c>
      <c r="G140" s="123">
        <v>0</v>
      </c>
      <c r="H140" s="123">
        <v>1.2479541945153894E+19</v>
      </c>
    </row>
    <row r="141" spans="3:8" ht="15" customHeight="1">
      <c r="C141" s="112" t="b">
        <v>0</v>
      </c>
      <c r="D141" s="125">
        <v>45232</v>
      </c>
      <c r="E141" s="114">
        <v>89</v>
      </c>
      <c r="F141" s="114">
        <v>59</v>
      </c>
      <c r="G141" s="123">
        <v>0</v>
      </c>
      <c r="H141" s="123">
        <v>7.6880039297747098E+18</v>
      </c>
    </row>
    <row r="142" spans="3:8" ht="15" customHeight="1">
      <c r="C142" s="112" t="b">
        <v>0</v>
      </c>
      <c r="D142" s="125">
        <v>45231</v>
      </c>
      <c r="E142" s="114">
        <v>73</v>
      </c>
      <c r="F142" s="114">
        <v>60</v>
      </c>
      <c r="G142" s="123">
        <v>0</v>
      </c>
      <c r="H142" s="123">
        <v>1.5031387293233324E+19</v>
      </c>
    </row>
    <row r="143" spans="3:8" ht="15" customHeight="1">
      <c r="C143" s="112" t="b">
        <v>0</v>
      </c>
      <c r="D143" s="125">
        <v>45230</v>
      </c>
      <c r="E143" s="114">
        <v>23</v>
      </c>
      <c r="F143" s="114">
        <v>61</v>
      </c>
      <c r="G143" s="123">
        <v>0</v>
      </c>
      <c r="H143" s="123">
        <v>4.9914023190449459E+18</v>
      </c>
    </row>
    <row r="144" spans="3:8" ht="15" customHeight="1">
      <c r="C144" s="112" t="b">
        <v>0</v>
      </c>
      <c r="D144" s="125">
        <v>45229</v>
      </c>
      <c r="E144" s="114">
        <v>21</v>
      </c>
      <c r="F144" s="114">
        <v>62</v>
      </c>
      <c r="G144" s="123">
        <v>0</v>
      </c>
      <c r="H144" s="123">
        <v>1.7343907871426519E+19</v>
      </c>
    </row>
    <row r="145" spans="3:8" ht="15" customHeight="1">
      <c r="C145" s="112" t="b">
        <v>0</v>
      </c>
      <c r="D145" s="125">
        <v>45228</v>
      </c>
      <c r="E145" s="114">
        <v>125</v>
      </c>
      <c r="F145" s="114">
        <v>63</v>
      </c>
      <c r="G145" s="123">
        <v>0</v>
      </c>
      <c r="H145" s="123">
        <v>3.5563723455165235E+18</v>
      </c>
    </row>
    <row r="146" spans="3:8" ht="15" customHeight="1">
      <c r="C146" s="112" t="b">
        <v>0</v>
      </c>
      <c r="D146" s="125">
        <v>45227</v>
      </c>
      <c r="E146" s="114">
        <v>91</v>
      </c>
      <c r="F146" s="114">
        <v>64</v>
      </c>
      <c r="G146" s="123">
        <v>0</v>
      </c>
      <c r="H146" s="123">
        <v>1.6213821666084557E+19</v>
      </c>
    </row>
    <row r="147" spans="3:8" ht="15" customHeight="1">
      <c r="C147" s="112" t="b">
        <v>0</v>
      </c>
      <c r="D147" s="125">
        <v>45226</v>
      </c>
      <c r="E147" s="114">
        <v>103</v>
      </c>
      <c r="F147" s="114">
        <v>65</v>
      </c>
      <c r="G147" s="123">
        <v>0</v>
      </c>
      <c r="H147" s="123">
        <v>6.6085187466789755E+18</v>
      </c>
    </row>
    <row r="148" spans="3:8" ht="15" customHeight="1">
      <c r="C148" s="112" t="b">
        <v>0</v>
      </c>
      <c r="D148" s="125">
        <v>45225</v>
      </c>
      <c r="E148" s="114">
        <v>112</v>
      </c>
      <c r="F148" s="114">
        <v>66</v>
      </c>
      <c r="G148" s="123">
        <v>0</v>
      </c>
      <c r="H148" s="123">
        <v>1.8546780286563525E+18</v>
      </c>
    </row>
    <row r="149" spans="3:8" ht="15" customHeight="1">
      <c r="C149" s="112" t="b">
        <v>0</v>
      </c>
      <c r="D149" s="125">
        <v>45224</v>
      </c>
      <c r="E149" s="114">
        <v>72</v>
      </c>
      <c r="F149" s="114">
        <v>67</v>
      </c>
      <c r="G149" s="123">
        <v>0</v>
      </c>
      <c r="H149" s="123">
        <v>8.4675611117904865E+18</v>
      </c>
    </row>
    <row r="150" spans="3:8" ht="15" customHeight="1">
      <c r="C150" s="112" t="b">
        <v>0</v>
      </c>
      <c r="D150" s="125">
        <v>45223</v>
      </c>
      <c r="E150" s="114">
        <v>50</v>
      </c>
      <c r="F150" s="114">
        <v>68</v>
      </c>
      <c r="G150" s="123">
        <v>0</v>
      </c>
      <c r="H150" s="123">
        <v>6.9215207546446203E+18</v>
      </c>
    </row>
    <row r="151" spans="3:8" ht="15" customHeight="1">
      <c r="C151" s="112" t="b">
        <v>0</v>
      </c>
      <c r="D151" s="125">
        <v>45222</v>
      </c>
      <c r="E151" s="114">
        <v>16</v>
      </c>
      <c r="F151" s="114">
        <v>69</v>
      </c>
      <c r="G151" s="123">
        <v>0</v>
      </c>
      <c r="H151" s="123">
        <v>9.2486570072132096E+18</v>
      </c>
    </row>
    <row r="152" spans="3:8" ht="15" customHeight="1">
      <c r="C152" s="112" t="b">
        <v>0</v>
      </c>
      <c r="D152" s="125">
        <v>45221</v>
      </c>
      <c r="E152" s="114">
        <v>107</v>
      </c>
      <c r="F152" s="114">
        <v>70</v>
      </c>
      <c r="G152" s="123">
        <v>0</v>
      </c>
      <c r="H152" s="123">
        <v>1.7241255570442217E+19</v>
      </c>
    </row>
    <row r="153" spans="3:8" ht="15" customHeight="1">
      <c r="C153" s="112" t="b">
        <v>0</v>
      </c>
      <c r="D153" s="125">
        <v>45220</v>
      </c>
      <c r="E153" s="114">
        <v>93</v>
      </c>
      <c r="F153" s="114">
        <v>71</v>
      </c>
      <c r="G153" s="123">
        <v>0</v>
      </c>
      <c r="H153" s="123">
        <v>9.214872454185684E+18</v>
      </c>
    </row>
    <row r="154" spans="3:8" ht="15" customHeight="1">
      <c r="C154" s="112" t="b">
        <v>0</v>
      </c>
      <c r="D154" s="125">
        <v>45219</v>
      </c>
      <c r="E154" s="114">
        <v>85</v>
      </c>
      <c r="F154" s="114">
        <v>72</v>
      </c>
      <c r="G154" s="123">
        <v>0</v>
      </c>
      <c r="H154" s="123">
        <v>1.6746753345623136E+19</v>
      </c>
    </row>
    <row r="155" spans="3:8" ht="15" customHeight="1">
      <c r="C155" s="112" t="b">
        <v>0</v>
      </c>
      <c r="D155" s="125">
        <v>45218</v>
      </c>
      <c r="E155" s="114">
        <v>124</v>
      </c>
      <c r="F155" s="114">
        <v>73</v>
      </c>
      <c r="G155" s="123">
        <v>0</v>
      </c>
      <c r="H155" s="123">
        <v>5.4259713320075602E+18</v>
      </c>
    </row>
    <row r="156" spans="3:8" ht="15" customHeight="1">
      <c r="C156" s="112" t="b">
        <v>0</v>
      </c>
      <c r="D156" s="125">
        <v>45217</v>
      </c>
      <c r="E156" s="114">
        <v>75</v>
      </c>
      <c r="F156" s="114">
        <v>74</v>
      </c>
      <c r="G156" s="123">
        <v>0</v>
      </c>
      <c r="H156" s="123">
        <v>3.4868128549037839E+18</v>
      </c>
    </row>
    <row r="157" spans="3:8" ht="15" customHeight="1">
      <c r="C157" s="112" t="b">
        <v>0</v>
      </c>
      <c r="D157" s="125">
        <v>45216</v>
      </c>
      <c r="E157" s="114">
        <v>21</v>
      </c>
      <c r="F157" s="114">
        <v>75</v>
      </c>
      <c r="G157" s="123">
        <v>0</v>
      </c>
      <c r="H157" s="123">
        <v>3.1763311421677645E+18</v>
      </c>
    </row>
    <row r="158" spans="3:8" ht="15" customHeight="1">
      <c r="C158" s="112" t="b">
        <v>0</v>
      </c>
      <c r="D158" s="125">
        <v>45215</v>
      </c>
      <c r="E158" s="114">
        <v>43</v>
      </c>
      <c r="F158" s="114">
        <v>76</v>
      </c>
      <c r="G158" s="123">
        <v>0</v>
      </c>
      <c r="H158" s="123">
        <v>2.1020652097379907E+18</v>
      </c>
    </row>
    <row r="159" spans="3:8" ht="15" customHeight="1">
      <c r="C159" s="112" t="b">
        <v>0</v>
      </c>
      <c r="D159" s="125">
        <v>45214</v>
      </c>
      <c r="E159" s="114">
        <v>113</v>
      </c>
      <c r="F159" s="114">
        <v>77</v>
      </c>
      <c r="G159" s="123">
        <v>0</v>
      </c>
      <c r="H159" s="123">
        <v>1.1173749313327657E+19</v>
      </c>
    </row>
    <row r="160" spans="3:8" ht="15" customHeight="1">
      <c r="C160" s="112" t="b">
        <v>0</v>
      </c>
      <c r="D160" s="125">
        <v>45213</v>
      </c>
      <c r="E160" s="114">
        <v>97</v>
      </c>
      <c r="F160" s="114">
        <v>78</v>
      </c>
      <c r="G160" s="123">
        <v>0</v>
      </c>
      <c r="H160" s="123">
        <v>5.2363482307398688E+17</v>
      </c>
    </row>
    <row r="161" spans="3:8" ht="15" customHeight="1">
      <c r="C161" s="112" t="b">
        <v>0</v>
      </c>
      <c r="D161" s="125">
        <v>45212</v>
      </c>
      <c r="E161" s="114">
        <v>78</v>
      </c>
      <c r="F161" s="114">
        <v>79</v>
      </c>
      <c r="G161" s="123">
        <v>0</v>
      </c>
      <c r="H161" s="123">
        <v>1.9665322256178422E+18</v>
      </c>
    </row>
    <row r="162" spans="3:8" ht="15" customHeight="1">
      <c r="C162" s="112" t="b">
        <v>0</v>
      </c>
      <c r="D162" s="125">
        <v>45211</v>
      </c>
      <c r="E162" s="114">
        <v>123</v>
      </c>
      <c r="F162" s="114">
        <v>80</v>
      </c>
      <c r="G162" s="123">
        <v>0</v>
      </c>
      <c r="H162" s="123">
        <v>2.6960472131647314E+18</v>
      </c>
    </row>
    <row r="163" spans="3:8" ht="15" customHeight="1">
      <c r="C163" s="112" t="b">
        <v>0</v>
      </c>
      <c r="D163" s="125">
        <v>45210</v>
      </c>
      <c r="E163" s="114">
        <v>54</v>
      </c>
      <c r="F163" s="114">
        <v>81</v>
      </c>
      <c r="G163" s="123">
        <v>0</v>
      </c>
      <c r="H163" s="123">
        <v>9.8688121531967631E+18</v>
      </c>
    </row>
    <row r="164" spans="3:8" ht="15" customHeight="1">
      <c r="C164" s="112" t="b">
        <v>0</v>
      </c>
      <c r="D164" s="125">
        <v>45209</v>
      </c>
      <c r="E164" s="114">
        <v>10</v>
      </c>
      <c r="F164" s="114">
        <v>82</v>
      </c>
      <c r="G164" s="123">
        <v>0</v>
      </c>
      <c r="H164" s="123">
        <v>1.293304173750103E+19</v>
      </c>
    </row>
    <row r="165" spans="3:8" ht="15" customHeight="1">
      <c r="C165" s="112" t="b">
        <v>0</v>
      </c>
      <c r="D165" s="125">
        <v>45208</v>
      </c>
      <c r="E165" s="114">
        <v>46</v>
      </c>
      <c r="F165" s="114">
        <v>83</v>
      </c>
      <c r="G165" s="123">
        <v>0</v>
      </c>
      <c r="H165" s="123">
        <v>9.8130007357137306E+18</v>
      </c>
    </row>
    <row r="166" spans="3:8" ht="15" customHeight="1">
      <c r="C166" s="112" t="b">
        <v>0</v>
      </c>
      <c r="D166" s="125">
        <v>45207</v>
      </c>
      <c r="E166" s="114">
        <v>132</v>
      </c>
      <c r="F166" s="114">
        <v>84</v>
      </c>
      <c r="G166" s="123">
        <v>0</v>
      </c>
      <c r="H166" s="123">
        <v>7.6545860989899028E+18</v>
      </c>
    </row>
    <row r="167" spans="3:8" ht="15" customHeight="1">
      <c r="C167" s="112" t="b">
        <v>0</v>
      </c>
      <c r="D167" s="125">
        <v>45206</v>
      </c>
      <c r="E167" s="114">
        <v>96</v>
      </c>
      <c r="F167" s="114">
        <v>85</v>
      </c>
      <c r="G167" s="123">
        <v>0</v>
      </c>
      <c r="H167" s="123">
        <v>1.207473130154634E+19</v>
      </c>
    </row>
    <row r="168" spans="3:8" ht="15" customHeight="1">
      <c r="C168" s="112" t="b">
        <v>0</v>
      </c>
      <c r="D168" s="125">
        <v>45205</v>
      </c>
      <c r="E168" s="114">
        <v>93</v>
      </c>
      <c r="F168" s="114">
        <v>86</v>
      </c>
      <c r="G168" s="123">
        <v>0</v>
      </c>
      <c r="H168" s="123">
        <v>5.9776256272060815E+18</v>
      </c>
    </row>
    <row r="169" spans="3:8" ht="15" customHeight="1">
      <c r="C169" s="112" t="b">
        <v>0</v>
      </c>
      <c r="D169" s="125">
        <v>45204</v>
      </c>
      <c r="E169" s="114">
        <v>116</v>
      </c>
      <c r="F169" s="114">
        <v>87</v>
      </c>
      <c r="G169" s="123">
        <v>0</v>
      </c>
      <c r="H169" s="123">
        <v>1.063090795830895E+19</v>
      </c>
    </row>
    <row r="170" spans="3:8" ht="15" customHeight="1">
      <c r="C170" s="112" t="b">
        <v>0</v>
      </c>
      <c r="D170" s="125">
        <v>45203</v>
      </c>
      <c r="E170" s="114">
        <v>52</v>
      </c>
      <c r="F170" s="114">
        <v>88</v>
      </c>
      <c r="G170" s="123">
        <v>0</v>
      </c>
      <c r="H170" s="123">
        <v>1.0911721496357401E+19</v>
      </c>
    </row>
    <row r="171" spans="3:8" ht="15" customHeight="1">
      <c r="C171" s="112" t="b">
        <v>0</v>
      </c>
      <c r="D171" s="125">
        <v>45202</v>
      </c>
      <c r="E171" s="114">
        <v>35</v>
      </c>
      <c r="F171" s="114">
        <v>89</v>
      </c>
      <c r="G171" s="123">
        <v>0</v>
      </c>
      <c r="H171" s="123">
        <v>1.7262109496475286E+19</v>
      </c>
    </row>
    <row r="172" spans="3:8" ht="15" customHeight="1">
      <c r="C172" s="112" t="b">
        <v>0</v>
      </c>
      <c r="D172" s="125">
        <v>45201</v>
      </c>
      <c r="E172" s="114">
        <v>20</v>
      </c>
      <c r="F172" s="114">
        <v>90</v>
      </c>
      <c r="G172" s="123">
        <v>0</v>
      </c>
      <c r="H172" s="123">
        <v>1.2720646398968801E+19</v>
      </c>
    </row>
    <row r="173" spans="3:8" ht="15" customHeight="1">
      <c r="C173" s="112" t="b">
        <v>0</v>
      </c>
      <c r="D173" s="125">
        <v>45200</v>
      </c>
      <c r="E173" s="114">
        <v>136</v>
      </c>
      <c r="F173" s="114">
        <v>91</v>
      </c>
      <c r="G173" s="123">
        <v>0</v>
      </c>
      <c r="H173" s="123">
        <v>1.6970234269344872E+19</v>
      </c>
    </row>
    <row r="174" spans="3:8" ht="15" customHeight="1">
      <c r="C174" s="112" t="b">
        <v>0</v>
      </c>
      <c r="D174" s="125">
        <v>45199</v>
      </c>
      <c r="E174" s="114">
        <v>134</v>
      </c>
      <c r="F174" s="114">
        <v>92</v>
      </c>
      <c r="G174" s="123">
        <v>0</v>
      </c>
      <c r="H174" s="123">
        <v>1.5639128676130576E+19</v>
      </c>
    </row>
    <row r="175" spans="3:8" ht="15" customHeight="1">
      <c r="C175" s="112" t="b">
        <v>0</v>
      </c>
      <c r="D175" s="125">
        <v>45198</v>
      </c>
      <c r="E175" s="114">
        <v>100</v>
      </c>
      <c r="F175" s="114">
        <v>93</v>
      </c>
      <c r="G175" s="123">
        <v>0</v>
      </c>
      <c r="H175" s="123">
        <v>1.3637249350273407E+19</v>
      </c>
    </row>
    <row r="176" spans="3:8" ht="15" customHeight="1">
      <c r="C176" s="112" t="b">
        <v>0</v>
      </c>
      <c r="D176" s="125">
        <v>45197</v>
      </c>
      <c r="E176" s="114">
        <v>92</v>
      </c>
      <c r="F176" s="114">
        <v>94</v>
      </c>
      <c r="G176" s="123">
        <v>0</v>
      </c>
      <c r="H176" s="123">
        <v>1.0388744763482911E+19</v>
      </c>
    </row>
    <row r="177" spans="3:8" ht="15" customHeight="1">
      <c r="C177" s="112" t="b">
        <v>0</v>
      </c>
      <c r="D177" s="125">
        <v>45196</v>
      </c>
      <c r="E177" s="114">
        <v>63</v>
      </c>
      <c r="F177" s="114">
        <v>95</v>
      </c>
      <c r="G177" s="123">
        <v>0</v>
      </c>
      <c r="H177" s="123">
        <v>2.1825352148964687E+18</v>
      </c>
    </row>
    <row r="178" spans="3:8" ht="15" customHeight="1">
      <c r="C178" s="112" t="b">
        <v>0</v>
      </c>
      <c r="D178" s="125">
        <v>45195</v>
      </c>
      <c r="E178" s="114">
        <v>41</v>
      </c>
      <c r="F178" s="114">
        <v>96</v>
      </c>
      <c r="G178" s="123">
        <v>0</v>
      </c>
      <c r="H178" s="123">
        <v>1.479543609467023E+19</v>
      </c>
    </row>
    <row r="179" spans="3:8" ht="15" customHeight="1">
      <c r="C179" s="112" t="b">
        <v>0</v>
      </c>
      <c r="D179" s="125">
        <v>45194</v>
      </c>
      <c r="E179" s="114">
        <v>43</v>
      </c>
      <c r="F179" s="114">
        <v>97</v>
      </c>
      <c r="G179" s="123">
        <v>0</v>
      </c>
      <c r="H179" s="123">
        <v>3.2352095576514514E+18</v>
      </c>
    </row>
    <row r="180" spans="3:8" ht="15" customHeight="1">
      <c r="C180" s="112" t="b">
        <v>0</v>
      </c>
      <c r="D180" s="125">
        <v>45193</v>
      </c>
      <c r="E180" s="114">
        <v>125</v>
      </c>
      <c r="F180" s="114">
        <v>98</v>
      </c>
      <c r="G180" s="123">
        <v>0</v>
      </c>
      <c r="H180" s="123">
        <v>9.2682038889234452E+18</v>
      </c>
    </row>
    <row r="181" spans="3:8" ht="15" customHeight="1">
      <c r="C181" s="112" t="b">
        <v>0</v>
      </c>
      <c r="D181" s="125">
        <v>45192</v>
      </c>
      <c r="E181" s="114">
        <v>126</v>
      </c>
      <c r="F181" s="114">
        <v>99</v>
      </c>
      <c r="G181" s="123">
        <v>0</v>
      </c>
      <c r="H181" s="123">
        <v>1.7074771807606374E+19</v>
      </c>
    </row>
    <row r="182" spans="3:8" ht="15" customHeight="1">
      <c r="C182" s="112" t="b">
        <v>0</v>
      </c>
      <c r="D182" s="125">
        <v>45191</v>
      </c>
      <c r="E182" s="114">
        <v>97</v>
      </c>
      <c r="F182" s="114">
        <v>100</v>
      </c>
      <c r="G182" s="123">
        <v>0</v>
      </c>
      <c r="H182" s="123">
        <v>3.4207627170016584E+18</v>
      </c>
    </row>
    <row r="183" spans="3:8" ht="15" customHeight="1">
      <c r="C183" s="112" t="b">
        <v>0</v>
      </c>
      <c r="D183" s="125">
        <v>45190</v>
      </c>
      <c r="E183" s="114">
        <v>114</v>
      </c>
      <c r="F183" s="114">
        <v>101</v>
      </c>
      <c r="G183" s="123">
        <v>0</v>
      </c>
      <c r="H183" s="123">
        <v>1.4632778136108564E+19</v>
      </c>
    </row>
    <row r="184" spans="3:8" ht="15" customHeight="1">
      <c r="C184" s="112" t="b">
        <v>0</v>
      </c>
      <c r="D184" s="125">
        <v>45189</v>
      </c>
      <c r="E184" s="114">
        <v>88</v>
      </c>
      <c r="F184" s="114">
        <v>102</v>
      </c>
      <c r="G184" s="123">
        <v>0</v>
      </c>
      <c r="H184" s="123">
        <v>9.8227903565929595E+18</v>
      </c>
    </row>
    <row r="185" spans="3:8" ht="15" customHeight="1">
      <c r="C185" s="112" t="b">
        <v>0</v>
      </c>
      <c r="D185" s="125">
        <v>45188</v>
      </c>
      <c r="E185" s="114">
        <v>13</v>
      </c>
      <c r="F185" s="114">
        <v>103</v>
      </c>
      <c r="G185" s="123">
        <v>0</v>
      </c>
      <c r="H185" s="123">
        <v>2.6620385246958408E+18</v>
      </c>
    </row>
    <row r="186" spans="3:8" ht="15" customHeight="1">
      <c r="C186" s="112" t="b">
        <v>0</v>
      </c>
      <c r="D186" s="125">
        <v>45187</v>
      </c>
      <c r="E186" s="114">
        <v>24</v>
      </c>
      <c r="F186" s="114">
        <v>104</v>
      </c>
      <c r="G186" s="123">
        <v>0</v>
      </c>
      <c r="H186" s="123">
        <v>7.1954133899779615E+18</v>
      </c>
    </row>
    <row r="187" spans="3:8" ht="15" customHeight="1">
      <c r="C187" s="112" t="b">
        <v>0</v>
      </c>
      <c r="D187" s="125">
        <v>45186</v>
      </c>
      <c r="E187" s="114">
        <v>127</v>
      </c>
      <c r="F187" s="114">
        <v>105</v>
      </c>
      <c r="G187" s="123">
        <v>0</v>
      </c>
      <c r="H187" s="123">
        <v>3.1930276099450337E+18</v>
      </c>
    </row>
    <row r="188" spans="3:8" ht="15" customHeight="1">
      <c r="C188" s="112" t="b">
        <v>0</v>
      </c>
      <c r="D188" s="125">
        <v>45185</v>
      </c>
      <c r="E188" s="114">
        <v>96</v>
      </c>
      <c r="F188" s="114">
        <v>106</v>
      </c>
      <c r="G188" s="123">
        <v>0</v>
      </c>
      <c r="H188" s="123">
        <v>1.5742718233701084E+18</v>
      </c>
    </row>
    <row r="189" spans="3:8" ht="15" customHeight="1">
      <c r="C189" s="112" t="b">
        <v>0</v>
      </c>
      <c r="D189" s="125">
        <v>45184</v>
      </c>
      <c r="E189" s="114">
        <v>125</v>
      </c>
      <c r="F189" s="114">
        <v>107</v>
      </c>
      <c r="G189" s="123">
        <v>0</v>
      </c>
      <c r="H189" s="123">
        <v>1.415347242849862E+19</v>
      </c>
    </row>
    <row r="190" spans="3:8" ht="15" customHeight="1">
      <c r="C190" s="112" t="b">
        <v>0</v>
      </c>
      <c r="D190" s="125">
        <v>45183</v>
      </c>
      <c r="E190" s="114">
        <v>101</v>
      </c>
      <c r="F190" s="114">
        <v>108</v>
      </c>
      <c r="G190" s="123">
        <v>0</v>
      </c>
      <c r="H190" s="123">
        <v>1.5580303681143939E+18</v>
      </c>
    </row>
    <row r="191" spans="3:8" ht="15" customHeight="1">
      <c r="C191" s="112" t="b">
        <v>0</v>
      </c>
      <c r="D191" s="125">
        <v>45182</v>
      </c>
      <c r="E191" s="114">
        <v>81</v>
      </c>
      <c r="F191" s="114">
        <v>109</v>
      </c>
      <c r="G191" s="123">
        <v>0</v>
      </c>
      <c r="H191" s="123">
        <v>2.4424697262046464E+18</v>
      </c>
    </row>
    <row r="192" spans="3:8" ht="15" customHeight="1">
      <c r="C192" s="112" t="b">
        <v>0</v>
      </c>
      <c r="D192" s="125">
        <v>45181</v>
      </c>
      <c r="E192" s="114">
        <v>31</v>
      </c>
      <c r="F192" s="114">
        <v>110</v>
      </c>
      <c r="G192" s="123">
        <v>0</v>
      </c>
      <c r="H192" s="123">
        <v>4.7604431935624765E+18</v>
      </c>
    </row>
    <row r="193" spans="3:8" ht="15" customHeight="1">
      <c r="C193" s="112" t="b">
        <v>0</v>
      </c>
      <c r="D193" s="125">
        <v>45180</v>
      </c>
      <c r="E193" s="114">
        <v>12</v>
      </c>
      <c r="F193" s="114">
        <v>111</v>
      </c>
      <c r="G193" s="123">
        <v>0</v>
      </c>
      <c r="H193" s="123">
        <v>1.3063084859968946E+19</v>
      </c>
    </row>
    <row r="194" spans="3:8" ht="15" customHeight="1">
      <c r="C194" s="112" t="b">
        <v>0</v>
      </c>
      <c r="D194" s="125">
        <v>45179</v>
      </c>
      <c r="E194" s="114">
        <v>118</v>
      </c>
      <c r="F194" s="114">
        <v>112</v>
      </c>
      <c r="G194" s="123">
        <v>0</v>
      </c>
      <c r="H194" s="123">
        <v>1.4282631866760296E+19</v>
      </c>
    </row>
    <row r="195" spans="3:8" ht="15" customHeight="1">
      <c r="C195" s="112" t="b">
        <v>0</v>
      </c>
      <c r="D195" s="125">
        <v>45178</v>
      </c>
      <c r="E195" s="114">
        <v>113</v>
      </c>
      <c r="F195" s="114">
        <v>113</v>
      </c>
      <c r="G195" s="123">
        <v>0</v>
      </c>
      <c r="H195" s="123">
        <v>1.7678097501682586E+19</v>
      </c>
    </row>
    <row r="196" spans="3:8" ht="15" customHeight="1">
      <c r="C196" s="112" t="b">
        <v>0</v>
      </c>
      <c r="D196" s="125">
        <v>45177</v>
      </c>
      <c r="E196" s="114">
        <v>112</v>
      </c>
      <c r="F196" s="114">
        <v>114</v>
      </c>
      <c r="G196" s="123">
        <v>0</v>
      </c>
      <c r="H196" s="123">
        <v>1.5342406910794375E+19</v>
      </c>
    </row>
    <row r="197" spans="3:8" ht="15" customHeight="1">
      <c r="C197" s="112" t="b">
        <v>0</v>
      </c>
      <c r="D197" s="125">
        <v>45176</v>
      </c>
      <c r="E197" s="114">
        <v>96</v>
      </c>
      <c r="F197" s="114">
        <v>115</v>
      </c>
      <c r="G197" s="123">
        <v>0</v>
      </c>
      <c r="H197" s="123">
        <v>1.1854683564737837E+19</v>
      </c>
    </row>
    <row r="198" spans="3:8" ht="15" customHeight="1">
      <c r="C198" s="112" t="b">
        <v>0</v>
      </c>
      <c r="D198" s="125">
        <v>45175</v>
      </c>
      <c r="E198" s="114">
        <v>72</v>
      </c>
      <c r="F198" s="114">
        <v>116</v>
      </c>
      <c r="G198" s="123">
        <v>0</v>
      </c>
      <c r="H198" s="123">
        <v>6.7413193416312566E+18</v>
      </c>
    </row>
    <row r="199" spans="3:8" ht="15" customHeight="1">
      <c r="C199" s="112" t="b">
        <v>0</v>
      </c>
      <c r="D199" s="125">
        <v>45174</v>
      </c>
      <c r="E199" s="114">
        <v>56</v>
      </c>
      <c r="F199" s="114">
        <v>117</v>
      </c>
      <c r="G199" s="123">
        <v>0</v>
      </c>
      <c r="H199" s="123">
        <v>8.1617705876773233E+18</v>
      </c>
    </row>
    <row r="200" spans="3:8" ht="15" customHeight="1">
      <c r="C200" s="112" t="b">
        <v>0</v>
      </c>
      <c r="D200" s="125">
        <v>45173</v>
      </c>
      <c r="E200" s="114">
        <v>46</v>
      </c>
      <c r="F200" s="114">
        <v>118</v>
      </c>
      <c r="G200" s="123">
        <v>0</v>
      </c>
      <c r="H200" s="123">
        <v>1.4688431544464701E+19</v>
      </c>
    </row>
    <row r="201" spans="3:8" ht="15" customHeight="1">
      <c r="C201" s="112" t="b">
        <v>0</v>
      </c>
      <c r="D201" s="125">
        <v>45172</v>
      </c>
      <c r="E201" s="114">
        <v>131</v>
      </c>
      <c r="F201" s="114">
        <v>119</v>
      </c>
      <c r="G201" s="123">
        <v>0</v>
      </c>
      <c r="H201" s="123">
        <v>5.022596552907009E+18</v>
      </c>
    </row>
    <row r="202" spans="3:8" ht="15" customHeight="1">
      <c r="C202" s="112" t="b">
        <v>0</v>
      </c>
      <c r="D202" s="125">
        <v>45171</v>
      </c>
      <c r="E202" s="114">
        <v>102</v>
      </c>
      <c r="F202" s="114">
        <v>120</v>
      </c>
      <c r="G202" s="123">
        <v>0</v>
      </c>
      <c r="H202" s="123">
        <v>1.5485198945728219E+19</v>
      </c>
    </row>
    <row r="203" spans="3:8" ht="15" customHeight="1">
      <c r="C203" s="112" t="b">
        <v>0</v>
      </c>
      <c r="D203" s="125">
        <v>45170</v>
      </c>
      <c r="E203" s="114">
        <v>100</v>
      </c>
      <c r="F203" s="114">
        <v>121</v>
      </c>
      <c r="G203" s="123">
        <v>0</v>
      </c>
      <c r="H203" s="123">
        <v>4.554682029845886E+18</v>
      </c>
    </row>
    <row r="204" spans="3:8" ht="15" customHeight="1">
      <c r="C204" s="112" t="b">
        <v>0</v>
      </c>
      <c r="D204" s="125">
        <v>45169</v>
      </c>
      <c r="E204" s="114">
        <v>110</v>
      </c>
      <c r="F204" s="114">
        <v>122</v>
      </c>
      <c r="G204" s="123">
        <v>0</v>
      </c>
      <c r="H204" s="123">
        <v>1.1818619108739336E+19</v>
      </c>
    </row>
    <row r="205" spans="3:8" ht="15" customHeight="1">
      <c r="C205" s="112" t="b">
        <v>0</v>
      </c>
      <c r="D205" s="125">
        <v>45168</v>
      </c>
      <c r="E205" s="114">
        <v>83</v>
      </c>
      <c r="F205" s="114">
        <v>123</v>
      </c>
      <c r="G205" s="123">
        <v>0</v>
      </c>
      <c r="H205" s="123">
        <v>4.358437455351244E+16</v>
      </c>
    </row>
    <row r="206" spans="3:8" ht="15" customHeight="1">
      <c r="C206" s="112" t="b">
        <v>0</v>
      </c>
      <c r="D206" s="125">
        <v>45167</v>
      </c>
      <c r="E206" s="114">
        <v>19</v>
      </c>
      <c r="F206" s="114">
        <v>124</v>
      </c>
      <c r="G206" s="123">
        <v>0</v>
      </c>
      <c r="H206" s="123">
        <v>9.770768251365376E+18</v>
      </c>
    </row>
    <row r="207" spans="3:8" ht="15" customHeight="1">
      <c r="C207" s="112" t="b">
        <v>0</v>
      </c>
      <c r="D207" s="125">
        <v>45166</v>
      </c>
      <c r="E207" s="114">
        <v>28</v>
      </c>
      <c r="F207" s="114">
        <v>125</v>
      </c>
      <c r="G207" s="123">
        <v>0</v>
      </c>
      <c r="H207" s="123">
        <v>1.7122304090440112E+19</v>
      </c>
    </row>
    <row r="208" spans="3:8" ht="15" customHeight="1">
      <c r="C208" s="112" t="b">
        <v>0</v>
      </c>
      <c r="D208" s="125">
        <v>45165</v>
      </c>
      <c r="E208" s="114">
        <v>109</v>
      </c>
      <c r="F208" s="114">
        <v>126</v>
      </c>
      <c r="G208" s="123">
        <v>0</v>
      </c>
      <c r="H208" s="123">
        <v>1.6846235123320263E+19</v>
      </c>
    </row>
    <row r="209" spans="3:8" ht="15" customHeight="1">
      <c r="C209" s="112" t="b">
        <v>0</v>
      </c>
      <c r="D209" s="125">
        <v>45164</v>
      </c>
      <c r="E209" s="114">
        <v>92</v>
      </c>
      <c r="F209" s="114">
        <v>127</v>
      </c>
      <c r="G209" s="123">
        <v>0</v>
      </c>
      <c r="H209" s="123">
        <v>7.1232317733907425E+18</v>
      </c>
    </row>
    <row r="210" spans="3:8" ht="15" customHeight="1">
      <c r="C210" s="112" t="b">
        <v>0</v>
      </c>
      <c r="D210" s="125">
        <v>45163</v>
      </c>
      <c r="E210" s="114">
        <v>89</v>
      </c>
      <c r="F210" s="114">
        <v>128</v>
      </c>
      <c r="G210" s="123">
        <v>0</v>
      </c>
      <c r="H210" s="123">
        <v>3.488840920952512E+18</v>
      </c>
    </row>
    <row r="211" spans="3:8" ht="15" customHeight="1">
      <c r="C211" s="112" t="b">
        <v>0</v>
      </c>
      <c r="D211" s="125">
        <v>45162</v>
      </c>
      <c r="E211" s="114">
        <v>135</v>
      </c>
      <c r="F211" s="114">
        <v>129</v>
      </c>
      <c r="G211" s="123">
        <v>0</v>
      </c>
      <c r="H211" s="123">
        <v>5.9930627249822177E+18</v>
      </c>
    </row>
    <row r="212" spans="3:8" ht="15" customHeight="1">
      <c r="C212" s="112" t="b">
        <v>0</v>
      </c>
      <c r="D212" s="125">
        <v>45161</v>
      </c>
      <c r="E212" s="114">
        <v>57</v>
      </c>
      <c r="F212" s="114">
        <v>130</v>
      </c>
      <c r="G212" s="123">
        <v>0</v>
      </c>
      <c r="H212" s="123">
        <v>3.7985172356999332E+18</v>
      </c>
    </row>
    <row r="213" spans="3:8" ht="15" customHeight="1">
      <c r="C213" s="112" t="b">
        <v>0</v>
      </c>
      <c r="D213" s="125">
        <v>45160</v>
      </c>
      <c r="E213" s="114">
        <v>36</v>
      </c>
      <c r="F213" s="114">
        <v>131</v>
      </c>
      <c r="G213" s="123">
        <v>0</v>
      </c>
      <c r="H213" s="123">
        <v>1.5859146375289909E+19</v>
      </c>
    </row>
    <row r="214" spans="3:8" ht="15" customHeight="1">
      <c r="C214" s="112" t="b">
        <v>0</v>
      </c>
      <c r="D214" s="125">
        <v>45159</v>
      </c>
      <c r="E214" s="114">
        <v>33</v>
      </c>
      <c r="F214" s="114">
        <v>132</v>
      </c>
      <c r="G214" s="123">
        <v>0</v>
      </c>
      <c r="H214" s="123">
        <v>9.5149497142340198E+18</v>
      </c>
    </row>
    <row r="215" spans="3:8" ht="15" customHeight="1">
      <c r="C215" s="112" t="b">
        <v>0</v>
      </c>
      <c r="D215" s="125">
        <v>45158</v>
      </c>
      <c r="E215" s="114">
        <v>118</v>
      </c>
      <c r="F215" s="114">
        <v>133</v>
      </c>
      <c r="G215" s="123">
        <v>0</v>
      </c>
      <c r="H215" s="123">
        <v>7.5650893188291891E+18</v>
      </c>
    </row>
    <row r="216" spans="3:8" ht="15" customHeight="1">
      <c r="C216" s="112" t="b">
        <v>0</v>
      </c>
      <c r="D216" s="125">
        <v>45157</v>
      </c>
      <c r="E216" s="114">
        <v>98</v>
      </c>
      <c r="F216" s="114">
        <v>134</v>
      </c>
      <c r="G216" s="123">
        <v>0</v>
      </c>
      <c r="H216" s="123">
        <v>6.1836756999889582E+18</v>
      </c>
    </row>
    <row r="217" spans="3:8" ht="15" customHeight="1">
      <c r="C217" s="112" t="b">
        <v>0</v>
      </c>
      <c r="D217" s="125">
        <v>45156</v>
      </c>
      <c r="E217" s="114">
        <v>95</v>
      </c>
      <c r="F217" s="114">
        <v>135</v>
      </c>
      <c r="G217" s="123">
        <v>0</v>
      </c>
      <c r="H217" s="123">
        <v>4.7293509731366769E+18</v>
      </c>
    </row>
    <row r="218" spans="3:8" ht="15" customHeight="1">
      <c r="C218" s="112" t="b">
        <v>0</v>
      </c>
      <c r="D218" s="125">
        <v>45155</v>
      </c>
      <c r="E218" s="114">
        <v>99</v>
      </c>
      <c r="F218" s="114">
        <v>136</v>
      </c>
      <c r="G218" s="123">
        <v>0</v>
      </c>
      <c r="H218" s="123">
        <v>1.7007147709690431E+19</v>
      </c>
    </row>
    <row r="219" spans="3:8" ht="15" customHeight="1">
      <c r="C219" s="112" t="b">
        <v>0</v>
      </c>
      <c r="D219" s="125">
        <v>45154</v>
      </c>
      <c r="E219" s="114">
        <v>67</v>
      </c>
      <c r="F219" s="114">
        <v>137</v>
      </c>
      <c r="G219" s="123">
        <v>0</v>
      </c>
      <c r="H219" s="123">
        <v>3.4385751893761331E+18</v>
      </c>
    </row>
    <row r="220" spans="3:8" ht="15" customHeight="1">
      <c r="C220" s="112" t="b">
        <v>0</v>
      </c>
      <c r="D220" s="125">
        <v>45153</v>
      </c>
      <c r="E220" s="114">
        <v>43</v>
      </c>
      <c r="F220" s="114">
        <v>138</v>
      </c>
      <c r="G220" s="123">
        <v>0</v>
      </c>
      <c r="H220" s="123">
        <v>9.9613858527889592E+18</v>
      </c>
    </row>
    <row r="221" spans="3:8" ht="15" customHeight="1">
      <c r="C221" s="112" t="b">
        <v>0</v>
      </c>
      <c r="D221" s="125">
        <v>45152</v>
      </c>
      <c r="E221" s="114">
        <v>50</v>
      </c>
      <c r="F221" s="114">
        <v>139</v>
      </c>
      <c r="G221" s="123">
        <v>0</v>
      </c>
      <c r="H221" s="123">
        <v>5.8448276017797796E+18</v>
      </c>
    </row>
    <row r="222" spans="3:8" ht="15" customHeight="1">
      <c r="C222" s="112" t="b">
        <v>0</v>
      </c>
      <c r="D222" s="125">
        <v>45151</v>
      </c>
      <c r="E222" s="114">
        <v>130</v>
      </c>
      <c r="F222" s="114">
        <v>140</v>
      </c>
      <c r="G222" s="123">
        <v>0</v>
      </c>
      <c r="H222" s="123">
        <v>2.3114270106261939E+18</v>
      </c>
    </row>
    <row r="223" spans="3:8" ht="15" customHeight="1">
      <c r="C223" s="112" t="b">
        <v>0</v>
      </c>
      <c r="D223" s="125">
        <v>45150</v>
      </c>
      <c r="E223" s="114">
        <v>134</v>
      </c>
      <c r="F223" s="114">
        <v>141</v>
      </c>
      <c r="G223" s="123">
        <v>0</v>
      </c>
      <c r="H223" s="123">
        <v>1.5950125234375066E+19</v>
      </c>
    </row>
    <row r="224" spans="3:8" ht="15" customHeight="1">
      <c r="C224" s="112" t="b">
        <v>0</v>
      </c>
      <c r="D224" s="125">
        <v>45149</v>
      </c>
      <c r="E224" s="114">
        <v>97</v>
      </c>
      <c r="F224" s="114">
        <v>142</v>
      </c>
      <c r="G224" s="123">
        <v>0</v>
      </c>
      <c r="H224" s="123">
        <v>3.8978618523486976E+18</v>
      </c>
    </row>
    <row r="225" spans="3:8" ht="15" customHeight="1">
      <c r="C225" s="112" t="b">
        <v>0</v>
      </c>
      <c r="D225" s="125">
        <v>45148</v>
      </c>
      <c r="E225" s="114">
        <v>114</v>
      </c>
      <c r="F225" s="114">
        <v>143</v>
      </c>
      <c r="G225" s="123">
        <v>0</v>
      </c>
      <c r="H225" s="123">
        <v>1.9858569411356995E+18</v>
      </c>
    </row>
    <row r="226" spans="3:8" ht="15" customHeight="1">
      <c r="C226" s="112" t="b">
        <v>0</v>
      </c>
      <c r="D226" s="125">
        <v>45147</v>
      </c>
      <c r="E226" s="114">
        <v>78</v>
      </c>
      <c r="F226" s="114">
        <v>144</v>
      </c>
      <c r="G226" s="123">
        <v>0</v>
      </c>
      <c r="H226" s="123">
        <v>1.1562410100981551E+19</v>
      </c>
    </row>
    <row r="227" spans="3:8" ht="15" customHeight="1">
      <c r="C227" s="112" t="b">
        <v>0</v>
      </c>
      <c r="D227" s="125">
        <v>45146</v>
      </c>
      <c r="E227" s="114">
        <v>52</v>
      </c>
      <c r="F227" s="114">
        <v>145</v>
      </c>
      <c r="G227" s="123">
        <v>0</v>
      </c>
      <c r="H227" s="123">
        <v>1.6101677284874038E+18</v>
      </c>
    </row>
    <row r="228" spans="3:8" ht="15" customHeight="1">
      <c r="C228" s="112" t="b">
        <v>0</v>
      </c>
      <c r="D228" s="125">
        <v>45145</v>
      </c>
      <c r="E228" s="114">
        <v>15</v>
      </c>
      <c r="F228" s="114">
        <v>146</v>
      </c>
      <c r="G228" s="123">
        <v>0</v>
      </c>
      <c r="H228" s="123">
        <v>1.6700943260021436E+19</v>
      </c>
    </row>
    <row r="229" spans="3:8" ht="15" customHeight="1">
      <c r="C229" s="112" t="b">
        <v>0</v>
      </c>
      <c r="D229" s="125">
        <v>45144</v>
      </c>
      <c r="E229" s="114">
        <v>126</v>
      </c>
      <c r="F229" s="114">
        <v>147</v>
      </c>
      <c r="G229" s="123">
        <v>0</v>
      </c>
      <c r="H229" s="123">
        <v>5.4857026687612088E+18</v>
      </c>
    </row>
    <row r="230" spans="3:8" ht="15" customHeight="1">
      <c r="C230" s="112" t="b">
        <v>0</v>
      </c>
      <c r="D230" s="125">
        <v>45143</v>
      </c>
      <c r="E230" s="114">
        <v>93</v>
      </c>
      <c r="F230" s="114">
        <v>148</v>
      </c>
      <c r="G230" s="123">
        <v>0</v>
      </c>
      <c r="H230" s="123">
        <v>7.6723962137809213E+18</v>
      </c>
    </row>
    <row r="231" spans="3:8" ht="15" customHeight="1">
      <c r="C231" s="112" t="b">
        <v>0</v>
      </c>
      <c r="D231" s="125">
        <v>45142</v>
      </c>
      <c r="E231" s="114">
        <v>108</v>
      </c>
      <c r="F231" s="114">
        <v>149</v>
      </c>
      <c r="G231" s="123">
        <v>0</v>
      </c>
      <c r="H231" s="123">
        <v>1.421737437075601E+19</v>
      </c>
    </row>
    <row r="232" spans="3:8" ht="15" customHeight="1">
      <c r="C232" s="112" t="b">
        <v>0</v>
      </c>
      <c r="D232" s="125">
        <v>45141</v>
      </c>
      <c r="E232" s="114">
        <v>114</v>
      </c>
      <c r="F232" s="114">
        <v>150</v>
      </c>
      <c r="G232" s="123">
        <v>0</v>
      </c>
      <c r="H232" s="123">
        <v>5.6406794296285338E+18</v>
      </c>
    </row>
    <row r="233" spans="3:8" ht="15" customHeight="1">
      <c r="C233" s="112" t="b">
        <v>0</v>
      </c>
      <c r="D233" s="125">
        <v>45140</v>
      </c>
      <c r="E233" s="114">
        <v>57</v>
      </c>
      <c r="F233" s="114">
        <v>151</v>
      </c>
      <c r="G233" s="123">
        <v>0</v>
      </c>
      <c r="H233" s="123">
        <v>1.3240576364273666E+19</v>
      </c>
    </row>
    <row r="234" spans="3:8" ht="15" customHeight="1">
      <c r="C234" s="112" t="b">
        <v>0</v>
      </c>
      <c r="D234" s="125">
        <v>45139</v>
      </c>
      <c r="E234" s="114">
        <v>43</v>
      </c>
      <c r="F234" s="114">
        <v>152</v>
      </c>
      <c r="G234" s="123">
        <v>0</v>
      </c>
      <c r="H234" s="123">
        <v>1.7083932129162136E+19</v>
      </c>
    </row>
    <row r="235" spans="3:8" ht="15" customHeight="1">
      <c r="C235" s="112" t="b">
        <v>0</v>
      </c>
      <c r="D235" s="125">
        <v>45138</v>
      </c>
      <c r="E235" s="114">
        <v>59</v>
      </c>
      <c r="F235" s="114">
        <v>153</v>
      </c>
      <c r="G235" s="123">
        <v>0</v>
      </c>
      <c r="H235" s="123">
        <v>6.4745295989001882E+18</v>
      </c>
    </row>
    <row r="236" spans="3:8" ht="15" customHeight="1">
      <c r="C236" s="112" t="b">
        <v>0</v>
      </c>
      <c r="D236" s="125">
        <v>45137</v>
      </c>
      <c r="E236" s="114">
        <v>142</v>
      </c>
      <c r="F236" s="114">
        <v>154</v>
      </c>
      <c r="G236" s="123">
        <v>0</v>
      </c>
      <c r="H236" s="123">
        <v>1.7524358719337914E+19</v>
      </c>
    </row>
    <row r="237" spans="3:8" ht="15" customHeight="1">
      <c r="C237" s="112" t="b">
        <v>0</v>
      </c>
      <c r="D237" s="125">
        <v>45136</v>
      </c>
      <c r="E237" s="114">
        <v>137</v>
      </c>
      <c r="F237" s="114">
        <v>155</v>
      </c>
      <c r="G237" s="123">
        <v>0</v>
      </c>
      <c r="H237" s="123">
        <v>1.0593211584670982E+19</v>
      </c>
    </row>
    <row r="238" spans="3:8" ht="15" customHeight="1">
      <c r="C238" s="112" t="b">
        <v>0</v>
      </c>
      <c r="D238" s="125">
        <v>45135</v>
      </c>
      <c r="E238" s="114">
        <v>83</v>
      </c>
      <c r="F238" s="114">
        <v>156</v>
      </c>
      <c r="G238" s="123">
        <v>0</v>
      </c>
      <c r="H238" s="123">
        <v>7.8871904113698109E+18</v>
      </c>
    </row>
    <row r="239" spans="3:8" ht="15" customHeight="1">
      <c r="C239" s="112" t="b">
        <v>0</v>
      </c>
      <c r="D239" s="125">
        <v>45134</v>
      </c>
      <c r="E239" s="114">
        <v>130</v>
      </c>
      <c r="F239" s="114">
        <v>157</v>
      </c>
      <c r="G239" s="123">
        <v>0</v>
      </c>
      <c r="H239" s="123">
        <v>5.2315252785759754E+18</v>
      </c>
    </row>
    <row r="240" spans="3:8" ht="15" customHeight="1">
      <c r="C240" s="112" t="b">
        <v>0</v>
      </c>
      <c r="D240" s="125">
        <v>45133</v>
      </c>
      <c r="E240" s="114">
        <v>67</v>
      </c>
      <c r="F240" s="114">
        <v>158</v>
      </c>
      <c r="G240" s="123">
        <v>0</v>
      </c>
      <c r="H240" s="123">
        <v>6.5159600997567867E+18</v>
      </c>
    </row>
    <row r="241" spans="3:8" ht="15" customHeight="1">
      <c r="C241" s="112" t="b">
        <v>0</v>
      </c>
      <c r="D241" s="125">
        <v>45132</v>
      </c>
      <c r="E241" s="114">
        <v>38</v>
      </c>
      <c r="F241" s="114">
        <v>159</v>
      </c>
      <c r="G241" s="123">
        <v>0</v>
      </c>
      <c r="H241" s="123">
        <v>1.3417811294275002E+19</v>
      </c>
    </row>
    <row r="242" spans="3:8" ht="15" customHeight="1">
      <c r="C242" s="112" t="b">
        <v>0</v>
      </c>
      <c r="D242" s="125">
        <v>45131</v>
      </c>
      <c r="E242" s="114">
        <v>49</v>
      </c>
      <c r="F242" s="114">
        <v>160</v>
      </c>
      <c r="G242" s="123">
        <v>0</v>
      </c>
      <c r="H242" s="123">
        <v>7.2926143976435282E+18</v>
      </c>
    </row>
    <row r="243" spans="3:8" ht="15" customHeight="1">
      <c r="C243" s="112" t="b">
        <v>0</v>
      </c>
      <c r="D243" s="125">
        <v>45130</v>
      </c>
      <c r="E243" s="114">
        <v>127</v>
      </c>
      <c r="F243" s="114">
        <v>161</v>
      </c>
      <c r="G243" s="123">
        <v>0</v>
      </c>
      <c r="H243" s="123">
        <v>9.4549330167618089E+18</v>
      </c>
    </row>
    <row r="244" spans="3:8" ht="15" customHeight="1">
      <c r="C244" s="112" t="b">
        <v>0</v>
      </c>
      <c r="D244" s="125">
        <v>45129</v>
      </c>
      <c r="E244" s="114">
        <v>139</v>
      </c>
      <c r="F244" s="114">
        <v>162</v>
      </c>
      <c r="G244" s="123">
        <v>0</v>
      </c>
      <c r="H244" s="123">
        <v>1.6528653676659368E+19</v>
      </c>
    </row>
    <row r="245" spans="3:8" ht="15" customHeight="1">
      <c r="C245" s="112" t="b">
        <v>0</v>
      </c>
      <c r="D245" s="125">
        <v>45128</v>
      </c>
      <c r="E245" s="114">
        <v>85</v>
      </c>
      <c r="F245" s="114">
        <v>163</v>
      </c>
      <c r="G245" s="123">
        <v>0</v>
      </c>
      <c r="H245" s="123">
        <v>4.5468329226689347E+18</v>
      </c>
    </row>
    <row r="246" spans="3:8" ht="15" customHeight="1">
      <c r="C246" s="112" t="b">
        <v>0</v>
      </c>
      <c r="D246" s="125">
        <v>45127</v>
      </c>
      <c r="E246" s="114">
        <v>121</v>
      </c>
      <c r="F246" s="114">
        <v>164</v>
      </c>
      <c r="G246" s="123">
        <v>0</v>
      </c>
      <c r="H246" s="123">
        <v>7.5341686284792392E+18</v>
      </c>
    </row>
    <row r="247" spans="3:8" ht="15" customHeight="1">
      <c r="C247" s="112" t="b">
        <v>0</v>
      </c>
      <c r="D247" s="125">
        <v>45126</v>
      </c>
      <c r="E247" s="114">
        <v>57</v>
      </c>
      <c r="F247" s="114">
        <v>165</v>
      </c>
      <c r="G247" s="123">
        <v>0</v>
      </c>
      <c r="H247" s="123">
        <v>8.6484505539425475E+18</v>
      </c>
    </row>
    <row r="248" spans="3:8" ht="15" customHeight="1">
      <c r="C248" s="112" t="b">
        <v>0</v>
      </c>
      <c r="D248" s="125">
        <v>45125</v>
      </c>
      <c r="E248" s="114">
        <v>57</v>
      </c>
      <c r="F248" s="114">
        <v>166</v>
      </c>
      <c r="G248" s="123">
        <v>0</v>
      </c>
      <c r="H248" s="123">
        <v>1.2566817667385543E+19</v>
      </c>
    </row>
    <row r="249" spans="3:8" ht="15" customHeight="1">
      <c r="C249" s="112" t="b">
        <v>0</v>
      </c>
      <c r="D249" s="125">
        <v>45124</v>
      </c>
      <c r="E249" s="114">
        <v>53</v>
      </c>
      <c r="F249" s="114">
        <v>167</v>
      </c>
      <c r="G249" s="123">
        <v>0</v>
      </c>
      <c r="H249" s="123">
        <v>4.7666864302035896E+18</v>
      </c>
    </row>
    <row r="250" spans="3:8" ht="15" customHeight="1">
      <c r="C250" s="112" t="b">
        <v>0</v>
      </c>
      <c r="D250" s="125">
        <v>45123</v>
      </c>
      <c r="E250" s="114">
        <v>132</v>
      </c>
      <c r="F250" s="114">
        <v>168</v>
      </c>
      <c r="G250" s="123">
        <v>0</v>
      </c>
      <c r="H250" s="123">
        <v>1.7251321191911709E+19</v>
      </c>
    </row>
    <row r="251" spans="3:8" ht="15" customHeight="1">
      <c r="C251" s="112" t="b">
        <v>0</v>
      </c>
      <c r="D251" s="125">
        <v>45122</v>
      </c>
      <c r="E251" s="114">
        <v>133</v>
      </c>
      <c r="F251" s="114">
        <v>169</v>
      </c>
      <c r="G251" s="123">
        <v>0</v>
      </c>
      <c r="H251" s="123">
        <v>1.6199111916287099E+18</v>
      </c>
    </row>
    <row r="252" spans="3:8" ht="15" customHeight="1">
      <c r="C252" s="112" t="b">
        <v>0</v>
      </c>
      <c r="D252" s="125">
        <v>45121</v>
      </c>
      <c r="E252" s="114">
        <v>124</v>
      </c>
      <c r="F252" s="114">
        <v>170</v>
      </c>
      <c r="G252" s="123">
        <v>0</v>
      </c>
      <c r="H252" s="123">
        <v>1.4395443171181136E+19</v>
      </c>
    </row>
    <row r="253" spans="3:8" ht="15" customHeight="1">
      <c r="C253" s="112" t="b">
        <v>0</v>
      </c>
      <c r="D253" s="125">
        <v>45120</v>
      </c>
      <c r="E253" s="114">
        <v>118</v>
      </c>
      <c r="F253" s="114">
        <v>171</v>
      </c>
      <c r="G253" s="123">
        <v>0</v>
      </c>
      <c r="H253" s="123">
        <v>5.9807990935000207E+18</v>
      </c>
    </row>
    <row r="254" spans="3:8" ht="15" customHeight="1">
      <c r="C254" s="112" t="b">
        <v>0</v>
      </c>
      <c r="D254" s="125">
        <v>45119</v>
      </c>
      <c r="E254" s="114">
        <v>98</v>
      </c>
      <c r="F254" s="114">
        <v>172</v>
      </c>
      <c r="G254" s="123">
        <v>0</v>
      </c>
      <c r="H254" s="123">
        <v>1.2898819587122792E+19</v>
      </c>
    </row>
    <row r="255" spans="3:8" ht="15" customHeight="1">
      <c r="C255" s="112" t="b">
        <v>0</v>
      </c>
      <c r="D255" s="125">
        <v>45118</v>
      </c>
      <c r="E255" s="114">
        <v>50</v>
      </c>
      <c r="F255" s="114">
        <v>173</v>
      </c>
      <c r="G255" s="123">
        <v>0</v>
      </c>
      <c r="H255" s="123">
        <v>1.6356935949285775E+18</v>
      </c>
    </row>
    <row r="256" spans="3:8" ht="15" customHeight="1">
      <c r="C256" s="112" t="b">
        <v>0</v>
      </c>
      <c r="D256" s="125">
        <v>45117</v>
      </c>
      <c r="E256" s="114">
        <v>53</v>
      </c>
      <c r="F256" s="114">
        <v>174</v>
      </c>
      <c r="G256" s="123">
        <v>0</v>
      </c>
      <c r="H256" s="123">
        <v>1.1142087270281093E+19</v>
      </c>
    </row>
    <row r="257" spans="3:8" ht="15" customHeight="1">
      <c r="C257" s="112" t="b">
        <v>0</v>
      </c>
      <c r="D257" s="125">
        <v>45116</v>
      </c>
      <c r="E257" s="114">
        <v>140</v>
      </c>
      <c r="F257" s="114">
        <v>175</v>
      </c>
      <c r="G257" s="123">
        <v>0</v>
      </c>
      <c r="H257" s="123">
        <v>9.0116695341869466E+18</v>
      </c>
    </row>
    <row r="258" spans="3:8" ht="15" customHeight="1">
      <c r="C258" s="112" t="b">
        <v>0</v>
      </c>
      <c r="D258" s="125">
        <v>45115</v>
      </c>
      <c r="E258" s="114">
        <v>123</v>
      </c>
      <c r="F258" s="114">
        <v>176</v>
      </c>
      <c r="G258" s="123">
        <v>0</v>
      </c>
      <c r="H258" s="123">
        <v>4.7025160878523453E+18</v>
      </c>
    </row>
    <row r="259" spans="3:8" ht="15" customHeight="1">
      <c r="C259" s="112" t="b">
        <v>0</v>
      </c>
      <c r="D259" s="125">
        <v>45114</v>
      </c>
      <c r="E259" s="114">
        <v>107</v>
      </c>
      <c r="F259" s="114">
        <v>177</v>
      </c>
      <c r="G259" s="123">
        <v>0</v>
      </c>
      <c r="H259" s="123">
        <v>9.3382672011112489E+18</v>
      </c>
    </row>
    <row r="260" spans="3:8" ht="15" customHeight="1">
      <c r="C260" s="112" t="b">
        <v>0</v>
      </c>
      <c r="D260" s="125">
        <v>45113</v>
      </c>
      <c r="E260" s="114">
        <v>144</v>
      </c>
      <c r="F260" s="114">
        <v>178</v>
      </c>
      <c r="G260" s="123">
        <v>0</v>
      </c>
      <c r="H260" s="123">
        <v>2.7922329934176128E+18</v>
      </c>
    </row>
    <row r="261" spans="3:8" ht="15" customHeight="1">
      <c r="C261" s="112" t="b">
        <v>0</v>
      </c>
      <c r="D261" s="125">
        <v>45112</v>
      </c>
      <c r="E261" s="114">
        <v>81</v>
      </c>
      <c r="F261" s="114">
        <v>179</v>
      </c>
      <c r="G261" s="123">
        <v>0</v>
      </c>
      <c r="H261" s="123">
        <v>7.5625461284641413E+18</v>
      </c>
    </row>
    <row r="262" spans="3:8" ht="15" customHeight="1">
      <c r="C262" s="112" t="b">
        <v>0</v>
      </c>
      <c r="D262" s="125">
        <v>45111</v>
      </c>
      <c r="E262" s="114">
        <v>15</v>
      </c>
      <c r="F262" s="114">
        <v>180</v>
      </c>
      <c r="G262" s="123">
        <v>0</v>
      </c>
      <c r="H262" s="123">
        <v>1.6046395818948274E+19</v>
      </c>
    </row>
    <row r="263" spans="3:8" ht="15" customHeight="1">
      <c r="C263" s="112" t="b">
        <v>0</v>
      </c>
      <c r="D263" s="125">
        <v>45110</v>
      </c>
      <c r="E263" s="114">
        <v>30</v>
      </c>
      <c r="F263" s="114">
        <v>181</v>
      </c>
      <c r="G263" s="123">
        <v>0</v>
      </c>
      <c r="H263" s="123">
        <v>1.1622270848882588E+19</v>
      </c>
    </row>
    <row r="264" spans="3:8" ht="15" customHeight="1">
      <c r="C264" s="112" t="b">
        <v>0</v>
      </c>
      <c r="D264" s="125">
        <v>45109</v>
      </c>
      <c r="E264" s="114">
        <v>138</v>
      </c>
      <c r="F264" s="114">
        <v>182</v>
      </c>
      <c r="G264" s="123">
        <v>0</v>
      </c>
      <c r="H264" s="123">
        <v>1.7119910619769885E+19</v>
      </c>
    </row>
    <row r="265" spans="3:8" ht="15" customHeight="1">
      <c r="C265" s="112" t="b">
        <v>0</v>
      </c>
      <c r="D265" s="125">
        <v>45108</v>
      </c>
      <c r="E265" s="114">
        <v>124</v>
      </c>
      <c r="F265" s="114">
        <v>183</v>
      </c>
      <c r="G265" s="123">
        <v>0</v>
      </c>
      <c r="H265" s="123">
        <v>1.0777095646748765E+18</v>
      </c>
    </row>
    <row r="266" spans="3:8" ht="15" customHeight="1">
      <c r="C266" s="112" t="b">
        <v>0</v>
      </c>
      <c r="D266" s="125">
        <v>45107</v>
      </c>
      <c r="E266" s="114">
        <v>120</v>
      </c>
      <c r="F266" s="114">
        <v>184</v>
      </c>
      <c r="G266" s="123">
        <v>0</v>
      </c>
      <c r="H266" s="123">
        <v>1.611939216018946E+19</v>
      </c>
    </row>
    <row r="267" spans="3:8" ht="15" customHeight="1">
      <c r="C267" s="112" t="b">
        <v>0</v>
      </c>
      <c r="D267" s="125">
        <v>45106</v>
      </c>
      <c r="E267" s="114">
        <v>118</v>
      </c>
      <c r="F267" s="114">
        <v>185</v>
      </c>
      <c r="G267" s="123">
        <v>0</v>
      </c>
      <c r="H267" s="123">
        <v>1.3531088699431885E+19</v>
      </c>
    </row>
    <row r="268" spans="3:8" ht="15" customHeight="1">
      <c r="C268" s="112" t="b">
        <v>0</v>
      </c>
      <c r="D268" s="125">
        <v>45105</v>
      </c>
      <c r="E268" s="114">
        <v>60</v>
      </c>
      <c r="F268" s="114">
        <v>186</v>
      </c>
      <c r="G268" s="123">
        <v>0</v>
      </c>
      <c r="H268" s="123">
        <v>1.2089884001153853E+19</v>
      </c>
    </row>
    <row r="269" spans="3:8" ht="15" customHeight="1">
      <c r="C269" s="112" t="b">
        <v>0</v>
      </c>
      <c r="D269" s="125">
        <v>45104</v>
      </c>
      <c r="E269" s="114">
        <v>46</v>
      </c>
      <c r="F269" s="114">
        <v>187</v>
      </c>
      <c r="G269" s="123">
        <v>0</v>
      </c>
      <c r="H269" s="123">
        <v>1.7218284219495993E+19</v>
      </c>
    </row>
    <row r="270" spans="3:8" ht="15" customHeight="1">
      <c r="C270" s="112" t="b">
        <v>0</v>
      </c>
      <c r="D270" s="125">
        <v>45103</v>
      </c>
      <c r="E270" s="114">
        <v>59</v>
      </c>
      <c r="F270" s="114">
        <v>188</v>
      </c>
      <c r="G270" s="123">
        <v>0</v>
      </c>
      <c r="H270" s="123">
        <v>3.9489501348568325E+18</v>
      </c>
    </row>
    <row r="271" spans="3:8" ht="15" customHeight="1">
      <c r="C271" s="112" t="b">
        <v>0</v>
      </c>
      <c r="D271" s="125">
        <v>45102</v>
      </c>
      <c r="E271" s="114">
        <v>112</v>
      </c>
      <c r="F271" s="114">
        <v>189</v>
      </c>
      <c r="G271" s="123">
        <v>0</v>
      </c>
      <c r="H271" s="123">
        <v>1.6923537407739748E+19</v>
      </c>
    </row>
    <row r="272" spans="3:8" ht="15" customHeight="1">
      <c r="C272" s="112" t="b">
        <v>0</v>
      </c>
      <c r="D272" s="125">
        <v>45101</v>
      </c>
      <c r="E272" s="114">
        <v>108</v>
      </c>
      <c r="F272" s="114">
        <v>190</v>
      </c>
      <c r="G272" s="123">
        <v>0</v>
      </c>
      <c r="H272" s="123">
        <v>5.3626266240532255E+18</v>
      </c>
    </row>
    <row r="273" spans="3:8" ht="15" customHeight="1">
      <c r="C273" s="112" t="b">
        <v>0</v>
      </c>
      <c r="D273" s="125">
        <v>45100</v>
      </c>
      <c r="E273" s="114">
        <v>98</v>
      </c>
      <c r="F273" s="114">
        <v>191</v>
      </c>
      <c r="G273" s="123">
        <v>0</v>
      </c>
      <c r="H273" s="123">
        <v>8.9167219536162683E+18</v>
      </c>
    </row>
    <row r="274" spans="3:8" ht="15" customHeight="1">
      <c r="C274" s="112" t="b">
        <v>0</v>
      </c>
      <c r="D274" s="125">
        <v>45099</v>
      </c>
      <c r="E274" s="114">
        <v>120</v>
      </c>
      <c r="F274" s="114">
        <v>192</v>
      </c>
      <c r="G274" s="123">
        <v>0</v>
      </c>
      <c r="H274" s="123">
        <v>9.5718438706780303E+18</v>
      </c>
    </row>
    <row r="275" spans="3:8" ht="15" customHeight="1">
      <c r="C275" s="112" t="b">
        <v>0</v>
      </c>
      <c r="D275" s="125">
        <v>45098</v>
      </c>
      <c r="E275" s="114">
        <v>93</v>
      </c>
      <c r="F275" s="114">
        <v>193</v>
      </c>
      <c r="G275" s="123">
        <v>0</v>
      </c>
      <c r="H275" s="123">
        <v>1.1211502044843E+18</v>
      </c>
    </row>
    <row r="276" spans="3:8" ht="15" customHeight="1">
      <c r="C276" s="112" t="b">
        <v>0</v>
      </c>
      <c r="D276" s="125">
        <v>45097</v>
      </c>
      <c r="E276" s="114">
        <v>51</v>
      </c>
      <c r="F276" s="114">
        <v>194</v>
      </c>
      <c r="G276" s="123">
        <v>0</v>
      </c>
      <c r="H276" s="123">
        <v>1.5023956120055751E+19</v>
      </c>
    </row>
    <row r="277" spans="3:8" ht="15" customHeight="1">
      <c r="C277" s="112" t="b">
        <v>0</v>
      </c>
      <c r="D277" s="125">
        <v>45096</v>
      </c>
      <c r="E277" s="114">
        <v>56</v>
      </c>
      <c r="F277" s="114">
        <v>195</v>
      </c>
      <c r="G277" s="123">
        <v>0</v>
      </c>
      <c r="H277" s="123">
        <v>5.4892824519364424E+18</v>
      </c>
    </row>
    <row r="278" spans="3:8" ht="15" customHeight="1">
      <c r="C278" s="112" t="b">
        <v>0</v>
      </c>
      <c r="D278" s="125">
        <v>45095</v>
      </c>
      <c r="E278" s="114">
        <v>123</v>
      </c>
      <c r="F278" s="114">
        <v>196</v>
      </c>
      <c r="G278" s="123">
        <v>0</v>
      </c>
      <c r="H278" s="123">
        <v>1.3857305716649353E+19</v>
      </c>
    </row>
    <row r="279" spans="3:8" ht="15" customHeight="1">
      <c r="C279" s="112" t="b">
        <v>0</v>
      </c>
      <c r="D279" s="125">
        <v>45094</v>
      </c>
      <c r="E279" s="114">
        <v>136</v>
      </c>
      <c r="F279" s="114">
        <v>197</v>
      </c>
      <c r="G279" s="123">
        <v>0</v>
      </c>
      <c r="H279" s="123">
        <v>1.6638793811248396E+19</v>
      </c>
    </row>
    <row r="280" spans="3:8" ht="15" customHeight="1">
      <c r="C280" s="112" t="b">
        <v>0</v>
      </c>
      <c r="D280" s="125">
        <v>45093</v>
      </c>
      <c r="E280" s="114">
        <v>129</v>
      </c>
      <c r="F280" s="114">
        <v>198</v>
      </c>
      <c r="G280" s="123">
        <v>0</v>
      </c>
      <c r="H280" s="123">
        <v>8.2903044389579049E+18</v>
      </c>
    </row>
    <row r="281" spans="3:8" ht="15" customHeight="1">
      <c r="C281" s="112" t="b">
        <v>0</v>
      </c>
      <c r="D281" s="125">
        <v>45092</v>
      </c>
      <c r="E281" s="114">
        <v>141</v>
      </c>
      <c r="F281" s="114">
        <v>199</v>
      </c>
      <c r="G281" s="123">
        <v>0</v>
      </c>
      <c r="H281" s="123">
        <v>6.1435418420115517E+18</v>
      </c>
    </row>
    <row r="282" spans="3:8" ht="15" customHeight="1">
      <c r="C282" s="112" t="b">
        <v>0</v>
      </c>
      <c r="D282" s="125">
        <v>45091</v>
      </c>
      <c r="E282" s="114">
        <v>78</v>
      </c>
      <c r="F282" s="114">
        <v>200</v>
      </c>
      <c r="G282" s="123">
        <v>0</v>
      </c>
      <c r="H282" s="123">
        <v>3.1872988471083556E+18</v>
      </c>
    </row>
    <row r="283" spans="3:8" ht="15" customHeight="1">
      <c r="C283" s="112" t="b">
        <v>0</v>
      </c>
      <c r="D283" s="125">
        <v>45090</v>
      </c>
      <c r="E283" s="114">
        <v>16</v>
      </c>
      <c r="F283" s="114">
        <v>201</v>
      </c>
      <c r="G283" s="123">
        <v>0</v>
      </c>
      <c r="H283" s="123">
        <v>2.3016407565082575E+18</v>
      </c>
    </row>
    <row r="284" spans="3:8" ht="15" customHeight="1">
      <c r="C284" s="112" t="b">
        <v>0</v>
      </c>
      <c r="D284" s="125">
        <v>45089</v>
      </c>
      <c r="E284" s="114">
        <v>53</v>
      </c>
      <c r="F284" s="114">
        <v>202</v>
      </c>
      <c r="G284" s="123">
        <v>0</v>
      </c>
      <c r="H284" s="123">
        <v>1.2556530050321994E+19</v>
      </c>
    </row>
    <row r="285" spans="3:8" ht="15" customHeight="1">
      <c r="C285" s="112" t="b">
        <v>0</v>
      </c>
      <c r="D285" s="125">
        <v>45088</v>
      </c>
      <c r="E285" s="114">
        <v>120</v>
      </c>
      <c r="F285" s="114">
        <v>203</v>
      </c>
      <c r="G285" s="123">
        <v>0</v>
      </c>
      <c r="H285" s="123">
        <v>1.6235351082749594E+19</v>
      </c>
    </row>
    <row r="286" spans="3:8" ht="15" customHeight="1">
      <c r="C286" s="112" t="b">
        <v>0</v>
      </c>
      <c r="D286" s="125">
        <v>45087</v>
      </c>
      <c r="E286" s="114">
        <v>100</v>
      </c>
      <c r="F286" s="114">
        <v>204</v>
      </c>
      <c r="G286" s="123">
        <v>0</v>
      </c>
      <c r="H286" s="123">
        <v>3.6407469076930406E+18</v>
      </c>
    </row>
    <row r="287" spans="3:8" ht="15" customHeight="1">
      <c r="C287" s="112" t="b">
        <v>0</v>
      </c>
      <c r="D287" s="125">
        <v>45086</v>
      </c>
      <c r="E287" s="114">
        <v>103</v>
      </c>
      <c r="F287" s="114">
        <v>205</v>
      </c>
      <c r="G287" s="123">
        <v>0</v>
      </c>
      <c r="H287" s="123">
        <v>8.4048871529066076E+18</v>
      </c>
    </row>
    <row r="288" spans="3:8" ht="15" customHeight="1">
      <c r="C288" s="112" t="b">
        <v>0</v>
      </c>
      <c r="D288" s="125">
        <v>45085</v>
      </c>
      <c r="E288" s="114">
        <v>132</v>
      </c>
      <c r="F288" s="114">
        <v>206</v>
      </c>
      <c r="G288" s="123">
        <v>0</v>
      </c>
      <c r="H288" s="123">
        <v>1.4528203691327944E+18</v>
      </c>
    </row>
    <row r="289" spans="3:8" ht="15" customHeight="1">
      <c r="C289" s="112" t="b">
        <v>0</v>
      </c>
      <c r="D289" s="125">
        <v>45084</v>
      </c>
      <c r="E289" s="114">
        <v>56</v>
      </c>
      <c r="F289" s="114">
        <v>207</v>
      </c>
      <c r="G289" s="123">
        <v>0</v>
      </c>
      <c r="H289" s="123">
        <v>1.0958378295411503E+19</v>
      </c>
    </row>
    <row r="290" spans="3:8" ht="15" customHeight="1">
      <c r="C290" s="112" t="b">
        <v>0</v>
      </c>
      <c r="D290" s="125">
        <v>45083</v>
      </c>
      <c r="E290" s="114">
        <v>29</v>
      </c>
      <c r="F290" s="114">
        <v>208</v>
      </c>
      <c r="G290" s="123">
        <v>0</v>
      </c>
      <c r="H290" s="123">
        <v>1.0142507681735369E+19</v>
      </c>
    </row>
    <row r="291" spans="3:8" ht="15" customHeight="1">
      <c r="C291" s="112" t="b">
        <v>0</v>
      </c>
      <c r="D291" s="125">
        <v>45082</v>
      </c>
      <c r="E291" s="114">
        <v>44</v>
      </c>
      <c r="F291" s="114">
        <v>209</v>
      </c>
      <c r="G291" s="123">
        <v>0</v>
      </c>
      <c r="H291" s="123">
        <v>1.0456446889172775E+19</v>
      </c>
    </row>
    <row r="292" spans="3:8" ht="15" customHeight="1">
      <c r="C292" s="112" t="b">
        <v>0</v>
      </c>
      <c r="D292" s="125">
        <v>45081</v>
      </c>
      <c r="E292" s="114">
        <v>111</v>
      </c>
      <c r="F292" s="114">
        <v>210</v>
      </c>
      <c r="G292" s="123">
        <v>0</v>
      </c>
      <c r="H292" s="123">
        <v>6.6094858369410673E+18</v>
      </c>
    </row>
    <row r="293" spans="3:8" ht="15" customHeight="1">
      <c r="C293" s="112" t="b">
        <v>0</v>
      </c>
      <c r="D293" s="125">
        <v>45080</v>
      </c>
      <c r="E293" s="114">
        <v>114</v>
      </c>
      <c r="F293" s="114">
        <v>211</v>
      </c>
      <c r="G293" s="123">
        <v>0</v>
      </c>
      <c r="H293" s="123">
        <v>1.7367011783642569E+19</v>
      </c>
    </row>
    <row r="294" spans="3:8" ht="15" customHeight="1">
      <c r="C294" s="112" t="b">
        <v>0</v>
      </c>
      <c r="D294" s="125">
        <v>45079</v>
      </c>
      <c r="E294" s="114">
        <v>127</v>
      </c>
      <c r="F294" s="114">
        <v>212</v>
      </c>
      <c r="G294" s="123">
        <v>0</v>
      </c>
      <c r="H294" s="123">
        <v>1.2584910925597712E+19</v>
      </c>
    </row>
    <row r="295" spans="3:8" ht="15" customHeight="1">
      <c r="C295" s="112" t="b">
        <v>0</v>
      </c>
      <c r="D295" s="125">
        <v>45078</v>
      </c>
      <c r="E295" s="114">
        <v>139</v>
      </c>
      <c r="F295" s="114">
        <v>213</v>
      </c>
      <c r="G295" s="123">
        <v>0</v>
      </c>
      <c r="H295" s="123">
        <v>1.320226934045091E+19</v>
      </c>
    </row>
    <row r="296" spans="3:8" ht="15" customHeight="1">
      <c r="C296" s="112" t="b">
        <v>0</v>
      </c>
      <c r="D296" s="125">
        <v>45077</v>
      </c>
      <c r="E296" s="114">
        <v>94</v>
      </c>
      <c r="F296" s="114">
        <v>214</v>
      </c>
      <c r="G296" s="123">
        <v>0</v>
      </c>
      <c r="H296" s="123">
        <v>1.8160093449239558E+19</v>
      </c>
    </row>
    <row r="297" spans="3:8" ht="15" customHeight="1">
      <c r="C297" s="112" t="b">
        <v>0</v>
      </c>
      <c r="D297" s="125">
        <v>45076</v>
      </c>
      <c r="E297" s="114">
        <v>17</v>
      </c>
      <c r="F297" s="114">
        <v>215</v>
      </c>
      <c r="G297" s="123">
        <v>0</v>
      </c>
      <c r="H297" s="123">
        <v>7.8116809329072397E+17</v>
      </c>
    </row>
    <row r="298" spans="3:8" ht="15" customHeight="1">
      <c r="C298" s="112" t="b">
        <v>0</v>
      </c>
      <c r="D298" s="125">
        <v>45075</v>
      </c>
      <c r="E298" s="114">
        <v>39</v>
      </c>
      <c r="F298" s="114">
        <v>216</v>
      </c>
      <c r="G298" s="123">
        <v>0</v>
      </c>
      <c r="H298" s="123">
        <v>4.1600449096586742E+18</v>
      </c>
    </row>
    <row r="299" spans="3:8" ht="15" customHeight="1">
      <c r="C299" s="112" t="b">
        <v>0</v>
      </c>
      <c r="D299" s="125">
        <v>45074</v>
      </c>
      <c r="E299" s="114">
        <v>141</v>
      </c>
      <c r="F299" s="114">
        <v>217</v>
      </c>
      <c r="G299" s="123">
        <v>0</v>
      </c>
      <c r="H299" s="123">
        <v>5.2146163379112397E+18</v>
      </c>
    </row>
    <row r="300" spans="3:8" ht="15" customHeight="1">
      <c r="C300" s="112" t="b">
        <v>0</v>
      </c>
      <c r="D300" s="125">
        <v>45073</v>
      </c>
      <c r="E300" s="114">
        <v>138</v>
      </c>
      <c r="F300" s="114">
        <v>218</v>
      </c>
      <c r="G300" s="123">
        <v>0</v>
      </c>
      <c r="H300" s="123">
        <v>1.6723686727799163E+19</v>
      </c>
    </row>
    <row r="301" spans="3:8" ht="15" customHeight="1">
      <c r="C301" s="112" t="b">
        <v>0</v>
      </c>
      <c r="D301" s="125">
        <v>45072</v>
      </c>
      <c r="E301" s="114">
        <v>121</v>
      </c>
      <c r="F301" s="114">
        <v>219</v>
      </c>
      <c r="G301" s="123">
        <v>0</v>
      </c>
      <c r="H301" s="123">
        <v>1.0191729176601569E+19</v>
      </c>
    </row>
    <row r="302" spans="3:8" ht="15" customHeight="1">
      <c r="C302" s="112" t="b">
        <v>0</v>
      </c>
      <c r="D302" s="125">
        <v>45071</v>
      </c>
      <c r="E302" s="114">
        <v>104</v>
      </c>
      <c r="F302" s="114">
        <v>220</v>
      </c>
      <c r="G302" s="123">
        <v>0</v>
      </c>
      <c r="H302" s="123">
        <v>1.9696748739235077E+18</v>
      </c>
    </row>
    <row r="303" spans="3:8" ht="15" customHeight="1">
      <c r="C303" s="112" t="b">
        <v>0</v>
      </c>
      <c r="D303" s="125">
        <v>45070</v>
      </c>
      <c r="E303" s="114">
        <v>83</v>
      </c>
      <c r="F303" s="114">
        <v>221</v>
      </c>
      <c r="G303" s="123">
        <v>0</v>
      </c>
      <c r="H303" s="123">
        <v>1.0644447981282699E+19</v>
      </c>
    </row>
    <row r="304" spans="3:8" ht="15" customHeight="1">
      <c r="C304" s="112" t="b">
        <v>0</v>
      </c>
      <c r="D304" s="125">
        <v>45069</v>
      </c>
      <c r="E304" s="114">
        <v>17</v>
      </c>
      <c r="F304" s="114">
        <v>222</v>
      </c>
      <c r="G304" s="123">
        <v>0</v>
      </c>
      <c r="H304" s="123">
        <v>2.0081340593495823E+18</v>
      </c>
    </row>
    <row r="305" spans="3:8" ht="15" customHeight="1">
      <c r="C305" s="112" t="b">
        <v>0</v>
      </c>
      <c r="D305" s="125">
        <v>45068</v>
      </c>
      <c r="E305" s="114">
        <v>35</v>
      </c>
      <c r="F305" s="114">
        <v>223</v>
      </c>
      <c r="G305" s="123">
        <v>0</v>
      </c>
      <c r="H305" s="123">
        <v>6.7655333734359562E+18</v>
      </c>
    </row>
    <row r="306" spans="3:8" ht="15" customHeight="1">
      <c r="C306" s="112" t="b">
        <v>0</v>
      </c>
      <c r="D306" s="125">
        <v>45067</v>
      </c>
      <c r="E306" s="114">
        <v>108</v>
      </c>
      <c r="F306" s="114">
        <v>224</v>
      </c>
      <c r="G306" s="123">
        <v>0</v>
      </c>
      <c r="H306" s="123">
        <v>1.0622971956820376E+19</v>
      </c>
    </row>
    <row r="307" spans="3:8" ht="15" customHeight="1">
      <c r="C307" s="112" t="b">
        <v>0</v>
      </c>
      <c r="D307" s="125">
        <v>45066</v>
      </c>
      <c r="E307" s="114">
        <v>95</v>
      </c>
      <c r="F307" s="114">
        <v>225</v>
      </c>
      <c r="G307" s="123">
        <v>0</v>
      </c>
      <c r="H307" s="123">
        <v>8.3408661373163341E+17</v>
      </c>
    </row>
    <row r="308" spans="3:8" ht="15" customHeight="1">
      <c r="C308" s="112" t="b">
        <v>0</v>
      </c>
      <c r="D308" s="125">
        <v>45065</v>
      </c>
      <c r="E308" s="114">
        <v>104</v>
      </c>
      <c r="F308" s="114">
        <v>226</v>
      </c>
      <c r="G308" s="123">
        <v>0</v>
      </c>
      <c r="H308" s="123">
        <v>2.6730861783971103E+18</v>
      </c>
    </row>
    <row r="309" spans="3:8" ht="15" customHeight="1">
      <c r="C309" s="112" t="b">
        <v>0</v>
      </c>
      <c r="D309" s="125">
        <v>45064</v>
      </c>
      <c r="E309" s="114">
        <v>133</v>
      </c>
      <c r="F309" s="114">
        <v>227</v>
      </c>
      <c r="G309" s="123">
        <v>0</v>
      </c>
      <c r="H309" s="123">
        <v>6.0584015512237783E+18</v>
      </c>
    </row>
    <row r="310" spans="3:8" ht="15" customHeight="1">
      <c r="C310" s="112" t="b">
        <v>0</v>
      </c>
      <c r="D310" s="125">
        <v>45063</v>
      </c>
      <c r="E310" s="114">
        <v>83</v>
      </c>
      <c r="F310" s="114">
        <v>228</v>
      </c>
      <c r="G310" s="123">
        <v>0</v>
      </c>
      <c r="H310" s="123">
        <v>7.615526320660866E+18</v>
      </c>
    </row>
    <row r="311" spans="3:8" ht="15" customHeight="1">
      <c r="C311" s="112" t="b">
        <v>0</v>
      </c>
      <c r="D311" s="125">
        <v>45062</v>
      </c>
      <c r="E311" s="114">
        <v>56</v>
      </c>
      <c r="F311" s="114">
        <v>229</v>
      </c>
      <c r="G311" s="123">
        <v>0</v>
      </c>
      <c r="H311" s="123">
        <v>4.9652315367921684E+18</v>
      </c>
    </row>
    <row r="312" spans="3:8" ht="15" customHeight="1">
      <c r="C312" s="112" t="b">
        <v>0</v>
      </c>
      <c r="D312" s="125">
        <v>45061</v>
      </c>
      <c r="E312" s="114">
        <v>19</v>
      </c>
      <c r="F312" s="114">
        <v>230</v>
      </c>
      <c r="G312" s="123">
        <v>0</v>
      </c>
      <c r="H312" s="123">
        <v>1.6109786319201823E+19</v>
      </c>
    </row>
    <row r="313" spans="3:8" ht="15" customHeight="1">
      <c r="C313" s="112" t="b">
        <v>0</v>
      </c>
      <c r="D313" s="125">
        <v>45060</v>
      </c>
      <c r="E313" s="114">
        <v>137</v>
      </c>
      <c r="F313" s="114">
        <v>231</v>
      </c>
      <c r="G313" s="123">
        <v>0</v>
      </c>
      <c r="H313" s="123">
        <v>1.55051284452714E+19</v>
      </c>
    </row>
    <row r="314" spans="3:8" ht="15" customHeight="1">
      <c r="C314" s="112" t="b">
        <v>0</v>
      </c>
      <c r="D314" s="125">
        <v>45059</v>
      </c>
      <c r="E314" s="114">
        <v>136</v>
      </c>
      <c r="F314" s="114">
        <v>232</v>
      </c>
      <c r="G314" s="123">
        <v>0</v>
      </c>
      <c r="H314" s="123">
        <v>1.5394934796873574E+19</v>
      </c>
    </row>
    <row r="315" spans="3:8" ht="15" customHeight="1">
      <c r="C315" s="112" t="b">
        <v>0</v>
      </c>
      <c r="D315" s="125">
        <v>45058</v>
      </c>
      <c r="E315" s="114">
        <v>126</v>
      </c>
      <c r="F315" s="114">
        <v>233</v>
      </c>
      <c r="G315" s="123">
        <v>0</v>
      </c>
      <c r="H315" s="123">
        <v>8.5925103696595436E+18</v>
      </c>
    </row>
    <row r="316" spans="3:8" ht="15" customHeight="1">
      <c r="C316" s="112" t="b">
        <v>0</v>
      </c>
      <c r="D316" s="125">
        <v>45057</v>
      </c>
      <c r="E316" s="114">
        <v>141</v>
      </c>
      <c r="F316" s="114">
        <v>234</v>
      </c>
      <c r="G316" s="123">
        <v>0</v>
      </c>
      <c r="H316" s="123">
        <v>1.4485804056188926E+19</v>
      </c>
    </row>
    <row r="317" spans="3:8" ht="15" customHeight="1">
      <c r="C317" s="112" t="b">
        <v>0</v>
      </c>
      <c r="D317" s="125">
        <v>45056</v>
      </c>
      <c r="E317" s="114">
        <v>80</v>
      </c>
      <c r="F317" s="114">
        <v>235</v>
      </c>
      <c r="G317" s="123">
        <v>0</v>
      </c>
      <c r="H317" s="123">
        <v>2.4078193431426519E+18</v>
      </c>
    </row>
    <row r="318" spans="3:8" ht="15" customHeight="1">
      <c r="C318" s="112" t="b">
        <v>0</v>
      </c>
      <c r="D318" s="125">
        <v>45055</v>
      </c>
      <c r="E318" s="114">
        <v>52</v>
      </c>
      <c r="F318" s="114">
        <v>236</v>
      </c>
      <c r="G318" s="123">
        <v>0</v>
      </c>
      <c r="H318" s="123">
        <v>1.47953662264023E+19</v>
      </c>
    </row>
    <row r="319" spans="3:8" ht="15" customHeight="1">
      <c r="C319" s="112" t="b">
        <v>0</v>
      </c>
      <c r="D319" s="125">
        <v>45054</v>
      </c>
      <c r="E319" s="114">
        <v>58</v>
      </c>
      <c r="F319" s="114">
        <v>237</v>
      </c>
      <c r="G319" s="123">
        <v>0</v>
      </c>
      <c r="H319" s="123">
        <v>8.9044115664355789E+18</v>
      </c>
    </row>
    <row r="320" spans="3:8" ht="15" customHeight="1">
      <c r="C320" s="112" t="b">
        <v>0</v>
      </c>
      <c r="D320" s="125">
        <v>45053</v>
      </c>
      <c r="E320" s="114">
        <v>152</v>
      </c>
      <c r="F320" s="114">
        <v>238</v>
      </c>
      <c r="G320" s="123">
        <v>0</v>
      </c>
      <c r="H320" s="123">
        <v>1.399074346143659E+19</v>
      </c>
    </row>
    <row r="321" spans="3:8" ht="15" customHeight="1">
      <c r="C321" s="112" t="b">
        <v>0</v>
      </c>
      <c r="D321" s="125">
        <v>45052</v>
      </c>
      <c r="E321" s="114">
        <v>135</v>
      </c>
      <c r="F321" s="114">
        <v>239</v>
      </c>
      <c r="G321" s="123">
        <v>0</v>
      </c>
      <c r="H321" s="123">
        <v>8.2922005624658442E+18</v>
      </c>
    </row>
    <row r="322" spans="3:8" ht="15" customHeight="1">
      <c r="C322" s="112" t="b">
        <v>0</v>
      </c>
      <c r="D322" s="125">
        <v>45051</v>
      </c>
      <c r="E322" s="114">
        <v>108</v>
      </c>
      <c r="F322" s="114">
        <v>240</v>
      </c>
      <c r="G322" s="123">
        <v>0</v>
      </c>
      <c r="H322" s="123">
        <v>1.178238218133207E+18</v>
      </c>
    </row>
    <row r="323" spans="3:8" ht="15" customHeight="1">
      <c r="C323" s="112" t="b">
        <v>0</v>
      </c>
      <c r="D323" s="125">
        <v>45050</v>
      </c>
      <c r="E323" s="114">
        <v>139</v>
      </c>
      <c r="F323" s="114">
        <v>241</v>
      </c>
      <c r="G323" s="123">
        <v>0</v>
      </c>
      <c r="H323" s="123">
        <v>1.0695232596206313E+18</v>
      </c>
    </row>
    <row r="324" spans="3:8" ht="15" customHeight="1">
      <c r="C324" s="112" t="b">
        <v>0</v>
      </c>
      <c r="D324" s="125">
        <v>45049</v>
      </c>
      <c r="E324" s="114">
        <v>94</v>
      </c>
      <c r="F324" s="114">
        <v>242</v>
      </c>
      <c r="G324" s="123">
        <v>0</v>
      </c>
      <c r="H324" s="123">
        <v>9.5897331284742029E+17</v>
      </c>
    </row>
    <row r="325" spans="3:8" ht="15" customHeight="1">
      <c r="C325" s="112" t="b">
        <v>0</v>
      </c>
      <c r="D325" s="125">
        <v>45048</v>
      </c>
      <c r="E325" s="114">
        <v>35</v>
      </c>
      <c r="F325" s="114">
        <v>243</v>
      </c>
      <c r="G325" s="123">
        <v>0</v>
      </c>
      <c r="H325" s="123">
        <v>1.4829420312462297E+19</v>
      </c>
    </row>
    <row r="326" spans="3:8" ht="15" customHeight="1">
      <c r="C326" s="112" t="b">
        <v>0</v>
      </c>
      <c r="D326" s="125">
        <v>45047</v>
      </c>
      <c r="E326" s="114">
        <v>61</v>
      </c>
      <c r="F326" s="114">
        <v>244</v>
      </c>
      <c r="G326" s="123">
        <v>0</v>
      </c>
      <c r="H326" s="123">
        <v>1.8334446461589804E+18</v>
      </c>
    </row>
    <row r="327" spans="3:8" ht="15" customHeight="1">
      <c r="C327" s="112" t="b">
        <v>0</v>
      </c>
      <c r="D327" s="125">
        <v>45046</v>
      </c>
      <c r="E327" s="114">
        <v>144</v>
      </c>
      <c r="F327" s="114">
        <v>245</v>
      </c>
      <c r="G327" s="123">
        <v>0</v>
      </c>
      <c r="H327" s="123">
        <v>3.8141253643886336E+18</v>
      </c>
    </row>
    <row r="328" spans="3:8" ht="15" customHeight="1">
      <c r="C328" s="112" t="b">
        <v>0</v>
      </c>
      <c r="D328" s="125">
        <v>45045</v>
      </c>
      <c r="E328" s="114">
        <v>138</v>
      </c>
      <c r="F328" s="114">
        <v>246</v>
      </c>
      <c r="G328" s="123">
        <v>0</v>
      </c>
      <c r="H328" s="123">
        <v>1.5236507644967426E+19</v>
      </c>
    </row>
    <row r="329" spans="3:8" ht="15" customHeight="1">
      <c r="C329" s="112" t="b">
        <v>0</v>
      </c>
      <c r="D329" s="125">
        <v>45044</v>
      </c>
      <c r="E329" s="114">
        <v>94</v>
      </c>
      <c r="F329" s="114">
        <v>247</v>
      </c>
      <c r="G329" s="123">
        <v>0</v>
      </c>
      <c r="H329" s="123">
        <v>1.7111116586266483E+18</v>
      </c>
    </row>
    <row r="330" spans="3:8" ht="15" customHeight="1">
      <c r="C330" s="112" t="b">
        <v>0</v>
      </c>
      <c r="D330" s="125">
        <v>45043</v>
      </c>
      <c r="E330" s="114">
        <v>143</v>
      </c>
      <c r="F330" s="114">
        <v>248</v>
      </c>
      <c r="G330" s="123">
        <v>0</v>
      </c>
      <c r="H330" s="123">
        <v>1.0548807528324514E+19</v>
      </c>
    </row>
    <row r="331" spans="3:8" ht="15" customHeight="1">
      <c r="C331" s="112" t="b">
        <v>0</v>
      </c>
      <c r="D331" s="125">
        <v>45042</v>
      </c>
      <c r="E331" s="114">
        <v>57</v>
      </c>
      <c r="F331" s="114">
        <v>249</v>
      </c>
      <c r="G331" s="123">
        <v>0</v>
      </c>
      <c r="H331" s="123">
        <v>4.3893962181418234E+17</v>
      </c>
    </row>
    <row r="332" spans="3:8" ht="15" customHeight="1">
      <c r="C332" s="112" t="b">
        <v>0</v>
      </c>
      <c r="D332" s="125">
        <v>45041</v>
      </c>
      <c r="E332" s="114">
        <v>22</v>
      </c>
      <c r="F332" s="114">
        <v>250</v>
      </c>
      <c r="G332" s="123">
        <v>0</v>
      </c>
      <c r="H332" s="123">
        <v>8.3551126129186693E+18</v>
      </c>
    </row>
    <row r="333" spans="3:8" ht="15" customHeight="1">
      <c r="C333" s="112" t="b">
        <v>0</v>
      </c>
      <c r="D333" s="125">
        <v>45040</v>
      </c>
      <c r="E333" s="114">
        <v>60</v>
      </c>
      <c r="F333" s="114">
        <v>251</v>
      </c>
      <c r="G333" s="123">
        <v>0</v>
      </c>
      <c r="H333" s="123">
        <v>1.5723738815230024E+19</v>
      </c>
    </row>
    <row r="334" spans="3:8" ht="15" customHeight="1">
      <c r="C334" s="112" t="b">
        <v>0</v>
      </c>
      <c r="D334" s="125">
        <v>45039</v>
      </c>
      <c r="E334" s="114">
        <v>141</v>
      </c>
      <c r="F334" s="114">
        <v>252</v>
      </c>
      <c r="G334" s="123">
        <v>0</v>
      </c>
      <c r="H334" s="123">
        <v>1.7638402272111219E+19</v>
      </c>
    </row>
    <row r="335" spans="3:8" ht="15" customHeight="1">
      <c r="C335" s="112" t="b">
        <v>0</v>
      </c>
      <c r="D335" s="125">
        <v>45038</v>
      </c>
      <c r="E335" s="114">
        <v>133</v>
      </c>
      <c r="F335" s="114">
        <v>253</v>
      </c>
      <c r="G335" s="123">
        <v>0</v>
      </c>
      <c r="H335" s="123">
        <v>5.3117774903633971E+18</v>
      </c>
    </row>
    <row r="336" spans="3:8" ht="15" customHeight="1">
      <c r="C336" s="112" t="b">
        <v>0</v>
      </c>
      <c r="D336" s="125">
        <v>45037</v>
      </c>
      <c r="E336" s="114">
        <v>121</v>
      </c>
      <c r="F336" s="114">
        <v>254</v>
      </c>
      <c r="G336" s="123">
        <v>0</v>
      </c>
      <c r="H336" s="123">
        <v>1.3082333544163822E+19</v>
      </c>
    </row>
    <row r="337" spans="3:8" ht="15" customHeight="1">
      <c r="C337" s="112" t="b">
        <v>0</v>
      </c>
      <c r="D337" s="125">
        <v>45036</v>
      </c>
      <c r="E337" s="114">
        <v>143</v>
      </c>
      <c r="F337" s="114">
        <v>255</v>
      </c>
      <c r="G337" s="123">
        <v>0</v>
      </c>
      <c r="H337" s="123">
        <v>3.4132715897451668E+18</v>
      </c>
    </row>
    <row r="338" spans="3:8" ht="15" customHeight="1">
      <c r="C338" s="112" t="b">
        <v>0</v>
      </c>
      <c r="D338" s="125">
        <v>45035</v>
      </c>
      <c r="E338" s="114">
        <v>75</v>
      </c>
      <c r="F338" s="114">
        <v>256</v>
      </c>
      <c r="G338" s="123">
        <v>0</v>
      </c>
      <c r="H338" s="123">
        <v>4.264226972168148E+18</v>
      </c>
    </row>
    <row r="339" spans="3:8" ht="15" customHeight="1">
      <c r="C339" s="112" t="b">
        <v>0</v>
      </c>
      <c r="D339" s="125">
        <v>45034</v>
      </c>
      <c r="E339" s="114">
        <v>47</v>
      </c>
      <c r="F339" s="114">
        <v>257</v>
      </c>
      <c r="G339" s="123">
        <v>0</v>
      </c>
      <c r="H339" s="123">
        <v>1.4989071292782252E+19</v>
      </c>
    </row>
    <row r="340" spans="3:8" ht="15" customHeight="1">
      <c r="C340" s="112" t="b">
        <v>0</v>
      </c>
      <c r="D340" s="125">
        <v>45033</v>
      </c>
      <c r="E340" s="114">
        <v>33</v>
      </c>
      <c r="F340" s="114">
        <v>258</v>
      </c>
      <c r="G340" s="123">
        <v>0</v>
      </c>
      <c r="H340" s="123">
        <v>3.7338446976142822E+18</v>
      </c>
    </row>
    <row r="341" spans="3:8" ht="15" customHeight="1">
      <c r="C341" s="112" t="b">
        <v>0</v>
      </c>
      <c r="D341" s="125">
        <v>45032</v>
      </c>
      <c r="E341" s="114">
        <v>137</v>
      </c>
      <c r="F341" s="114">
        <v>259</v>
      </c>
      <c r="G341" s="123">
        <v>0</v>
      </c>
      <c r="H341" s="123">
        <v>1.8258300087481188E+19</v>
      </c>
    </row>
    <row r="342" spans="3:8" ht="15" customHeight="1">
      <c r="C342" s="112" t="b">
        <v>0</v>
      </c>
      <c r="D342" s="125">
        <v>45031</v>
      </c>
      <c r="E342" s="114">
        <v>111</v>
      </c>
      <c r="F342" s="114">
        <v>260</v>
      </c>
      <c r="G342" s="123">
        <v>0</v>
      </c>
      <c r="H342" s="123">
        <v>4.864219492129834E+18</v>
      </c>
    </row>
    <row r="343" spans="3:8" ht="15" customHeight="1">
      <c r="C343" s="112" t="b">
        <v>0</v>
      </c>
      <c r="D343" s="125">
        <v>45030</v>
      </c>
      <c r="E343" s="114">
        <v>92</v>
      </c>
      <c r="F343" s="114">
        <v>261</v>
      </c>
      <c r="G343" s="123">
        <v>0</v>
      </c>
      <c r="H343" s="123">
        <v>1.0728495825778731E+19</v>
      </c>
    </row>
    <row r="344" spans="3:8" ht="15" customHeight="1">
      <c r="C344" s="112" t="b">
        <v>0</v>
      </c>
      <c r="D344" s="125">
        <v>45029</v>
      </c>
      <c r="E344" s="114">
        <v>132</v>
      </c>
      <c r="F344" s="114">
        <v>262</v>
      </c>
      <c r="G344" s="123">
        <v>0</v>
      </c>
      <c r="H344" s="123">
        <v>9.2182125539033979E+18</v>
      </c>
    </row>
    <row r="345" spans="3:8" ht="15" customHeight="1">
      <c r="C345" s="112" t="b">
        <v>0</v>
      </c>
      <c r="D345" s="125">
        <v>45028</v>
      </c>
      <c r="E345" s="114">
        <v>85</v>
      </c>
      <c r="F345" s="114">
        <v>263</v>
      </c>
      <c r="G345" s="123">
        <v>0</v>
      </c>
      <c r="H345" s="123">
        <v>1.3521687920413055E+19</v>
      </c>
    </row>
    <row r="346" spans="3:8" ht="15" customHeight="1">
      <c r="C346" s="112" t="b">
        <v>0</v>
      </c>
      <c r="D346" s="125">
        <v>45027</v>
      </c>
      <c r="E346" s="114">
        <v>63</v>
      </c>
      <c r="F346" s="114">
        <v>264</v>
      </c>
      <c r="G346" s="123">
        <v>0</v>
      </c>
      <c r="H346" s="123">
        <v>2.7608314494509215E+18</v>
      </c>
    </row>
    <row r="347" spans="3:8" ht="15" customHeight="1">
      <c r="C347" s="112" t="b">
        <v>0</v>
      </c>
      <c r="D347" s="125">
        <v>45026</v>
      </c>
      <c r="E347" s="114">
        <v>22</v>
      </c>
      <c r="F347" s="114">
        <v>265</v>
      </c>
      <c r="G347" s="123">
        <v>0</v>
      </c>
      <c r="H347" s="123">
        <v>1.3572075273466941E+19</v>
      </c>
    </row>
    <row r="348" spans="3:8" ht="15" customHeight="1">
      <c r="C348" s="112" t="b">
        <v>0</v>
      </c>
      <c r="D348" s="125">
        <v>45025</v>
      </c>
      <c r="E348" s="114">
        <v>153</v>
      </c>
      <c r="F348" s="114">
        <v>266</v>
      </c>
      <c r="G348" s="123">
        <v>0</v>
      </c>
      <c r="H348" s="123">
        <v>1.0208354093388829E+19</v>
      </c>
    </row>
    <row r="349" spans="3:8" ht="15" customHeight="1">
      <c r="C349" s="112" t="b">
        <v>0</v>
      </c>
      <c r="D349" s="125">
        <v>45024</v>
      </c>
      <c r="E349" s="114">
        <v>107</v>
      </c>
      <c r="F349" s="114">
        <v>267</v>
      </c>
      <c r="G349" s="123">
        <v>0</v>
      </c>
      <c r="H349" s="123">
        <v>6.1163087290358979E+18</v>
      </c>
    </row>
    <row r="350" spans="3:8" ht="15" customHeight="1">
      <c r="C350" s="112" t="b">
        <v>0</v>
      </c>
      <c r="D350" s="125">
        <v>45023</v>
      </c>
      <c r="E350" s="114">
        <v>133</v>
      </c>
      <c r="F350" s="114">
        <v>268</v>
      </c>
      <c r="G350" s="123">
        <v>0</v>
      </c>
      <c r="H350" s="123">
        <v>1.4495904048406307E+19</v>
      </c>
    </row>
    <row r="351" spans="3:8" ht="15" customHeight="1">
      <c r="C351" s="112" t="b">
        <v>0</v>
      </c>
      <c r="D351" s="125">
        <v>45022</v>
      </c>
      <c r="E351" s="114">
        <v>128</v>
      </c>
      <c r="F351" s="114">
        <v>269</v>
      </c>
      <c r="G351" s="123">
        <v>0</v>
      </c>
      <c r="H351" s="123">
        <v>8.497408226887424E+18</v>
      </c>
    </row>
    <row r="352" spans="3:8" ht="15" customHeight="1">
      <c r="C352" s="112" t="b">
        <v>0</v>
      </c>
      <c r="D352" s="125">
        <v>45021</v>
      </c>
      <c r="E352" s="114">
        <v>90</v>
      </c>
      <c r="F352" s="114">
        <v>270</v>
      </c>
      <c r="G352" s="123">
        <v>0</v>
      </c>
      <c r="H352" s="123">
        <v>8.1993457476184074E+18</v>
      </c>
    </row>
    <row r="353" spans="3:8" ht="15" customHeight="1">
      <c r="C353" s="112" t="b">
        <v>0</v>
      </c>
      <c r="D353" s="125">
        <v>45020</v>
      </c>
      <c r="E353" s="114">
        <v>29</v>
      </c>
      <c r="F353" s="114">
        <v>271</v>
      </c>
      <c r="G353" s="123">
        <v>0</v>
      </c>
      <c r="H353" s="123">
        <v>1.4838154165666142E+19</v>
      </c>
    </row>
    <row r="354" spans="3:8" ht="15" customHeight="1">
      <c r="C354" s="112" t="b">
        <v>0</v>
      </c>
      <c r="D354" s="125">
        <v>45019</v>
      </c>
      <c r="E354" s="114">
        <v>31</v>
      </c>
      <c r="F354" s="114">
        <v>272</v>
      </c>
      <c r="G354" s="123">
        <v>0</v>
      </c>
      <c r="H354" s="123">
        <v>4.6051294299152604E+18</v>
      </c>
    </row>
    <row r="355" spans="3:8" ht="15" customHeight="1">
      <c r="C355" s="112" t="b">
        <v>0</v>
      </c>
      <c r="D355" s="125">
        <v>45018</v>
      </c>
      <c r="E355" s="114">
        <v>129</v>
      </c>
      <c r="F355" s="114">
        <v>273</v>
      </c>
      <c r="G355" s="123">
        <v>0</v>
      </c>
      <c r="H355" s="123">
        <v>1.1917194992172253E+19</v>
      </c>
    </row>
    <row r="356" spans="3:8" ht="15" customHeight="1">
      <c r="C356" s="112" t="b">
        <v>0</v>
      </c>
      <c r="D356" s="125">
        <v>45017</v>
      </c>
      <c r="E356" s="114">
        <v>128</v>
      </c>
      <c r="F356" s="114">
        <v>274</v>
      </c>
      <c r="G356" s="123">
        <v>0</v>
      </c>
      <c r="H356" s="123">
        <v>1.1713780168345357E+17</v>
      </c>
    </row>
    <row r="357" spans="3:8" ht="15" customHeight="1">
      <c r="C357" s="112" t="b">
        <v>0</v>
      </c>
      <c r="D357" s="125">
        <v>45016</v>
      </c>
      <c r="E357" s="114">
        <v>92</v>
      </c>
      <c r="F357" s="114">
        <v>275</v>
      </c>
      <c r="G357" s="123">
        <v>0</v>
      </c>
      <c r="H357" s="123">
        <v>1.4404111109734355E+19</v>
      </c>
    </row>
    <row r="358" spans="3:8" ht="15" customHeight="1">
      <c r="C358" s="112" t="b">
        <v>0</v>
      </c>
      <c r="D358" s="125">
        <v>45015</v>
      </c>
      <c r="E358" s="114">
        <v>120</v>
      </c>
      <c r="F358" s="114">
        <v>276</v>
      </c>
      <c r="G358" s="123">
        <v>0</v>
      </c>
      <c r="H358" s="123">
        <v>1.0619442968110199E+19</v>
      </c>
    </row>
    <row r="359" spans="3:8" ht="15" customHeight="1">
      <c r="C359" s="112" t="b">
        <v>0</v>
      </c>
      <c r="D359" s="125">
        <v>45014</v>
      </c>
      <c r="E359" s="114">
        <v>60</v>
      </c>
      <c r="F359" s="114">
        <v>277</v>
      </c>
      <c r="G359" s="123">
        <v>0</v>
      </c>
      <c r="H359" s="123">
        <v>5.7382283457748675E+18</v>
      </c>
    </row>
    <row r="360" spans="3:8" ht="15" customHeight="1">
      <c r="C360" s="112" t="b">
        <v>0</v>
      </c>
      <c r="D360" s="125">
        <v>45013</v>
      </c>
      <c r="E360" s="114">
        <v>26</v>
      </c>
      <c r="F360" s="114">
        <v>278</v>
      </c>
      <c r="G360" s="123">
        <v>0</v>
      </c>
      <c r="H360" s="123">
        <v>5.3844992352962519E+18</v>
      </c>
    </row>
    <row r="361" spans="3:8" ht="15" customHeight="1">
      <c r="C361" s="112" t="b">
        <v>0</v>
      </c>
      <c r="D361" s="125">
        <v>45012</v>
      </c>
      <c r="E361" s="114">
        <v>29</v>
      </c>
      <c r="F361" s="114">
        <v>279</v>
      </c>
      <c r="G361" s="123">
        <v>0</v>
      </c>
      <c r="H361" s="123">
        <v>1.3264469909451106E+19</v>
      </c>
    </row>
    <row r="362" spans="3:8" ht="15" customHeight="1">
      <c r="C362" s="112" t="b">
        <v>0</v>
      </c>
      <c r="D362" s="125">
        <v>45011</v>
      </c>
      <c r="E362" s="114">
        <v>119</v>
      </c>
      <c r="F362" s="114">
        <v>280</v>
      </c>
      <c r="G362" s="123">
        <v>0</v>
      </c>
      <c r="H362" s="123">
        <v>8.6762554419981606E+17</v>
      </c>
    </row>
    <row r="363" spans="3:8" ht="15" customHeight="1">
      <c r="C363" s="112" t="b">
        <v>0</v>
      </c>
      <c r="D363" s="125">
        <v>45010</v>
      </c>
      <c r="E363" s="114">
        <v>106</v>
      </c>
      <c r="F363" s="114">
        <v>281</v>
      </c>
      <c r="G363" s="123">
        <v>0</v>
      </c>
      <c r="H363" s="123">
        <v>8.4096085306002248E+18</v>
      </c>
    </row>
    <row r="364" spans="3:8" ht="15" customHeight="1">
      <c r="C364" s="112" t="b">
        <v>0</v>
      </c>
      <c r="D364" s="125">
        <v>45009</v>
      </c>
      <c r="E364" s="114">
        <v>101</v>
      </c>
      <c r="F364" s="114">
        <v>282</v>
      </c>
      <c r="G364" s="123">
        <v>0</v>
      </c>
      <c r="H364" s="123">
        <v>3.249625864106284E+18</v>
      </c>
    </row>
    <row r="365" spans="3:8" ht="15" customHeight="1">
      <c r="C365" s="112" t="b">
        <v>0</v>
      </c>
      <c r="D365" s="125">
        <v>45008</v>
      </c>
      <c r="E365" s="114">
        <v>127</v>
      </c>
      <c r="F365" s="114">
        <v>283</v>
      </c>
      <c r="G365" s="123">
        <v>0</v>
      </c>
      <c r="H365" s="123">
        <v>5.2104779852280832E+18</v>
      </c>
    </row>
    <row r="366" spans="3:8" ht="15" customHeight="1">
      <c r="C366" s="112" t="b">
        <v>0</v>
      </c>
      <c r="D366" s="125">
        <v>45007</v>
      </c>
      <c r="E366" s="114">
        <v>103</v>
      </c>
      <c r="F366" s="114">
        <v>284</v>
      </c>
      <c r="G366" s="123">
        <v>0</v>
      </c>
      <c r="H366" s="123">
        <v>2.3988627387799429E+18</v>
      </c>
    </row>
    <row r="367" spans="3:8" ht="15" customHeight="1">
      <c r="C367" s="112" t="b">
        <v>0</v>
      </c>
      <c r="D367" s="125">
        <v>45006</v>
      </c>
      <c r="E367" s="114">
        <v>43</v>
      </c>
      <c r="F367" s="114">
        <v>285</v>
      </c>
      <c r="G367" s="123">
        <v>0</v>
      </c>
      <c r="H367" s="123">
        <v>1.2000095313032446E+19</v>
      </c>
    </row>
    <row r="368" spans="3:8" ht="15" customHeight="1">
      <c r="C368" s="112" t="b">
        <v>0</v>
      </c>
      <c r="D368" s="125">
        <v>45005</v>
      </c>
      <c r="E368" s="114">
        <v>49</v>
      </c>
      <c r="F368" s="114">
        <v>286</v>
      </c>
      <c r="G368" s="123">
        <v>0</v>
      </c>
      <c r="H368" s="123">
        <v>1.306191665008733E+19</v>
      </c>
    </row>
    <row r="369" spans="3:8" ht="15" customHeight="1">
      <c r="C369" s="112" t="b">
        <v>0</v>
      </c>
      <c r="D369" s="125">
        <v>45004</v>
      </c>
      <c r="E369" s="114">
        <v>133</v>
      </c>
      <c r="F369" s="114">
        <v>287</v>
      </c>
      <c r="G369" s="123">
        <v>0</v>
      </c>
      <c r="H369" s="123">
        <v>6.1610395240997857E+18</v>
      </c>
    </row>
    <row r="370" spans="3:8" ht="15" customHeight="1">
      <c r="C370" s="112" t="b">
        <v>0</v>
      </c>
      <c r="D370" s="125">
        <v>45003</v>
      </c>
      <c r="E370" s="114">
        <v>106</v>
      </c>
      <c r="F370" s="114">
        <v>288</v>
      </c>
      <c r="G370" s="123">
        <v>0</v>
      </c>
      <c r="H370" s="123">
        <v>1.1365028815883581E+19</v>
      </c>
    </row>
    <row r="371" spans="3:8" ht="15" customHeight="1">
      <c r="C371" s="112" t="b">
        <v>0</v>
      </c>
      <c r="D371" s="125">
        <v>45002</v>
      </c>
      <c r="E371" s="114">
        <v>140</v>
      </c>
      <c r="F371" s="114">
        <v>289</v>
      </c>
      <c r="G371" s="123">
        <v>0</v>
      </c>
      <c r="H371" s="123">
        <v>1.3139649849517737E+18</v>
      </c>
    </row>
    <row r="372" spans="3:8" ht="15" customHeight="1">
      <c r="C372" s="112" t="b">
        <v>0</v>
      </c>
      <c r="D372" s="125">
        <v>45001</v>
      </c>
      <c r="E372" s="114">
        <v>136</v>
      </c>
      <c r="F372" s="114">
        <v>290</v>
      </c>
      <c r="G372" s="123">
        <v>0</v>
      </c>
      <c r="H372" s="123">
        <v>4.503810836672404E+18</v>
      </c>
    </row>
    <row r="373" spans="3:8" ht="15" customHeight="1">
      <c r="C373" s="112" t="b">
        <v>0</v>
      </c>
      <c r="D373" s="125">
        <v>45000</v>
      </c>
      <c r="E373" s="114">
        <v>98</v>
      </c>
      <c r="F373" s="114">
        <v>291</v>
      </c>
      <c r="G373" s="123">
        <v>0</v>
      </c>
      <c r="H373" s="123">
        <v>5.830588290640725E+18</v>
      </c>
    </row>
    <row r="374" spans="3:8" ht="15" customHeight="1">
      <c r="C374" s="112" t="b">
        <v>0</v>
      </c>
      <c r="D374" s="125">
        <v>44999</v>
      </c>
      <c r="E374" s="114">
        <v>47</v>
      </c>
      <c r="F374" s="114">
        <v>292</v>
      </c>
      <c r="G374" s="123">
        <v>0</v>
      </c>
      <c r="H374" s="123">
        <v>1.408645850935055E+19</v>
      </c>
    </row>
    <row r="375" spans="3:8" ht="15" customHeight="1">
      <c r="C375" s="112" t="b">
        <v>0</v>
      </c>
      <c r="D375" s="125">
        <v>44998</v>
      </c>
      <c r="E375" s="114">
        <v>34</v>
      </c>
      <c r="F375" s="114">
        <v>293</v>
      </c>
      <c r="G375" s="123">
        <v>0</v>
      </c>
      <c r="H375" s="123">
        <v>7.0613641775687199E+18</v>
      </c>
    </row>
    <row r="376" spans="3:8" ht="15" customHeight="1">
      <c r="C376" s="112" t="b">
        <v>0</v>
      </c>
      <c r="D376" s="125">
        <v>44997</v>
      </c>
      <c r="E376" s="114">
        <v>130</v>
      </c>
      <c r="F376" s="114">
        <v>294</v>
      </c>
      <c r="G376" s="123">
        <v>0</v>
      </c>
      <c r="H376" s="123">
        <v>8.7427912968816497E+18</v>
      </c>
    </row>
    <row r="377" spans="3:8" ht="15" customHeight="1">
      <c r="C377" s="112" t="b">
        <v>0</v>
      </c>
      <c r="D377" s="125">
        <v>44996</v>
      </c>
      <c r="E377" s="114">
        <v>134</v>
      </c>
      <c r="F377" s="114">
        <v>295</v>
      </c>
      <c r="G377" s="123">
        <v>0</v>
      </c>
      <c r="H377" s="123">
        <v>1.7587540792974291E+19</v>
      </c>
    </row>
    <row r="378" spans="3:8" ht="15" customHeight="1">
      <c r="C378" s="112" t="b">
        <v>0</v>
      </c>
      <c r="D378" s="125">
        <v>44995</v>
      </c>
      <c r="E378" s="114">
        <v>141</v>
      </c>
      <c r="F378" s="114">
        <v>296</v>
      </c>
      <c r="G378" s="123">
        <v>0</v>
      </c>
      <c r="H378" s="123">
        <v>1.84291984298512E+18</v>
      </c>
    </row>
    <row r="379" spans="3:8" ht="15" customHeight="1">
      <c r="C379" s="112" t="b">
        <v>0</v>
      </c>
      <c r="D379" s="125">
        <v>44994</v>
      </c>
      <c r="E379" s="114">
        <v>113</v>
      </c>
      <c r="F379" s="114">
        <v>297</v>
      </c>
      <c r="G379" s="123">
        <v>0</v>
      </c>
      <c r="H379" s="123">
        <v>1.4942841091399158E+19</v>
      </c>
    </row>
    <row r="380" spans="3:8" ht="15" customHeight="1">
      <c r="C380" s="112" t="b">
        <v>0</v>
      </c>
      <c r="D380" s="125">
        <v>44993</v>
      </c>
      <c r="E380" s="114">
        <v>98</v>
      </c>
      <c r="F380" s="114">
        <v>298</v>
      </c>
      <c r="G380" s="123">
        <v>0</v>
      </c>
      <c r="H380" s="123">
        <v>8.0470224249390879E+18</v>
      </c>
    </row>
    <row r="381" spans="3:8" ht="15" customHeight="1">
      <c r="C381" s="112" t="b">
        <v>0</v>
      </c>
      <c r="D381" s="125">
        <v>44992</v>
      </c>
      <c r="E381" s="114">
        <v>45</v>
      </c>
      <c r="F381" s="114">
        <v>299</v>
      </c>
      <c r="G381" s="123">
        <v>0</v>
      </c>
      <c r="H381" s="123">
        <v>1.4096509525045797E+19</v>
      </c>
    </row>
    <row r="382" spans="3:8" ht="15" customHeight="1">
      <c r="C382" s="112" t="b">
        <v>0</v>
      </c>
      <c r="D382" s="125">
        <v>44991</v>
      </c>
      <c r="E382" s="114">
        <v>58</v>
      </c>
      <c r="F382" s="114">
        <v>300</v>
      </c>
      <c r="G382" s="123">
        <v>0</v>
      </c>
      <c r="H382" s="123">
        <v>2.9145167234647547E+18</v>
      </c>
    </row>
    <row r="383" spans="3:8" ht="15" customHeight="1">
      <c r="C383" s="112" t="b">
        <v>0</v>
      </c>
      <c r="D383" s="125">
        <v>44990</v>
      </c>
      <c r="E383" s="114">
        <v>123</v>
      </c>
      <c r="F383" s="114">
        <v>301</v>
      </c>
      <c r="G383" s="123">
        <v>0</v>
      </c>
      <c r="H383" s="123">
        <v>7.7682623528270049E+18</v>
      </c>
    </row>
    <row r="384" spans="3:8" ht="15" customHeight="1">
      <c r="C384" s="112" t="b">
        <v>0</v>
      </c>
      <c r="D384" s="125">
        <v>44989</v>
      </c>
      <c r="E384" s="114">
        <v>133</v>
      </c>
      <c r="F384" s="114">
        <v>302</v>
      </c>
      <c r="G384" s="123">
        <v>0</v>
      </c>
      <c r="H384" s="123">
        <v>1.5284179924943552E+17</v>
      </c>
    </row>
    <row r="385" spans="3:8" ht="15" customHeight="1">
      <c r="C385" s="112" t="b">
        <v>0</v>
      </c>
      <c r="D385" s="125">
        <v>44988</v>
      </c>
      <c r="E385" s="114">
        <v>115</v>
      </c>
      <c r="F385" s="114">
        <v>303</v>
      </c>
      <c r="G385" s="123">
        <v>0</v>
      </c>
      <c r="H385" s="123">
        <v>1.0589217649881807E+19</v>
      </c>
    </row>
    <row r="386" spans="3:8" ht="15" customHeight="1">
      <c r="C386" s="112" t="b">
        <v>0</v>
      </c>
      <c r="D386" s="125">
        <v>44987</v>
      </c>
      <c r="E386" s="114">
        <v>113</v>
      </c>
      <c r="F386" s="114">
        <v>304</v>
      </c>
      <c r="G386" s="123">
        <v>0</v>
      </c>
      <c r="H386" s="123">
        <v>8.0855632128882586E+18</v>
      </c>
    </row>
    <row r="387" spans="3:8" ht="15" customHeight="1">
      <c r="C387" s="112" t="b">
        <v>0</v>
      </c>
      <c r="D387" s="125">
        <v>44986</v>
      </c>
      <c r="E387" s="114">
        <v>92</v>
      </c>
      <c r="F387" s="114">
        <v>305</v>
      </c>
      <c r="G387" s="123">
        <v>0</v>
      </c>
      <c r="H387" s="123">
        <v>6.6805324433737933E+18</v>
      </c>
    </row>
    <row r="388" spans="3:8" ht="15" customHeight="1">
      <c r="C388" s="112" t="b">
        <v>0</v>
      </c>
      <c r="D388" s="125">
        <v>44985</v>
      </c>
      <c r="E388" s="114">
        <v>33</v>
      </c>
      <c r="F388" s="114">
        <v>306</v>
      </c>
      <c r="G388" s="123">
        <v>0</v>
      </c>
      <c r="H388" s="123">
        <v>1.153403065718154E+19</v>
      </c>
    </row>
    <row r="389" spans="3:8" ht="15" customHeight="1">
      <c r="C389" s="112" t="b">
        <v>0</v>
      </c>
      <c r="D389" s="125">
        <v>44984</v>
      </c>
      <c r="E389" s="114">
        <v>44</v>
      </c>
      <c r="F389" s="114">
        <v>307</v>
      </c>
      <c r="G389" s="123">
        <v>0</v>
      </c>
      <c r="H389" s="123">
        <v>1.6909015952845256E+18</v>
      </c>
    </row>
    <row r="390" spans="3:8" ht="15" customHeight="1">
      <c r="C390" s="112" t="b">
        <v>0</v>
      </c>
      <c r="D390" s="125">
        <v>44983</v>
      </c>
      <c r="E390" s="114">
        <v>144</v>
      </c>
      <c r="F390" s="114">
        <v>308</v>
      </c>
      <c r="G390" s="123">
        <v>0</v>
      </c>
      <c r="H390" s="123">
        <v>1.7688318706983076E+18</v>
      </c>
    </row>
    <row r="391" spans="3:8" ht="15" customHeight="1">
      <c r="C391" s="112" t="b">
        <v>0</v>
      </c>
      <c r="D391" s="125">
        <v>44982</v>
      </c>
      <c r="E391" s="114">
        <v>129</v>
      </c>
      <c r="F391" s="114">
        <v>309</v>
      </c>
      <c r="G391" s="123">
        <v>0</v>
      </c>
      <c r="H391" s="123">
        <v>9.8964615713497539E+18</v>
      </c>
    </row>
    <row r="392" spans="3:8" ht="15" customHeight="1">
      <c r="C392" s="112" t="b">
        <v>0</v>
      </c>
      <c r="D392" s="125">
        <v>44981</v>
      </c>
      <c r="E392" s="114">
        <v>111</v>
      </c>
      <c r="F392" s="114">
        <v>310</v>
      </c>
      <c r="G392" s="123">
        <v>0</v>
      </c>
      <c r="H392" s="123">
        <v>5.1933172068023849E+18</v>
      </c>
    </row>
    <row r="393" spans="3:8" ht="15" customHeight="1">
      <c r="C393" s="112" t="b">
        <v>0</v>
      </c>
      <c r="D393" s="125">
        <v>44980</v>
      </c>
      <c r="E393" s="114">
        <v>104</v>
      </c>
      <c r="F393" s="114">
        <v>311</v>
      </c>
      <c r="G393" s="123">
        <v>0</v>
      </c>
      <c r="H393" s="123">
        <v>6.2008473774360238E+18</v>
      </c>
    </row>
    <row r="394" spans="3:8" ht="15" customHeight="1">
      <c r="C394" s="112" t="b">
        <v>0</v>
      </c>
      <c r="D394" s="125">
        <v>44979</v>
      </c>
      <c r="E394" s="114">
        <v>90</v>
      </c>
      <c r="F394" s="114">
        <v>312</v>
      </c>
      <c r="G394" s="123">
        <v>0</v>
      </c>
      <c r="H394" s="123">
        <v>1.2781268311571616E+19</v>
      </c>
    </row>
    <row r="395" spans="3:8" ht="15" customHeight="1">
      <c r="C395" s="112" t="b">
        <v>0</v>
      </c>
      <c r="D395" s="125">
        <v>44978</v>
      </c>
      <c r="E395" s="114">
        <v>45</v>
      </c>
      <c r="F395" s="114">
        <v>313</v>
      </c>
      <c r="G395" s="123">
        <v>0</v>
      </c>
      <c r="H395" s="123">
        <v>1.0992060046831929E+19</v>
      </c>
    </row>
    <row r="396" spans="3:8" ht="15" customHeight="1">
      <c r="C396" s="112" t="b">
        <v>0</v>
      </c>
      <c r="D396" s="125">
        <v>44977</v>
      </c>
      <c r="E396" s="114">
        <v>38</v>
      </c>
      <c r="F396" s="114">
        <v>314</v>
      </c>
      <c r="G396" s="123">
        <v>0</v>
      </c>
      <c r="H396" s="123">
        <v>9.1919887405941729E+18</v>
      </c>
    </row>
    <row r="397" spans="3:8" ht="15" customHeight="1">
      <c r="C397" s="112" t="b">
        <v>0</v>
      </c>
      <c r="D397" s="125">
        <v>44976</v>
      </c>
      <c r="E397" s="114">
        <v>149</v>
      </c>
      <c r="F397" s="114">
        <v>315</v>
      </c>
      <c r="G397" s="123">
        <v>0</v>
      </c>
      <c r="H397" s="123">
        <v>4.4542225637189519E+18</v>
      </c>
    </row>
    <row r="398" spans="3:8" ht="15" customHeight="1">
      <c r="C398" s="112" t="b">
        <v>0</v>
      </c>
      <c r="D398" s="125">
        <v>44975</v>
      </c>
      <c r="E398" s="114">
        <v>113</v>
      </c>
      <c r="F398" s="114">
        <v>316</v>
      </c>
      <c r="G398" s="123">
        <v>0</v>
      </c>
      <c r="H398" s="123">
        <v>9.6594902230431908E+18</v>
      </c>
    </row>
    <row r="399" spans="3:8" ht="15" customHeight="1">
      <c r="C399" s="112" t="b">
        <v>0</v>
      </c>
      <c r="D399" s="125">
        <v>44974</v>
      </c>
      <c r="E399" s="114">
        <v>100</v>
      </c>
      <c r="F399" s="114">
        <v>317</v>
      </c>
      <c r="G399" s="123">
        <v>0</v>
      </c>
      <c r="H399" s="123">
        <v>9.0591935946139843E+18</v>
      </c>
    </row>
    <row r="400" spans="3:8" ht="15" customHeight="1">
      <c r="C400" s="112" t="b">
        <v>0</v>
      </c>
      <c r="D400" s="125">
        <v>44973</v>
      </c>
      <c r="E400" s="114">
        <v>138</v>
      </c>
      <c r="F400" s="114">
        <v>318</v>
      </c>
      <c r="G400" s="123">
        <v>0</v>
      </c>
      <c r="H400" s="123">
        <v>1.9408152704934605E+18</v>
      </c>
    </row>
    <row r="401" spans="3:8" ht="15" customHeight="1">
      <c r="C401" s="112" t="b">
        <v>0</v>
      </c>
      <c r="D401" s="125">
        <v>44972</v>
      </c>
      <c r="E401" s="114">
        <v>89</v>
      </c>
      <c r="F401" s="114">
        <v>319</v>
      </c>
      <c r="G401" s="123">
        <v>0</v>
      </c>
      <c r="H401" s="123">
        <v>7.5325539794583265E+18</v>
      </c>
    </row>
    <row r="402" spans="3:8" ht="15" customHeight="1">
      <c r="C402" s="112" t="b">
        <v>0</v>
      </c>
      <c r="D402" s="125">
        <v>44971</v>
      </c>
      <c r="E402" s="114">
        <v>46</v>
      </c>
      <c r="F402" s="114">
        <v>320</v>
      </c>
      <c r="G402" s="123">
        <v>0</v>
      </c>
      <c r="H402" s="123">
        <v>2.4624499525173499E+18</v>
      </c>
    </row>
    <row r="403" spans="3:8" ht="15" customHeight="1">
      <c r="C403" s="112" t="b">
        <v>0</v>
      </c>
      <c r="D403" s="125">
        <v>44970</v>
      </c>
      <c r="E403" s="114">
        <v>57</v>
      </c>
      <c r="F403" s="114">
        <v>321</v>
      </c>
      <c r="G403" s="123">
        <v>0</v>
      </c>
      <c r="H403" s="123">
        <v>4.127849497811052E+18</v>
      </c>
    </row>
    <row r="404" spans="3:8" ht="15" customHeight="1">
      <c r="C404" s="112" t="b">
        <v>0</v>
      </c>
      <c r="D404" s="125">
        <v>44969</v>
      </c>
      <c r="E404" s="114">
        <v>151</v>
      </c>
      <c r="F404" s="114">
        <v>322</v>
      </c>
      <c r="G404" s="123">
        <v>0</v>
      </c>
      <c r="H404" s="123">
        <v>1.0458575292960776E+19</v>
      </c>
    </row>
    <row r="405" spans="3:8" ht="15" customHeight="1">
      <c r="C405" s="112" t="b">
        <v>0</v>
      </c>
      <c r="D405" s="125">
        <v>44968</v>
      </c>
      <c r="E405" s="114">
        <v>103</v>
      </c>
      <c r="F405" s="114">
        <v>323</v>
      </c>
      <c r="G405" s="123">
        <v>0</v>
      </c>
      <c r="H405" s="123">
        <v>1.419451642352041E+19</v>
      </c>
    </row>
    <row r="406" spans="3:8" ht="15" customHeight="1">
      <c r="C406" s="112" t="b">
        <v>0</v>
      </c>
      <c r="D406" s="125">
        <v>44967</v>
      </c>
      <c r="E406" s="114">
        <v>107</v>
      </c>
      <c r="F406" s="114">
        <v>324</v>
      </c>
      <c r="G406" s="123">
        <v>0</v>
      </c>
      <c r="H406" s="123">
        <v>1.5005889411549782E+19</v>
      </c>
    </row>
    <row r="407" spans="3:8" ht="15" customHeight="1">
      <c r="C407" s="112" t="b">
        <v>0</v>
      </c>
      <c r="D407" s="125">
        <v>44966</v>
      </c>
      <c r="E407" s="114">
        <v>143</v>
      </c>
      <c r="F407" s="114">
        <v>325</v>
      </c>
      <c r="G407" s="123">
        <v>0</v>
      </c>
      <c r="H407" s="123">
        <v>1.2276735842790799E+19</v>
      </c>
    </row>
    <row r="408" spans="3:8" ht="15" customHeight="1">
      <c r="C408" s="112" t="b">
        <v>0</v>
      </c>
      <c r="D408" s="125">
        <v>44965</v>
      </c>
      <c r="E408" s="114">
        <v>65</v>
      </c>
      <c r="F408" s="114">
        <v>326</v>
      </c>
      <c r="G408" s="123">
        <v>0</v>
      </c>
      <c r="H408" s="123">
        <v>1.4598372293737122E+19</v>
      </c>
    </row>
    <row r="409" spans="3:8" ht="15" customHeight="1">
      <c r="C409" s="112" t="b">
        <v>0</v>
      </c>
      <c r="D409" s="125">
        <v>44964</v>
      </c>
      <c r="E409" s="114">
        <v>36</v>
      </c>
      <c r="F409" s="114">
        <v>327</v>
      </c>
      <c r="G409" s="123">
        <v>0</v>
      </c>
      <c r="H409" s="123">
        <v>8.9194078656626074E+18</v>
      </c>
    </row>
    <row r="410" spans="3:8" ht="15" customHeight="1">
      <c r="C410" s="112" t="b">
        <v>0</v>
      </c>
      <c r="D410" s="125">
        <v>44963</v>
      </c>
      <c r="E410" s="114">
        <v>36</v>
      </c>
      <c r="F410" s="114">
        <v>328</v>
      </c>
      <c r="G410" s="123">
        <v>0</v>
      </c>
      <c r="H410" s="123">
        <v>1.7864333573914606E+19</v>
      </c>
    </row>
    <row r="411" spans="3:8" ht="15" customHeight="1">
      <c r="C411" s="112" t="b">
        <v>0</v>
      </c>
      <c r="D411" s="125">
        <v>44962</v>
      </c>
      <c r="E411" s="114">
        <v>115</v>
      </c>
      <c r="F411" s="114">
        <v>329</v>
      </c>
      <c r="G411" s="123">
        <v>0</v>
      </c>
      <c r="H411" s="123">
        <v>5.4518323564013599E+18</v>
      </c>
    </row>
    <row r="412" spans="3:8" ht="15" customHeight="1">
      <c r="C412" s="112" t="b">
        <v>0</v>
      </c>
      <c r="D412" s="125">
        <v>44961</v>
      </c>
      <c r="E412" s="114">
        <v>145</v>
      </c>
      <c r="F412" s="114">
        <v>330</v>
      </c>
      <c r="G412" s="123">
        <v>0</v>
      </c>
      <c r="H412" s="123">
        <v>1.7603194696883886E+19</v>
      </c>
    </row>
    <row r="413" spans="3:8" ht="15" customHeight="1">
      <c r="C413" s="112" t="b">
        <v>0</v>
      </c>
      <c r="D413" s="125">
        <v>44960</v>
      </c>
      <c r="E413" s="114">
        <v>111</v>
      </c>
      <c r="F413" s="114">
        <v>331</v>
      </c>
      <c r="G413" s="123">
        <v>0</v>
      </c>
      <c r="H413" s="123">
        <v>1.5934446213579807E+19</v>
      </c>
    </row>
    <row r="414" spans="3:8" ht="15" customHeight="1">
      <c r="C414" s="112" t="b">
        <v>0</v>
      </c>
      <c r="D414" s="125">
        <v>44959</v>
      </c>
      <c r="E414" s="114">
        <v>148</v>
      </c>
      <c r="F414" s="114">
        <v>332</v>
      </c>
      <c r="G414" s="123">
        <v>0</v>
      </c>
      <c r="H414" s="123">
        <v>1.1386637299712051E+19</v>
      </c>
    </row>
    <row r="415" spans="3:8" ht="15" customHeight="1">
      <c r="C415" s="112" t="b">
        <v>0</v>
      </c>
      <c r="D415" s="125">
        <v>44958</v>
      </c>
      <c r="E415" s="114">
        <v>102</v>
      </c>
      <c r="F415" s="114">
        <v>333</v>
      </c>
      <c r="G415" s="123">
        <v>0</v>
      </c>
      <c r="H415" s="123">
        <v>5.0334769336329308E+18</v>
      </c>
    </row>
    <row r="416" spans="3:8" ht="15" customHeight="1">
      <c r="C416" s="112" t="b">
        <v>0</v>
      </c>
      <c r="D416" s="125">
        <v>44957</v>
      </c>
      <c r="E416" s="114">
        <v>67</v>
      </c>
      <c r="F416" s="114">
        <v>334</v>
      </c>
      <c r="G416" s="123">
        <v>0</v>
      </c>
      <c r="H416" s="123">
        <v>2.8914089348774292E+18</v>
      </c>
    </row>
    <row r="417" spans="3:8" ht="15" customHeight="1">
      <c r="C417" s="112" t="b">
        <v>0</v>
      </c>
      <c r="D417" s="125">
        <v>44956</v>
      </c>
      <c r="E417" s="114">
        <v>66</v>
      </c>
      <c r="F417" s="114">
        <v>335</v>
      </c>
      <c r="G417" s="123">
        <v>0</v>
      </c>
      <c r="H417" s="123">
        <v>1.1853800618021186E+19</v>
      </c>
    </row>
    <row r="418" spans="3:8" ht="15" customHeight="1">
      <c r="C418" s="112" t="b">
        <v>0</v>
      </c>
      <c r="D418" s="125">
        <v>44955</v>
      </c>
      <c r="E418" s="114">
        <v>122</v>
      </c>
      <c r="F418" s="114">
        <v>336</v>
      </c>
      <c r="G418" s="123">
        <v>0</v>
      </c>
      <c r="H418" s="123">
        <v>6.8074682738844508E+18</v>
      </c>
    </row>
    <row r="419" spans="3:8" ht="15" customHeight="1">
      <c r="C419" s="112" t="b">
        <v>0</v>
      </c>
      <c r="D419" s="125">
        <v>44954</v>
      </c>
      <c r="E419" s="114">
        <v>131</v>
      </c>
      <c r="F419" s="114">
        <v>337</v>
      </c>
      <c r="G419" s="123">
        <v>0</v>
      </c>
      <c r="H419" s="123">
        <v>7.3862091279751086E+18</v>
      </c>
    </row>
    <row r="420" spans="3:8" ht="15" customHeight="1">
      <c r="C420" s="112" t="b">
        <v>0</v>
      </c>
      <c r="D420" s="125">
        <v>44953</v>
      </c>
      <c r="E420" s="114">
        <v>136</v>
      </c>
      <c r="F420" s="114">
        <v>338</v>
      </c>
      <c r="G420" s="123">
        <v>0</v>
      </c>
      <c r="H420" s="123">
        <v>1.1064724392461707E+19</v>
      </c>
    </row>
    <row r="421" spans="3:8" ht="15" customHeight="1">
      <c r="C421" s="112" t="b">
        <v>0</v>
      </c>
      <c r="D421" s="125">
        <v>44952</v>
      </c>
      <c r="E421" s="114">
        <v>129</v>
      </c>
      <c r="F421" s="114">
        <v>339</v>
      </c>
      <c r="G421" s="123">
        <v>0</v>
      </c>
      <c r="H421" s="123">
        <v>1.7239133925332828E+19</v>
      </c>
    </row>
    <row r="422" spans="3:8" ht="15" customHeight="1">
      <c r="C422" s="112" t="b">
        <v>0</v>
      </c>
      <c r="D422" s="125">
        <v>44951</v>
      </c>
      <c r="E422" s="114">
        <v>73</v>
      </c>
      <c r="F422" s="114">
        <v>340</v>
      </c>
      <c r="G422" s="123">
        <v>0</v>
      </c>
      <c r="H422" s="123">
        <v>7.9389284152095212E+18</v>
      </c>
    </row>
    <row r="423" spans="3:8" ht="15" customHeight="1">
      <c r="C423" s="112" t="b">
        <v>0</v>
      </c>
      <c r="D423" s="125">
        <v>44950</v>
      </c>
      <c r="E423" s="114">
        <v>57</v>
      </c>
      <c r="F423" s="114">
        <v>341</v>
      </c>
      <c r="G423" s="123">
        <v>0</v>
      </c>
      <c r="H423" s="123">
        <v>8.6493886105364982E+18</v>
      </c>
    </row>
    <row r="424" spans="3:8" ht="15" customHeight="1">
      <c r="C424" s="112" t="b">
        <v>0</v>
      </c>
      <c r="D424" s="125">
        <v>44949</v>
      </c>
      <c r="E424" s="114">
        <v>50</v>
      </c>
      <c r="F424" s="114">
        <v>342</v>
      </c>
      <c r="G424" s="123">
        <v>0</v>
      </c>
      <c r="H424" s="123">
        <v>1.6796726683848495E+19</v>
      </c>
    </row>
    <row r="425" spans="3:8" ht="15" customHeight="1">
      <c r="C425" s="112" t="b">
        <v>0</v>
      </c>
      <c r="D425" s="125">
        <v>44948</v>
      </c>
      <c r="E425" s="114">
        <v>155</v>
      </c>
      <c r="F425" s="114">
        <v>343</v>
      </c>
      <c r="G425" s="123">
        <v>0</v>
      </c>
      <c r="H425" s="123">
        <v>4.7690366017823642E+18</v>
      </c>
    </row>
    <row r="426" spans="3:8" ht="15" customHeight="1">
      <c r="C426" s="112" t="b">
        <v>0</v>
      </c>
      <c r="D426" s="125">
        <v>44947</v>
      </c>
      <c r="E426" s="114">
        <v>124</v>
      </c>
      <c r="F426" s="114">
        <v>344</v>
      </c>
      <c r="G426" s="123">
        <v>0</v>
      </c>
      <c r="H426" s="123">
        <v>8.6272356103822735E+18</v>
      </c>
    </row>
    <row r="427" spans="3:8" ht="15" customHeight="1">
      <c r="C427" s="112" t="b">
        <v>0</v>
      </c>
      <c r="D427" s="125">
        <v>44946</v>
      </c>
      <c r="E427" s="114">
        <v>144</v>
      </c>
      <c r="F427" s="114">
        <v>345</v>
      </c>
      <c r="G427" s="123">
        <v>0</v>
      </c>
      <c r="H427" s="123">
        <v>1.5108953795122256E+19</v>
      </c>
    </row>
    <row r="428" spans="3:8" ht="15" customHeight="1">
      <c r="C428" s="112" t="b">
        <v>0</v>
      </c>
      <c r="D428" s="125">
        <v>44945</v>
      </c>
      <c r="E428" s="114">
        <v>155</v>
      </c>
      <c r="F428" s="114">
        <v>346</v>
      </c>
      <c r="G428" s="123">
        <v>0</v>
      </c>
      <c r="H428" s="123">
        <v>1.4070325949758974E+19</v>
      </c>
    </row>
    <row r="429" spans="3:8" ht="15" customHeight="1">
      <c r="C429" s="112" t="b">
        <v>0</v>
      </c>
      <c r="D429" s="125">
        <v>44944</v>
      </c>
      <c r="E429" s="114">
        <v>103</v>
      </c>
      <c r="F429" s="114">
        <v>347</v>
      </c>
      <c r="G429" s="123">
        <v>0</v>
      </c>
      <c r="H429" s="123">
        <v>1.1939010798150748E+19</v>
      </c>
    </row>
    <row r="430" spans="3:8" ht="15" customHeight="1">
      <c r="C430" s="112" t="b">
        <v>0</v>
      </c>
      <c r="D430" s="125">
        <v>44943</v>
      </c>
      <c r="E430" s="114">
        <v>43</v>
      </c>
      <c r="F430" s="114">
        <v>348</v>
      </c>
      <c r="G430" s="123">
        <v>0</v>
      </c>
      <c r="H430" s="123">
        <v>7.6180382654867599E+18</v>
      </c>
    </row>
    <row r="431" spans="3:8" ht="15" customHeight="1">
      <c r="C431" s="112" t="b">
        <v>0</v>
      </c>
      <c r="D431" s="125">
        <v>44942</v>
      </c>
      <c r="E431" s="114">
        <v>57</v>
      </c>
      <c r="F431" s="114">
        <v>349</v>
      </c>
      <c r="G431" s="123">
        <v>0</v>
      </c>
      <c r="H431" s="123">
        <v>5.9243238292740588E+18</v>
      </c>
    </row>
    <row r="432" spans="3:8" ht="15" customHeight="1">
      <c r="C432" s="112" t="b">
        <v>0</v>
      </c>
      <c r="D432" s="125">
        <v>44941</v>
      </c>
      <c r="E432" s="114">
        <v>134</v>
      </c>
      <c r="F432" s="114">
        <v>350</v>
      </c>
      <c r="G432" s="123">
        <v>0</v>
      </c>
      <c r="H432" s="123">
        <v>7.7070890628658442E+18</v>
      </c>
    </row>
    <row r="433" spans="3:8" ht="15" customHeight="1">
      <c r="C433" s="112" t="b">
        <v>0</v>
      </c>
      <c r="D433" s="125">
        <v>44940</v>
      </c>
      <c r="E433" s="114">
        <v>104</v>
      </c>
      <c r="F433" s="114">
        <v>351</v>
      </c>
      <c r="G433" s="123">
        <v>0</v>
      </c>
      <c r="H433" s="123">
        <v>1.0762975539592548E+19</v>
      </c>
    </row>
    <row r="434" spans="3:8" ht="15" customHeight="1">
      <c r="C434" s="112" t="b">
        <v>0</v>
      </c>
      <c r="D434" s="125">
        <v>44939</v>
      </c>
      <c r="E434" s="114">
        <v>104</v>
      </c>
      <c r="F434" s="114">
        <v>352</v>
      </c>
      <c r="G434" s="123">
        <v>0</v>
      </c>
      <c r="H434" s="123">
        <v>1.2490876224163623E+19</v>
      </c>
    </row>
    <row r="435" spans="3:8" ht="15" customHeight="1">
      <c r="C435" s="112" t="b">
        <v>0</v>
      </c>
      <c r="D435" s="125">
        <v>44938</v>
      </c>
      <c r="E435" s="114">
        <v>138</v>
      </c>
      <c r="F435" s="114">
        <v>353</v>
      </c>
      <c r="G435" s="123">
        <v>0</v>
      </c>
      <c r="H435" s="123">
        <v>1.6399305185858867E+19</v>
      </c>
    </row>
    <row r="436" spans="3:8" ht="15" customHeight="1">
      <c r="C436" s="112" t="b">
        <v>0</v>
      </c>
      <c r="D436" s="125">
        <v>44937</v>
      </c>
      <c r="E436" s="114">
        <v>113</v>
      </c>
      <c r="F436" s="114">
        <v>354</v>
      </c>
      <c r="G436" s="123">
        <v>0</v>
      </c>
      <c r="H436" s="123">
        <v>2.9685237569476864E+18</v>
      </c>
    </row>
    <row r="437" spans="3:8" ht="15" customHeight="1">
      <c r="C437" s="112" t="b">
        <v>0</v>
      </c>
      <c r="D437" s="125">
        <v>44936</v>
      </c>
      <c r="E437" s="114">
        <v>53</v>
      </c>
      <c r="F437" s="114">
        <v>355</v>
      </c>
      <c r="G437" s="123">
        <v>0</v>
      </c>
      <c r="H437" s="123">
        <v>1.2891542115868451E+19</v>
      </c>
    </row>
    <row r="438" spans="3:8" ht="15" customHeight="1">
      <c r="C438" s="112" t="b">
        <v>0</v>
      </c>
      <c r="D438" s="125">
        <v>44935</v>
      </c>
      <c r="E438" s="114">
        <v>54</v>
      </c>
      <c r="F438" s="114">
        <v>356</v>
      </c>
      <c r="G438" s="123">
        <v>0</v>
      </c>
      <c r="H438" s="123">
        <v>1.3767777119343376E+19</v>
      </c>
    </row>
    <row r="439" spans="3:8" ht="15" customHeight="1">
      <c r="C439" s="112" t="b">
        <v>0</v>
      </c>
      <c r="D439" s="125">
        <v>44934</v>
      </c>
      <c r="E439" s="114">
        <v>120</v>
      </c>
      <c r="F439" s="114">
        <v>357</v>
      </c>
      <c r="G439" s="123">
        <v>0</v>
      </c>
      <c r="H439" s="123">
        <v>1.7622263487032947E+19</v>
      </c>
    </row>
    <row r="440" spans="3:8" ht="15" customHeight="1">
      <c r="C440" s="112" t="b">
        <v>0</v>
      </c>
      <c r="D440" s="125">
        <v>44933</v>
      </c>
      <c r="E440" s="114">
        <v>146</v>
      </c>
      <c r="F440" s="114">
        <v>358</v>
      </c>
      <c r="G440" s="123">
        <v>0</v>
      </c>
      <c r="H440" s="123">
        <v>3.1880974062246682E+17</v>
      </c>
    </row>
    <row r="441" spans="3:8" ht="15" customHeight="1">
      <c r="C441" s="112" t="b">
        <v>0</v>
      </c>
      <c r="D441" s="125">
        <v>44932</v>
      </c>
      <c r="E441" s="114">
        <v>124</v>
      </c>
      <c r="F441" s="114">
        <v>359</v>
      </c>
      <c r="G441" s="123">
        <v>0</v>
      </c>
      <c r="H441" s="123">
        <v>3.0746989234898883E+18</v>
      </c>
    </row>
    <row r="442" spans="3:8" ht="15" customHeight="1">
      <c r="C442" s="112" t="b">
        <v>0</v>
      </c>
      <c r="D442" s="125">
        <v>44931</v>
      </c>
      <c r="E442" s="114">
        <v>108</v>
      </c>
      <c r="F442" s="114">
        <v>360</v>
      </c>
      <c r="G442" s="123">
        <v>0</v>
      </c>
      <c r="H442" s="123">
        <v>1.6003099852395656E+18</v>
      </c>
    </row>
    <row r="443" spans="3:8" ht="15" customHeight="1">
      <c r="C443" s="112" t="b">
        <v>0</v>
      </c>
      <c r="D443" s="125">
        <v>44930</v>
      </c>
      <c r="E443" s="114">
        <v>81</v>
      </c>
      <c r="F443" s="114">
        <v>361</v>
      </c>
      <c r="G443" s="123">
        <v>0</v>
      </c>
      <c r="H443" s="123">
        <v>1.2584121480644555E+19</v>
      </c>
    </row>
    <row r="444" spans="3:8" ht="15" customHeight="1">
      <c r="C444" s="112" t="b">
        <v>0</v>
      </c>
      <c r="D444" s="125">
        <v>44929</v>
      </c>
      <c r="E444" s="114">
        <v>47</v>
      </c>
      <c r="F444" s="114">
        <v>362</v>
      </c>
      <c r="G444" s="123">
        <v>0</v>
      </c>
      <c r="H444" s="123">
        <v>5.1467991088334817E+18</v>
      </c>
    </row>
    <row r="445" spans="3:8" ht="15" customHeight="1">
      <c r="C445" s="112" t="b">
        <v>0</v>
      </c>
      <c r="D445" s="125">
        <v>44928</v>
      </c>
      <c r="E445" s="114">
        <v>70</v>
      </c>
      <c r="F445" s="114">
        <v>363</v>
      </c>
      <c r="G445" s="123">
        <v>0</v>
      </c>
      <c r="H445" s="123">
        <v>2.427608302960873E+18</v>
      </c>
    </row>
    <row r="446" spans="3:8" ht="15" customHeight="1">
      <c r="C446" s="112" t="b">
        <v>0</v>
      </c>
      <c r="D446" s="125">
        <v>44927</v>
      </c>
      <c r="E446" s="114">
        <v>119</v>
      </c>
      <c r="F446" s="114">
        <v>364</v>
      </c>
      <c r="G446" s="123">
        <v>0</v>
      </c>
      <c r="H446" s="123">
        <v>1.4802195896315498E+19</v>
      </c>
    </row>
    <row r="447" spans="3:8" ht="15" customHeight="1">
      <c r="C447" s="112" t="b">
        <v>0</v>
      </c>
      <c r="D447" s="125">
        <v>44926</v>
      </c>
      <c r="E447" s="114">
        <v>114</v>
      </c>
      <c r="F447" s="114">
        <v>365</v>
      </c>
      <c r="G447" s="123">
        <v>0</v>
      </c>
      <c r="H447" s="123">
        <v>9.391113272144087E+18</v>
      </c>
    </row>
    <row r="448" spans="3:8" ht="15" customHeight="1">
      <c r="C448" s="112" t="b">
        <v>0</v>
      </c>
      <c r="D448" s="125">
        <v>44925</v>
      </c>
      <c r="E448" s="114">
        <v>126</v>
      </c>
      <c r="F448" s="114">
        <v>366</v>
      </c>
      <c r="G448" s="123">
        <v>0</v>
      </c>
      <c r="H448" s="123">
        <v>1.1317473336534647E+19</v>
      </c>
    </row>
    <row r="449" spans="3:8" ht="15" customHeight="1">
      <c r="C449" s="112" t="b">
        <v>0</v>
      </c>
      <c r="D449" s="125">
        <v>44924</v>
      </c>
      <c r="E449" s="114">
        <v>114</v>
      </c>
      <c r="F449" s="114">
        <v>367</v>
      </c>
      <c r="G449" s="123">
        <v>0</v>
      </c>
      <c r="H449" s="123">
        <v>1.838764263762799E+19</v>
      </c>
    </row>
    <row r="450" spans="3:8" ht="15" customHeight="1">
      <c r="C450" s="112" t="b">
        <v>0</v>
      </c>
      <c r="D450" s="125">
        <v>44923</v>
      </c>
      <c r="E450" s="114">
        <v>83</v>
      </c>
      <c r="F450" s="114">
        <v>368</v>
      </c>
      <c r="G450" s="123">
        <v>0</v>
      </c>
      <c r="H450" s="123">
        <v>1.7982294182140752E+19</v>
      </c>
    </row>
    <row r="451" spans="3:8" ht="15" customHeight="1">
      <c r="C451" s="112" t="b">
        <v>0</v>
      </c>
      <c r="D451" s="125">
        <v>44922</v>
      </c>
      <c r="E451" s="114">
        <v>29</v>
      </c>
      <c r="F451" s="114">
        <v>369</v>
      </c>
      <c r="G451" s="123">
        <v>0</v>
      </c>
      <c r="H451" s="123">
        <v>1.4478113859193106E+19</v>
      </c>
    </row>
    <row r="452" spans="3:8" ht="15" customHeight="1">
      <c r="C452" s="112" t="b">
        <v>0</v>
      </c>
      <c r="D452" s="125">
        <v>44921</v>
      </c>
      <c r="E452" s="114">
        <v>57</v>
      </c>
      <c r="F452" s="114">
        <v>370</v>
      </c>
      <c r="G452" s="123">
        <v>0</v>
      </c>
      <c r="H452" s="123">
        <v>7.1059220671120814E+18</v>
      </c>
    </row>
    <row r="453" spans="3:8" ht="15" customHeight="1">
      <c r="C453" s="112" t="b">
        <v>0</v>
      </c>
      <c r="D453" s="125">
        <v>44920</v>
      </c>
      <c r="E453" s="114">
        <v>154</v>
      </c>
      <c r="F453" s="114">
        <v>371</v>
      </c>
      <c r="G453" s="123">
        <v>0</v>
      </c>
      <c r="H453" s="123">
        <v>1.3340935439921795E+19</v>
      </c>
    </row>
    <row r="454" spans="3:8" ht="15" customHeight="1">
      <c r="C454" s="112" t="b">
        <v>0</v>
      </c>
      <c r="D454" s="125">
        <v>44919</v>
      </c>
      <c r="E454" s="114">
        <v>144</v>
      </c>
      <c r="F454" s="114">
        <v>372</v>
      </c>
      <c r="G454" s="123">
        <v>0</v>
      </c>
      <c r="H454" s="123">
        <v>1.8266655922569091E+19</v>
      </c>
    </row>
    <row r="455" spans="3:8" ht="15" customHeight="1">
      <c r="C455" s="112" t="b">
        <v>0</v>
      </c>
      <c r="D455" s="125">
        <v>44918</v>
      </c>
      <c r="E455" s="114">
        <v>101</v>
      </c>
      <c r="F455" s="114">
        <v>373</v>
      </c>
      <c r="G455" s="123">
        <v>0</v>
      </c>
      <c r="H455" s="123">
        <v>1.1072962751931589E+19</v>
      </c>
    </row>
    <row r="456" spans="3:8" ht="15" customHeight="1">
      <c r="C456" s="112" t="b">
        <v>0</v>
      </c>
      <c r="D456" s="125">
        <v>44917</v>
      </c>
      <c r="E456" s="114">
        <v>146</v>
      </c>
      <c r="F456" s="114">
        <v>374</v>
      </c>
      <c r="G456" s="123">
        <v>0</v>
      </c>
      <c r="H456" s="123">
        <v>8.3315612377677804E+18</v>
      </c>
    </row>
    <row r="457" spans="3:8" ht="15" customHeight="1">
      <c r="C457" s="112" t="b">
        <v>0</v>
      </c>
      <c r="D457" s="125">
        <v>44916</v>
      </c>
      <c r="E457" s="114">
        <v>109</v>
      </c>
      <c r="F457" s="114">
        <v>375</v>
      </c>
      <c r="G457" s="123">
        <v>0</v>
      </c>
      <c r="H457" s="123">
        <v>6.2846052324622162E+18</v>
      </c>
    </row>
    <row r="458" spans="3:8" ht="15" customHeight="1">
      <c r="C458" s="112" t="b">
        <v>0</v>
      </c>
      <c r="D458" s="125">
        <v>44915</v>
      </c>
      <c r="E458" s="114">
        <v>45</v>
      </c>
      <c r="F458" s="114">
        <v>376</v>
      </c>
      <c r="G458" s="123">
        <v>0</v>
      </c>
      <c r="H458" s="123">
        <v>8.392840305268695E+18</v>
      </c>
    </row>
    <row r="459" spans="3:8" ht="15" customHeight="1">
      <c r="C459" s="112" t="b">
        <v>0</v>
      </c>
      <c r="D459" s="125">
        <v>44914</v>
      </c>
      <c r="E459" s="114">
        <v>62</v>
      </c>
      <c r="F459" s="114">
        <v>377</v>
      </c>
      <c r="G459" s="123">
        <v>0</v>
      </c>
      <c r="H459" s="123">
        <v>8.0376309957767404E+18</v>
      </c>
    </row>
    <row r="460" spans="3:8" ht="15" customHeight="1">
      <c r="C460" s="112" t="b">
        <v>0</v>
      </c>
      <c r="D460" s="125">
        <v>44913</v>
      </c>
      <c r="E460" s="114">
        <v>120</v>
      </c>
      <c r="F460" s="114">
        <v>378</v>
      </c>
      <c r="G460" s="123">
        <v>0</v>
      </c>
      <c r="H460" s="123">
        <v>8.7350921031836559E+18</v>
      </c>
    </row>
    <row r="461" spans="3:8" ht="15" customHeight="1">
      <c r="C461" s="112" t="b">
        <v>0</v>
      </c>
      <c r="D461" s="125">
        <v>44912</v>
      </c>
      <c r="E461" s="114">
        <v>152</v>
      </c>
      <c r="F461" s="114">
        <v>379</v>
      </c>
      <c r="G461" s="123">
        <v>0</v>
      </c>
      <c r="H461" s="123">
        <v>6.5217583156132902E+17</v>
      </c>
    </row>
    <row r="462" spans="3:8" ht="15" customHeight="1">
      <c r="C462" s="112" t="b">
        <v>0</v>
      </c>
      <c r="D462" s="125">
        <v>44911</v>
      </c>
      <c r="E462" s="114">
        <v>112</v>
      </c>
      <c r="F462" s="114">
        <v>380</v>
      </c>
      <c r="G462" s="123">
        <v>0</v>
      </c>
      <c r="H462" s="123">
        <v>8.2924304957733028E+18</v>
      </c>
    </row>
    <row r="463" spans="3:8" ht="15" customHeight="1">
      <c r="C463" s="112" t="b">
        <v>0</v>
      </c>
      <c r="D463" s="125">
        <v>44910</v>
      </c>
      <c r="E463" s="114">
        <v>131</v>
      </c>
      <c r="F463" s="114">
        <v>381</v>
      </c>
      <c r="G463" s="123">
        <v>0</v>
      </c>
      <c r="H463" s="123">
        <v>7.3627401224490783E+18</v>
      </c>
    </row>
    <row r="464" spans="3:8" ht="15" customHeight="1">
      <c r="C464" s="112" t="b">
        <v>0</v>
      </c>
      <c r="D464" s="125">
        <v>44909</v>
      </c>
      <c r="E464" s="114">
        <v>87</v>
      </c>
      <c r="F464" s="114">
        <v>382</v>
      </c>
      <c r="G464" s="123">
        <v>0</v>
      </c>
      <c r="H464" s="123">
        <v>6.0301534492567747E+18</v>
      </c>
    </row>
    <row r="465" spans="3:8" ht="15" customHeight="1">
      <c r="C465" s="112" t="b">
        <v>0</v>
      </c>
      <c r="D465" s="125">
        <v>44908</v>
      </c>
      <c r="E465" s="114">
        <v>41</v>
      </c>
      <c r="F465" s="114">
        <v>383</v>
      </c>
      <c r="G465" s="123">
        <v>0</v>
      </c>
      <c r="H465" s="123">
        <v>1.49912651465809E+18</v>
      </c>
    </row>
    <row r="466" spans="3:8" ht="15" customHeight="1">
      <c r="C466" s="112" t="b">
        <v>0</v>
      </c>
      <c r="D466" s="125">
        <v>44907</v>
      </c>
      <c r="E466" s="114">
        <v>49</v>
      </c>
      <c r="F466" s="114">
        <v>384</v>
      </c>
      <c r="G466" s="123">
        <v>0</v>
      </c>
      <c r="H466" s="123">
        <v>1.3294389564869204E+19</v>
      </c>
    </row>
    <row r="467" spans="3:8" ht="15" customHeight="1">
      <c r="C467" s="112" t="b">
        <v>0</v>
      </c>
      <c r="D467" s="125">
        <v>44906</v>
      </c>
      <c r="E467" s="114">
        <v>146</v>
      </c>
      <c r="F467" s="114">
        <v>385</v>
      </c>
      <c r="G467" s="123">
        <v>0</v>
      </c>
      <c r="H467" s="123">
        <v>1.5539935479717644E+19</v>
      </c>
    </row>
    <row r="468" spans="3:8" ht="15" customHeight="1">
      <c r="C468" s="112" t="b">
        <v>0</v>
      </c>
      <c r="D468" s="125">
        <v>44905</v>
      </c>
      <c r="E468" s="114">
        <v>134</v>
      </c>
      <c r="F468" s="114">
        <v>386</v>
      </c>
      <c r="G468" s="123">
        <v>0</v>
      </c>
      <c r="H468" s="123">
        <v>1.5411926738377628E+19</v>
      </c>
    </row>
    <row r="469" spans="3:8" ht="15" customHeight="1">
      <c r="C469" s="112" t="b">
        <v>0</v>
      </c>
      <c r="D469" s="125">
        <v>44904</v>
      </c>
      <c r="E469" s="114">
        <v>111</v>
      </c>
      <c r="F469" s="114">
        <v>387</v>
      </c>
      <c r="G469" s="123">
        <v>0</v>
      </c>
      <c r="H469" s="123">
        <v>2.7320254195633039E+18</v>
      </c>
    </row>
    <row r="470" spans="3:8" ht="15" customHeight="1">
      <c r="C470" s="112" t="b">
        <v>0</v>
      </c>
      <c r="D470" s="125">
        <v>44903</v>
      </c>
      <c r="E470" s="114">
        <v>152</v>
      </c>
      <c r="F470" s="114">
        <v>388</v>
      </c>
      <c r="G470" s="123">
        <v>0</v>
      </c>
      <c r="H470" s="123">
        <v>9.4420841360337879E+18</v>
      </c>
    </row>
    <row r="471" spans="3:8" ht="15" customHeight="1">
      <c r="C471" s="112" t="b">
        <v>0</v>
      </c>
      <c r="D471" s="125">
        <v>44902</v>
      </c>
      <c r="E471" s="114">
        <v>71</v>
      </c>
      <c r="F471" s="114">
        <v>389</v>
      </c>
      <c r="G471" s="123">
        <v>0</v>
      </c>
      <c r="H471" s="123">
        <v>7.1040609019538504E+18</v>
      </c>
    </row>
    <row r="472" spans="3:8" ht="15" customHeight="1">
      <c r="C472" s="112" t="b">
        <v>0</v>
      </c>
      <c r="D472" s="125">
        <v>44901</v>
      </c>
      <c r="E472" s="114">
        <v>75</v>
      </c>
      <c r="F472" s="114">
        <v>390</v>
      </c>
      <c r="G472" s="123">
        <v>0</v>
      </c>
      <c r="H472" s="123">
        <v>1.367758696873216E+19</v>
      </c>
    </row>
    <row r="473" spans="3:8" ht="15" customHeight="1">
      <c r="C473" s="112" t="b">
        <v>0</v>
      </c>
      <c r="D473" s="125">
        <v>44900</v>
      </c>
      <c r="E473" s="114">
        <v>33</v>
      </c>
      <c r="F473" s="114">
        <v>391</v>
      </c>
      <c r="G473" s="123">
        <v>0</v>
      </c>
      <c r="H473" s="123">
        <v>1.6743977999756749E+19</v>
      </c>
    </row>
    <row r="474" spans="3:8" ht="15" customHeight="1">
      <c r="C474" s="112" t="b">
        <v>0</v>
      </c>
      <c r="D474" s="125">
        <v>44899</v>
      </c>
      <c r="E474" s="114">
        <v>156</v>
      </c>
      <c r="F474" s="114">
        <v>392</v>
      </c>
      <c r="G474" s="123">
        <v>0</v>
      </c>
      <c r="H474" s="123">
        <v>8.7571858058417316E+18</v>
      </c>
    </row>
    <row r="475" spans="3:8" ht="15" customHeight="1">
      <c r="C475" s="112" t="b">
        <v>0</v>
      </c>
      <c r="D475" s="125">
        <v>44898</v>
      </c>
      <c r="E475" s="114">
        <v>108</v>
      </c>
      <c r="F475" s="114">
        <v>393</v>
      </c>
      <c r="G475" s="123">
        <v>0</v>
      </c>
      <c r="H475" s="123">
        <v>1.1311550769266248E+19</v>
      </c>
    </row>
    <row r="476" spans="3:8" ht="15" customHeight="1">
      <c r="C476" s="112" t="b">
        <v>0</v>
      </c>
      <c r="D476" s="125">
        <v>44897</v>
      </c>
      <c r="E476" s="114">
        <v>113</v>
      </c>
      <c r="F476" s="114">
        <v>394</v>
      </c>
      <c r="G476" s="123">
        <v>0</v>
      </c>
      <c r="H476" s="123">
        <v>1.5754665081579305E+19</v>
      </c>
    </row>
    <row r="477" spans="3:8" ht="15" customHeight="1">
      <c r="C477" s="112" t="b">
        <v>0</v>
      </c>
      <c r="D477" s="125">
        <v>44896</v>
      </c>
      <c r="E477" s="114">
        <v>116</v>
      </c>
      <c r="F477" s="114">
        <v>395</v>
      </c>
      <c r="G477" s="123">
        <v>0</v>
      </c>
      <c r="H477" s="123">
        <v>2.3107325630019922E+18</v>
      </c>
    </row>
    <row r="478" spans="3:8" ht="15" customHeight="1">
      <c r="C478" s="112" t="b">
        <v>0</v>
      </c>
      <c r="D478" s="125">
        <v>44895</v>
      </c>
      <c r="E478" s="114">
        <v>103</v>
      </c>
      <c r="F478" s="114">
        <v>396</v>
      </c>
      <c r="G478" s="123">
        <v>0</v>
      </c>
      <c r="H478" s="123">
        <v>2.1006040164259366E+18</v>
      </c>
    </row>
    <row r="479" spans="3:8" ht="15" customHeight="1">
      <c r="C479" s="112" t="b">
        <v>0</v>
      </c>
      <c r="D479" s="125">
        <v>44894</v>
      </c>
      <c r="E479" s="114">
        <v>72</v>
      </c>
      <c r="F479" s="114">
        <v>397</v>
      </c>
      <c r="G479" s="123">
        <v>0</v>
      </c>
      <c r="H479" s="123">
        <v>1.6373041023068246E+19</v>
      </c>
    </row>
    <row r="480" spans="3:8" ht="15" customHeight="1">
      <c r="C480" s="112" t="b">
        <v>0</v>
      </c>
      <c r="D480" s="125">
        <v>44893</v>
      </c>
      <c r="E480" s="114">
        <v>50</v>
      </c>
      <c r="F480" s="114">
        <v>398</v>
      </c>
      <c r="G480" s="123">
        <v>0</v>
      </c>
      <c r="H480" s="123">
        <v>1.7002430361999333E+19</v>
      </c>
    </row>
    <row r="481" spans="3:8" ht="15" customHeight="1">
      <c r="C481" s="112" t="b">
        <v>0</v>
      </c>
      <c r="D481" s="125">
        <v>44892</v>
      </c>
      <c r="E481" s="114">
        <v>127</v>
      </c>
      <c r="F481" s="114">
        <v>399</v>
      </c>
      <c r="G481" s="123">
        <v>0</v>
      </c>
      <c r="H481" s="123">
        <v>1.2581707130104732E+18</v>
      </c>
    </row>
    <row r="482" spans="3:8" ht="15" customHeight="1">
      <c r="C482" s="112" t="b">
        <v>0</v>
      </c>
      <c r="D482" s="125">
        <v>44891</v>
      </c>
      <c r="E482" s="114">
        <v>153</v>
      </c>
      <c r="F482" s="114">
        <v>400</v>
      </c>
      <c r="G482" s="123">
        <v>0</v>
      </c>
      <c r="H482" s="123">
        <v>1.4566815019190854E+19</v>
      </c>
    </row>
    <row r="483" spans="3:8" ht="15" customHeight="1">
      <c r="C483" s="112" t="b">
        <v>0</v>
      </c>
      <c r="D483" s="125">
        <v>44890</v>
      </c>
      <c r="E483" s="114">
        <v>115</v>
      </c>
      <c r="F483" s="114">
        <v>401</v>
      </c>
      <c r="G483" s="123">
        <v>0</v>
      </c>
      <c r="H483" s="123">
        <v>3.4382922648303145E+18</v>
      </c>
    </row>
    <row r="484" spans="3:8" ht="15" customHeight="1">
      <c r="C484" s="112" t="b">
        <v>0</v>
      </c>
      <c r="D484" s="125">
        <v>44889</v>
      </c>
      <c r="E484" s="114">
        <v>111</v>
      </c>
      <c r="F484" s="114">
        <v>402</v>
      </c>
      <c r="G484" s="123">
        <v>0</v>
      </c>
      <c r="H484" s="123">
        <v>1.1624528066165938E+19</v>
      </c>
    </row>
    <row r="485" spans="3:8" ht="15" customHeight="1">
      <c r="C485" s="112" t="b">
        <v>0</v>
      </c>
      <c r="D485" s="125">
        <v>44888</v>
      </c>
      <c r="E485" s="114">
        <v>109</v>
      </c>
      <c r="F485" s="114">
        <v>403</v>
      </c>
      <c r="G485" s="123">
        <v>0</v>
      </c>
      <c r="H485" s="123">
        <v>6.2792702152324608E+17</v>
      </c>
    </row>
    <row r="486" spans="3:8" ht="15" customHeight="1">
      <c r="C486" s="112" t="b">
        <v>0</v>
      </c>
      <c r="D486" s="125">
        <v>44887</v>
      </c>
      <c r="E486" s="114">
        <v>50</v>
      </c>
      <c r="F486" s="114">
        <v>404</v>
      </c>
      <c r="G486" s="123">
        <v>0</v>
      </c>
      <c r="H486" s="123">
        <v>1.4129928061478793E+19</v>
      </c>
    </row>
    <row r="487" spans="3:8" ht="15" customHeight="1">
      <c r="C487" s="112" t="b">
        <v>0</v>
      </c>
      <c r="D487" s="125">
        <v>44886</v>
      </c>
      <c r="E487" s="114">
        <v>41</v>
      </c>
      <c r="F487" s="114">
        <v>405</v>
      </c>
      <c r="G487" s="123">
        <v>0</v>
      </c>
      <c r="H487" s="123">
        <v>1.1588176313687716E+19</v>
      </c>
    </row>
    <row r="488" spans="3:8" ht="15" customHeight="1">
      <c r="C488" s="112" t="b">
        <v>0</v>
      </c>
      <c r="D488" s="125">
        <v>44885</v>
      </c>
      <c r="E488" s="114">
        <v>153</v>
      </c>
      <c r="F488" s="114">
        <v>406</v>
      </c>
      <c r="G488" s="123">
        <v>0</v>
      </c>
      <c r="H488" s="123">
        <v>6.938354637946025E+18</v>
      </c>
    </row>
    <row r="489" spans="3:8" ht="15" customHeight="1">
      <c r="C489" s="112" t="b">
        <v>0</v>
      </c>
      <c r="D489" s="125">
        <v>44884</v>
      </c>
      <c r="E489" s="114">
        <v>121</v>
      </c>
      <c r="F489" s="114">
        <v>407</v>
      </c>
      <c r="G489" s="123">
        <v>0</v>
      </c>
      <c r="H489" s="123">
        <v>1.2916086770948514E+19</v>
      </c>
    </row>
    <row r="490" spans="3:8" ht="15" customHeight="1">
      <c r="C490" s="112" t="b">
        <v>0</v>
      </c>
      <c r="D490" s="125">
        <v>44883</v>
      </c>
      <c r="E490" s="114">
        <v>146</v>
      </c>
      <c r="F490" s="114">
        <v>408</v>
      </c>
      <c r="G490" s="123">
        <v>0</v>
      </c>
      <c r="H490" s="123">
        <v>1.0806643864348596E+19</v>
      </c>
    </row>
    <row r="491" spans="3:8" ht="15" customHeight="1">
      <c r="C491" s="112" t="b">
        <v>0</v>
      </c>
      <c r="D491" s="125">
        <v>44882</v>
      </c>
      <c r="E491" s="114">
        <v>150</v>
      </c>
      <c r="F491" s="114">
        <v>409</v>
      </c>
      <c r="G491" s="123">
        <v>0</v>
      </c>
      <c r="H491" s="123">
        <v>9.7037976389922058E+18</v>
      </c>
    </row>
    <row r="492" spans="3:8" ht="15" customHeight="1">
      <c r="C492" s="112" t="b">
        <v>0</v>
      </c>
      <c r="D492" s="125">
        <v>44881</v>
      </c>
      <c r="E492" s="114">
        <v>70</v>
      </c>
      <c r="F492" s="114">
        <v>410</v>
      </c>
      <c r="G492" s="123">
        <v>0</v>
      </c>
      <c r="H492" s="123">
        <v>1.5510467488372916E+19</v>
      </c>
    </row>
    <row r="493" spans="3:8" ht="15" customHeight="1">
      <c r="C493" s="112" t="b">
        <v>0</v>
      </c>
      <c r="D493" s="125">
        <v>44880</v>
      </c>
      <c r="E493" s="114">
        <v>76</v>
      </c>
      <c r="F493" s="114">
        <v>411</v>
      </c>
      <c r="G493" s="123">
        <v>0</v>
      </c>
      <c r="H493" s="123">
        <v>1.6315769158200236E+19</v>
      </c>
    </row>
    <row r="494" spans="3:8" ht="15" customHeight="1">
      <c r="C494" s="112" t="b">
        <v>0</v>
      </c>
      <c r="D494" s="125">
        <v>44879</v>
      </c>
      <c r="E494" s="114">
        <v>48</v>
      </c>
      <c r="F494" s="114">
        <v>412</v>
      </c>
      <c r="G494" s="123">
        <v>0</v>
      </c>
      <c r="H494" s="123">
        <v>1.6549965421195162E+19</v>
      </c>
    </row>
    <row r="495" spans="3:8" ht="15" customHeight="1">
      <c r="C495" s="112" t="b">
        <v>0</v>
      </c>
      <c r="D495" s="125">
        <v>44878</v>
      </c>
      <c r="E495" s="114">
        <v>151</v>
      </c>
      <c r="F495" s="114">
        <v>413</v>
      </c>
      <c r="G495" s="123">
        <v>0</v>
      </c>
      <c r="H495" s="123">
        <v>1.4739645117574679E+19</v>
      </c>
    </row>
    <row r="496" spans="3:8" ht="15" customHeight="1">
      <c r="C496" s="112" t="b">
        <v>0</v>
      </c>
      <c r="D496" s="125">
        <v>44877</v>
      </c>
      <c r="E496" s="114">
        <v>111</v>
      </c>
      <c r="F496" s="114">
        <v>414</v>
      </c>
      <c r="G496" s="123">
        <v>0</v>
      </c>
      <c r="H496" s="123">
        <v>1.3385190168738234E+19</v>
      </c>
    </row>
    <row r="497" spans="3:8" ht="15" customHeight="1">
      <c r="C497" s="112" t="b">
        <v>0</v>
      </c>
      <c r="D497" s="125">
        <v>44876</v>
      </c>
      <c r="E497" s="114">
        <v>128</v>
      </c>
      <c r="F497" s="114">
        <v>415</v>
      </c>
      <c r="G497" s="123">
        <v>0</v>
      </c>
      <c r="H497" s="123">
        <v>1.6599787104384338E+19</v>
      </c>
    </row>
    <row r="498" spans="3:8" ht="15" customHeight="1">
      <c r="C498" s="112" t="b">
        <v>0</v>
      </c>
      <c r="D498" s="125">
        <v>44875</v>
      </c>
      <c r="E498" s="114">
        <v>118</v>
      </c>
      <c r="F498" s="114">
        <v>416</v>
      </c>
      <c r="G498" s="123">
        <v>0</v>
      </c>
      <c r="H498" s="123">
        <v>1.2610207482301637E+19</v>
      </c>
    </row>
    <row r="499" spans="3:8" ht="15" customHeight="1">
      <c r="C499" s="112" t="b">
        <v>0</v>
      </c>
      <c r="D499" s="125">
        <v>44874</v>
      </c>
      <c r="E499" s="114">
        <v>73</v>
      </c>
      <c r="F499" s="114">
        <v>417</v>
      </c>
      <c r="G499" s="123">
        <v>0</v>
      </c>
      <c r="H499" s="123">
        <v>1.0847788692062446E+19</v>
      </c>
    </row>
    <row r="500" spans="3:8" ht="15" customHeight="1">
      <c r="C500" s="112" t="b">
        <v>0</v>
      </c>
      <c r="D500" s="125">
        <v>44873</v>
      </c>
      <c r="E500" s="114">
        <v>55</v>
      </c>
      <c r="F500" s="114">
        <v>418</v>
      </c>
      <c r="G500" s="123">
        <v>0</v>
      </c>
      <c r="H500" s="123">
        <v>3.2412394870794972E+18</v>
      </c>
    </row>
    <row r="501" spans="3:8" ht="15" customHeight="1">
      <c r="C501" s="112" t="b">
        <v>0</v>
      </c>
      <c r="D501" s="125">
        <v>44872</v>
      </c>
      <c r="E501" s="114">
        <v>69</v>
      </c>
      <c r="F501" s="114">
        <v>419</v>
      </c>
      <c r="G501" s="123">
        <v>0</v>
      </c>
      <c r="H501" s="123">
        <v>1.5468700656182589E+19</v>
      </c>
    </row>
    <row r="502" spans="3:8" ht="15" customHeight="1">
      <c r="C502" s="112" t="b">
        <v>0</v>
      </c>
      <c r="D502" s="125">
        <v>44871</v>
      </c>
      <c r="E502" s="114">
        <v>128</v>
      </c>
      <c r="F502" s="114">
        <v>420</v>
      </c>
      <c r="G502" s="123">
        <v>0</v>
      </c>
      <c r="H502" s="123">
        <v>1.3254595222421426E+19</v>
      </c>
    </row>
    <row r="503" spans="3:8" ht="15" customHeight="1">
      <c r="C503" s="112" t="b">
        <v>0</v>
      </c>
      <c r="D503" s="125">
        <v>44870</v>
      </c>
      <c r="E503" s="114">
        <v>117</v>
      </c>
      <c r="F503" s="114">
        <v>421</v>
      </c>
      <c r="G503" s="123">
        <v>0</v>
      </c>
      <c r="H503" s="123">
        <v>1.0626741254677699E+19</v>
      </c>
    </row>
    <row r="504" spans="3:8" ht="15" customHeight="1">
      <c r="C504" s="112" t="b">
        <v>0</v>
      </c>
      <c r="D504" s="125">
        <v>44869</v>
      </c>
      <c r="E504" s="114">
        <v>109</v>
      </c>
      <c r="F504" s="114">
        <v>422</v>
      </c>
      <c r="G504" s="123">
        <v>0</v>
      </c>
      <c r="H504" s="123">
        <v>1.8224133062564375E+19</v>
      </c>
    </row>
    <row r="505" spans="3:8" ht="15" customHeight="1">
      <c r="C505" s="112" t="b">
        <v>0</v>
      </c>
      <c r="D505" s="125">
        <v>44868</v>
      </c>
      <c r="E505" s="114">
        <v>139</v>
      </c>
      <c r="F505" s="114">
        <v>423</v>
      </c>
      <c r="G505" s="123">
        <v>0</v>
      </c>
      <c r="H505" s="123">
        <v>1.9844862419584406E+17</v>
      </c>
    </row>
    <row r="506" spans="3:8" ht="15" customHeight="1">
      <c r="C506" s="112" t="b">
        <v>0</v>
      </c>
      <c r="D506" s="125">
        <v>44867</v>
      </c>
      <c r="E506" s="114">
        <v>114</v>
      </c>
      <c r="F506" s="114">
        <v>424</v>
      </c>
      <c r="G506" s="123">
        <v>0</v>
      </c>
      <c r="H506" s="123">
        <v>1.3914201269796153E+19</v>
      </c>
    </row>
    <row r="507" spans="3:8" ht="15" customHeight="1">
      <c r="C507" s="112" t="b">
        <v>0</v>
      </c>
      <c r="D507" s="125">
        <v>44866</v>
      </c>
      <c r="E507" s="114">
        <v>44</v>
      </c>
      <c r="F507" s="114">
        <v>425</v>
      </c>
      <c r="G507" s="123">
        <v>0</v>
      </c>
      <c r="H507" s="123">
        <v>5.4090421606590996E+18</v>
      </c>
    </row>
    <row r="508" spans="3:8" ht="15" customHeight="1">
      <c r="C508" s="112" t="b">
        <v>0</v>
      </c>
      <c r="D508" s="125">
        <v>44865</v>
      </c>
      <c r="E508" s="114">
        <v>46</v>
      </c>
      <c r="F508" s="114">
        <v>426</v>
      </c>
      <c r="G508" s="123">
        <v>0</v>
      </c>
      <c r="H508" s="123">
        <v>8.6620384034727465E+18</v>
      </c>
    </row>
    <row r="509" spans="3:8" ht="15" customHeight="1">
      <c r="C509" s="112" t="b">
        <v>0</v>
      </c>
      <c r="D509" s="125">
        <v>44864</v>
      </c>
      <c r="E509" s="114">
        <v>153</v>
      </c>
      <c r="F509" s="114">
        <v>427</v>
      </c>
      <c r="G509" s="123">
        <v>0</v>
      </c>
      <c r="H509" s="123">
        <v>1.2495890763411491E+19</v>
      </c>
    </row>
    <row r="510" spans="3:8" ht="15" customHeight="1">
      <c r="C510" s="112" t="b">
        <v>0</v>
      </c>
      <c r="D510" s="125">
        <v>44863</v>
      </c>
      <c r="E510" s="114">
        <v>157</v>
      </c>
      <c r="F510" s="114">
        <v>428</v>
      </c>
      <c r="G510" s="123">
        <v>0</v>
      </c>
      <c r="H510" s="123">
        <v>1.108804233240567E+19</v>
      </c>
    </row>
    <row r="511" spans="3:8" ht="15" customHeight="1">
      <c r="C511" s="112" t="b">
        <v>0</v>
      </c>
      <c r="D511" s="125">
        <v>44862</v>
      </c>
      <c r="E511" s="114">
        <v>120</v>
      </c>
      <c r="F511" s="114">
        <v>429</v>
      </c>
      <c r="G511" s="123">
        <v>0</v>
      </c>
      <c r="H511" s="123">
        <v>8.5485669226418893E+17</v>
      </c>
    </row>
    <row r="512" spans="3:8" ht="15" customHeight="1">
      <c r="C512" s="112" t="b">
        <v>0</v>
      </c>
      <c r="D512" s="125">
        <v>44861</v>
      </c>
      <c r="E512" s="114">
        <v>115</v>
      </c>
      <c r="F512" s="114">
        <v>430</v>
      </c>
      <c r="G512" s="123">
        <v>0</v>
      </c>
      <c r="H512" s="123">
        <v>8.8547513821554084E+18</v>
      </c>
    </row>
    <row r="513" spans="3:8" ht="15" customHeight="1">
      <c r="C513" s="112" t="b">
        <v>0</v>
      </c>
      <c r="D513" s="125">
        <v>44860</v>
      </c>
      <c r="E513" s="114">
        <v>94</v>
      </c>
      <c r="F513" s="114">
        <v>431</v>
      </c>
      <c r="G513" s="123">
        <v>0</v>
      </c>
      <c r="H513" s="123">
        <v>1.4428843346477197E+19</v>
      </c>
    </row>
    <row r="514" spans="3:8" ht="15" customHeight="1">
      <c r="C514" s="112" t="b">
        <v>0</v>
      </c>
      <c r="D514" s="125">
        <v>44859</v>
      </c>
      <c r="E514" s="114">
        <v>52</v>
      </c>
      <c r="F514" s="114">
        <v>432</v>
      </c>
      <c r="G514" s="123">
        <v>0</v>
      </c>
      <c r="H514" s="123">
        <v>1.5631011890115795E+19</v>
      </c>
    </row>
    <row r="515" spans="3:8" ht="15" customHeight="1">
      <c r="C515" s="112" t="b">
        <v>0</v>
      </c>
      <c r="D515" s="125">
        <v>44858</v>
      </c>
      <c r="E515" s="114">
        <v>47</v>
      </c>
      <c r="F515" s="114">
        <v>433</v>
      </c>
      <c r="G515" s="123">
        <v>0</v>
      </c>
      <c r="H515" s="123">
        <v>4.3453092373545902E+18</v>
      </c>
    </row>
    <row r="516" spans="3:8" ht="15" customHeight="1">
      <c r="C516" s="112" t="b">
        <v>0</v>
      </c>
      <c r="D516" s="125">
        <v>44857</v>
      </c>
      <c r="E516" s="114">
        <v>131</v>
      </c>
      <c r="F516" s="114">
        <v>434</v>
      </c>
      <c r="G516" s="123">
        <v>0</v>
      </c>
      <c r="H516" s="123">
        <v>1.7462529473975466E+19</v>
      </c>
    </row>
    <row r="517" spans="3:8" ht="15" customHeight="1">
      <c r="C517" s="112" t="b">
        <v>0</v>
      </c>
      <c r="D517" s="125">
        <v>44856</v>
      </c>
      <c r="E517" s="114">
        <v>113</v>
      </c>
      <c r="F517" s="114">
        <v>435</v>
      </c>
      <c r="G517" s="123">
        <v>0</v>
      </c>
      <c r="H517" s="123">
        <v>2.002081044516172E+18</v>
      </c>
    </row>
    <row r="518" spans="3:8" ht="15" customHeight="1">
      <c r="C518" s="112" t="b">
        <v>0</v>
      </c>
      <c r="D518" s="125">
        <v>44855</v>
      </c>
      <c r="E518" s="114">
        <v>143</v>
      </c>
      <c r="F518" s="114">
        <v>436</v>
      </c>
      <c r="G518" s="123">
        <v>0</v>
      </c>
      <c r="H518" s="123">
        <v>3.6815327324799217E+18</v>
      </c>
    </row>
    <row r="519" spans="3:8" ht="15" customHeight="1">
      <c r="C519" s="112" t="b">
        <v>0</v>
      </c>
      <c r="D519" s="125">
        <v>44854</v>
      </c>
      <c r="E519" s="114">
        <v>150</v>
      </c>
      <c r="F519" s="114">
        <v>437</v>
      </c>
      <c r="G519" s="123">
        <v>0</v>
      </c>
      <c r="H519" s="123">
        <v>2.9863286937824952E+18</v>
      </c>
    </row>
    <row r="520" spans="3:8" ht="15" customHeight="1">
      <c r="C520" s="112" t="b">
        <v>0</v>
      </c>
      <c r="D520" s="125">
        <v>44853</v>
      </c>
      <c r="E520" s="114">
        <v>90</v>
      </c>
      <c r="F520" s="114">
        <v>438</v>
      </c>
      <c r="G520" s="123">
        <v>0</v>
      </c>
      <c r="H520" s="123">
        <v>6.6817144898206935E+18</v>
      </c>
    </row>
    <row r="521" spans="3:8" ht="15" customHeight="1">
      <c r="C521" s="112" t="b">
        <v>0</v>
      </c>
      <c r="D521" s="125">
        <v>44852</v>
      </c>
      <c r="E521" s="114">
        <v>72</v>
      </c>
      <c r="F521" s="114">
        <v>439</v>
      </c>
      <c r="G521" s="123">
        <v>0</v>
      </c>
      <c r="H521" s="123">
        <v>1.0374687194498877E+18</v>
      </c>
    </row>
    <row r="522" spans="3:8" ht="15" customHeight="1">
      <c r="C522" s="112" t="b">
        <v>0</v>
      </c>
      <c r="D522" s="125">
        <v>44851</v>
      </c>
      <c r="E522" s="114">
        <v>35</v>
      </c>
      <c r="F522" s="114">
        <v>440</v>
      </c>
      <c r="G522" s="123">
        <v>0</v>
      </c>
      <c r="H522" s="123">
        <v>1.7141647266148741E+19</v>
      </c>
    </row>
    <row r="523" spans="3:8" ht="15" customHeight="1">
      <c r="C523" s="112" t="b">
        <v>0</v>
      </c>
      <c r="D523" s="125">
        <v>44850</v>
      </c>
      <c r="E523" s="114">
        <v>131</v>
      </c>
      <c r="F523" s="114">
        <v>441</v>
      </c>
      <c r="G523" s="123">
        <v>0</v>
      </c>
      <c r="H523" s="123">
        <v>8.3888951638856307E+17</v>
      </c>
    </row>
    <row r="524" spans="3:8" ht="15" customHeight="1">
      <c r="C524" s="112" t="b">
        <v>0</v>
      </c>
      <c r="D524" s="125">
        <v>44849</v>
      </c>
      <c r="E524" s="114">
        <v>129</v>
      </c>
      <c r="F524" s="114">
        <v>442</v>
      </c>
      <c r="G524" s="123">
        <v>0</v>
      </c>
      <c r="H524" s="123">
        <v>5.0205578413794468E+18</v>
      </c>
    </row>
    <row r="525" spans="3:8" ht="15" customHeight="1">
      <c r="C525" s="112" t="b">
        <v>0</v>
      </c>
      <c r="D525" s="125">
        <v>44848</v>
      </c>
      <c r="E525" s="114">
        <v>133</v>
      </c>
      <c r="F525" s="114">
        <v>443</v>
      </c>
      <c r="G525" s="123">
        <v>0</v>
      </c>
      <c r="H525" s="123">
        <v>7.2802417450675241E+18</v>
      </c>
    </row>
    <row r="526" spans="3:8" ht="15" customHeight="1">
      <c r="C526" s="112" t="b">
        <v>0</v>
      </c>
      <c r="D526" s="125">
        <v>44847</v>
      </c>
      <c r="E526" s="114">
        <v>123</v>
      </c>
      <c r="F526" s="114">
        <v>444</v>
      </c>
      <c r="G526" s="123">
        <v>0</v>
      </c>
      <c r="H526" s="123">
        <v>6.3917564754050171E+18</v>
      </c>
    </row>
    <row r="527" spans="3:8" ht="15" customHeight="1">
      <c r="C527" s="112" t="b">
        <v>0</v>
      </c>
      <c r="D527" s="125">
        <v>44846</v>
      </c>
      <c r="E527" s="114">
        <v>86</v>
      </c>
      <c r="F527" s="114">
        <v>445</v>
      </c>
      <c r="G527" s="123">
        <v>0</v>
      </c>
      <c r="H527" s="123">
        <v>1.4005841242230467E+18</v>
      </c>
    </row>
    <row r="528" spans="3:8" ht="15" customHeight="1">
      <c r="C528" s="112" t="b">
        <v>0</v>
      </c>
      <c r="D528" s="125">
        <v>44845</v>
      </c>
      <c r="E528" s="114">
        <v>66</v>
      </c>
      <c r="F528" s="114">
        <v>446</v>
      </c>
      <c r="G528" s="123">
        <v>0</v>
      </c>
      <c r="H528" s="123">
        <v>1.168987665690188E+19</v>
      </c>
    </row>
    <row r="529" spans="3:8" ht="15" customHeight="1">
      <c r="C529" s="112" t="b">
        <v>0</v>
      </c>
      <c r="D529" s="125">
        <v>44844</v>
      </c>
      <c r="E529" s="114">
        <v>70</v>
      </c>
      <c r="F529" s="114">
        <v>447</v>
      </c>
      <c r="G529" s="123">
        <v>0</v>
      </c>
      <c r="H529" s="123">
        <v>8.0952691087466189E+18</v>
      </c>
    </row>
    <row r="530" spans="3:8" ht="15" customHeight="1">
      <c r="C530" s="112" t="b">
        <v>0</v>
      </c>
      <c r="D530" s="125">
        <v>44843</v>
      </c>
      <c r="E530" s="114">
        <v>150</v>
      </c>
      <c r="F530" s="114">
        <v>448</v>
      </c>
      <c r="G530" s="123">
        <v>0</v>
      </c>
      <c r="H530" s="123">
        <v>8.119404745838463E+18</v>
      </c>
    </row>
    <row r="531" spans="3:8" ht="15" customHeight="1">
      <c r="C531" s="112" t="b">
        <v>0</v>
      </c>
      <c r="D531" s="125">
        <v>44842</v>
      </c>
      <c r="E531" s="114">
        <v>140</v>
      </c>
      <c r="F531" s="114">
        <v>449</v>
      </c>
      <c r="G531" s="123">
        <v>0</v>
      </c>
      <c r="H531" s="123">
        <v>1.1201184002941166E+19</v>
      </c>
    </row>
    <row r="532" spans="3:8" ht="15" customHeight="1">
      <c r="C532" s="112" t="b">
        <v>0</v>
      </c>
      <c r="D532" s="125">
        <v>44841</v>
      </c>
      <c r="E532" s="114">
        <v>135</v>
      </c>
      <c r="F532" s="114">
        <v>450</v>
      </c>
      <c r="G532" s="123">
        <v>0</v>
      </c>
      <c r="H532" s="123">
        <v>6.0107335021841039E+18</v>
      </c>
    </row>
    <row r="533" spans="3:8" ht="15" customHeight="1">
      <c r="C533" s="112" t="b">
        <v>0</v>
      </c>
      <c r="D533" s="125">
        <v>44840</v>
      </c>
      <c r="E533" s="114">
        <v>149</v>
      </c>
      <c r="F533" s="114">
        <v>451</v>
      </c>
      <c r="G533" s="123">
        <v>0</v>
      </c>
      <c r="H533" s="123">
        <v>1.7249171444541549E+19</v>
      </c>
    </row>
    <row r="534" spans="3:8" ht="15" customHeight="1">
      <c r="C534" s="112" t="b">
        <v>0</v>
      </c>
      <c r="D534" s="125">
        <v>44839</v>
      </c>
      <c r="E534" s="114">
        <v>79</v>
      </c>
      <c r="F534" s="114">
        <v>452</v>
      </c>
      <c r="G534" s="123">
        <v>0</v>
      </c>
      <c r="H534" s="123">
        <v>1.1623507535092165E+19</v>
      </c>
    </row>
    <row r="535" spans="3:8" ht="15" customHeight="1">
      <c r="C535" s="112" t="b">
        <v>0</v>
      </c>
      <c r="D535" s="125">
        <v>44838</v>
      </c>
      <c r="E535" s="114">
        <v>60</v>
      </c>
      <c r="F535" s="114">
        <v>453</v>
      </c>
      <c r="G535" s="123">
        <v>0</v>
      </c>
      <c r="H535" s="123">
        <v>4.208822453726977E+18</v>
      </c>
    </row>
    <row r="536" spans="3:8" ht="15" customHeight="1">
      <c r="C536" s="112" t="b">
        <v>0</v>
      </c>
      <c r="D536" s="125">
        <v>44837</v>
      </c>
      <c r="E536" s="114">
        <v>60</v>
      </c>
      <c r="F536" s="114">
        <v>454</v>
      </c>
      <c r="G536" s="123">
        <v>0</v>
      </c>
      <c r="H536" s="123">
        <v>1.0275473704542968E+19</v>
      </c>
    </row>
    <row r="537" spans="3:8" ht="15" customHeight="1">
      <c r="C537" s="112" t="b">
        <v>0</v>
      </c>
      <c r="D537" s="125">
        <v>44836</v>
      </c>
      <c r="E537" s="114">
        <v>141</v>
      </c>
      <c r="F537" s="114">
        <v>455</v>
      </c>
      <c r="G537" s="123">
        <v>0</v>
      </c>
      <c r="H537" s="123">
        <v>1.617274838379774E+19</v>
      </c>
    </row>
    <row r="538" spans="3:8" ht="15" customHeight="1">
      <c r="C538" s="112" t="b">
        <v>0</v>
      </c>
      <c r="D538" s="125">
        <v>44835</v>
      </c>
      <c r="E538" s="114">
        <v>159</v>
      </c>
      <c r="F538" s="114">
        <v>456</v>
      </c>
      <c r="G538" s="123">
        <v>0</v>
      </c>
      <c r="H538" s="123">
        <v>1.6869653563666049E+19</v>
      </c>
    </row>
    <row r="539" spans="3:8" ht="15" customHeight="1">
      <c r="C539" s="112" t="b">
        <v>0</v>
      </c>
      <c r="D539" s="125">
        <v>44834</v>
      </c>
      <c r="E539" s="114">
        <v>108</v>
      </c>
      <c r="F539" s="114">
        <v>457</v>
      </c>
      <c r="G539" s="123">
        <v>0</v>
      </c>
      <c r="H539" s="123">
        <v>6.3780726431676672E+18</v>
      </c>
    </row>
    <row r="540" spans="3:8" ht="15" customHeight="1">
      <c r="C540" s="112" t="b">
        <v>0</v>
      </c>
      <c r="D540" s="125">
        <v>44833</v>
      </c>
      <c r="E540" s="114">
        <v>156</v>
      </c>
      <c r="F540" s="114">
        <v>458</v>
      </c>
      <c r="G540" s="123">
        <v>0</v>
      </c>
      <c r="H540" s="123">
        <v>1.19026598103146E+19</v>
      </c>
    </row>
    <row r="541" spans="3:8" ht="15" customHeight="1">
      <c r="C541" s="112" t="b">
        <v>0</v>
      </c>
      <c r="D541" s="125">
        <v>44832</v>
      </c>
      <c r="E541" s="114">
        <v>77</v>
      </c>
      <c r="F541" s="114">
        <v>459</v>
      </c>
      <c r="G541" s="123">
        <v>0</v>
      </c>
      <c r="H541" s="123">
        <v>1.2927834390923559E+19</v>
      </c>
    </row>
    <row r="542" spans="3:8" ht="15" customHeight="1">
      <c r="C542" s="112" t="b">
        <v>0</v>
      </c>
      <c r="D542" s="125">
        <v>44831</v>
      </c>
      <c r="E542" s="114">
        <v>75</v>
      </c>
      <c r="F542" s="114">
        <v>460</v>
      </c>
      <c r="G542" s="123">
        <v>0</v>
      </c>
      <c r="H542" s="123">
        <v>6.271096969594026E+18</v>
      </c>
    </row>
    <row r="543" spans="3:8" ht="15" customHeight="1">
      <c r="C543" s="112" t="b">
        <v>0</v>
      </c>
      <c r="D543" s="125">
        <v>44830</v>
      </c>
      <c r="E543" s="114">
        <v>70</v>
      </c>
      <c r="F543" s="114">
        <v>461</v>
      </c>
      <c r="G543" s="123">
        <v>0</v>
      </c>
      <c r="H543" s="123">
        <v>5.6449281934459361E+18</v>
      </c>
    </row>
    <row r="544" spans="3:8" ht="15" customHeight="1">
      <c r="C544" s="112" t="b">
        <v>0</v>
      </c>
      <c r="D544" s="125">
        <v>44829</v>
      </c>
      <c r="E544" s="114">
        <v>140</v>
      </c>
      <c r="F544" s="114">
        <v>462</v>
      </c>
      <c r="G544" s="123">
        <v>0</v>
      </c>
      <c r="H544" s="123">
        <v>8.153311842548652E+18</v>
      </c>
    </row>
    <row r="545" spans="3:8" ht="15" customHeight="1">
      <c r="C545" s="112" t="b">
        <v>0</v>
      </c>
      <c r="D545" s="125">
        <v>44828</v>
      </c>
      <c r="E545" s="114">
        <v>144</v>
      </c>
      <c r="F545" s="114">
        <v>463</v>
      </c>
      <c r="G545" s="123">
        <v>0</v>
      </c>
      <c r="H545" s="123">
        <v>4.0345059454595364E+18</v>
      </c>
    </row>
    <row r="546" spans="3:8" ht="15" customHeight="1">
      <c r="C546" s="112" t="b">
        <v>0</v>
      </c>
      <c r="D546" s="125">
        <v>44827</v>
      </c>
      <c r="E546" s="114">
        <v>130</v>
      </c>
      <c r="F546" s="114">
        <v>464</v>
      </c>
      <c r="G546" s="123">
        <v>0</v>
      </c>
      <c r="H546" s="123">
        <v>1.3935407176532867E+19</v>
      </c>
    </row>
    <row r="547" spans="3:8" ht="15" customHeight="1">
      <c r="C547" s="112" t="b">
        <v>0</v>
      </c>
      <c r="D547" s="125">
        <v>44826</v>
      </c>
      <c r="E547" s="114">
        <v>140</v>
      </c>
      <c r="F547" s="114">
        <v>465</v>
      </c>
      <c r="G547" s="123">
        <v>0</v>
      </c>
      <c r="H547" s="123">
        <v>4.0001122669592684E+18</v>
      </c>
    </row>
    <row r="548" spans="3:8" ht="15" customHeight="1">
      <c r="C548" s="112" t="b">
        <v>0</v>
      </c>
      <c r="D548" s="125">
        <v>44825</v>
      </c>
      <c r="E548" s="114">
        <v>93</v>
      </c>
      <c r="F548" s="114">
        <v>466</v>
      </c>
      <c r="G548" s="123">
        <v>0</v>
      </c>
      <c r="H548" s="123">
        <v>1.4312043499087741E+19</v>
      </c>
    </row>
    <row r="549" spans="3:8" ht="15" customHeight="1">
      <c r="C549" s="112" t="b">
        <v>0</v>
      </c>
      <c r="D549" s="125">
        <v>44824</v>
      </c>
      <c r="E549" s="114">
        <v>50</v>
      </c>
      <c r="F549" s="114">
        <v>467</v>
      </c>
      <c r="G549" s="123">
        <v>0</v>
      </c>
      <c r="H549" s="123">
        <v>6.2550722971247596E+18</v>
      </c>
    </row>
    <row r="550" spans="3:8" ht="15" customHeight="1">
      <c r="C550" s="112" t="b">
        <v>0</v>
      </c>
      <c r="D550" s="125">
        <v>44823</v>
      </c>
      <c r="E550" s="114">
        <v>71</v>
      </c>
      <c r="F550" s="114">
        <v>468</v>
      </c>
      <c r="G550" s="123">
        <v>0</v>
      </c>
      <c r="H550" s="123">
        <v>6.5471296063295314E+18</v>
      </c>
    </row>
    <row r="551" spans="3:8" ht="15" customHeight="1">
      <c r="C551" s="112" t="b">
        <v>0</v>
      </c>
      <c r="D551" s="125">
        <v>44822</v>
      </c>
      <c r="E551" s="114">
        <v>156</v>
      </c>
      <c r="F551" s="114">
        <v>469</v>
      </c>
      <c r="G551" s="123">
        <v>0</v>
      </c>
      <c r="H551" s="123">
        <v>4.142025297054869E+18</v>
      </c>
    </row>
    <row r="552" spans="3:8" ht="15" customHeight="1">
      <c r="C552" s="112" t="b">
        <v>0</v>
      </c>
      <c r="D552" s="125">
        <v>44821</v>
      </c>
      <c r="E552" s="114">
        <v>115</v>
      </c>
      <c r="F552" s="114">
        <v>470</v>
      </c>
      <c r="G552" s="123">
        <v>0</v>
      </c>
      <c r="H552" s="123">
        <v>2.4224105051294572E+18</v>
      </c>
    </row>
    <row r="553" spans="3:8" ht="15" customHeight="1">
      <c r="C553" s="112" t="b">
        <v>0</v>
      </c>
      <c r="D553" s="125">
        <v>44820</v>
      </c>
      <c r="E553" s="114">
        <v>141</v>
      </c>
      <c r="F553" s="114">
        <v>471</v>
      </c>
      <c r="G553" s="123">
        <v>0</v>
      </c>
      <c r="H553" s="123">
        <v>7.0271585925030989E+17</v>
      </c>
    </row>
    <row r="554" spans="3:8" ht="15" customHeight="1">
      <c r="C554" s="112" t="b">
        <v>0</v>
      </c>
      <c r="D554" s="125">
        <v>44819</v>
      </c>
      <c r="E554" s="114">
        <v>117</v>
      </c>
      <c r="F554" s="114">
        <v>472</v>
      </c>
      <c r="G554" s="123">
        <v>0</v>
      </c>
      <c r="H554" s="123">
        <v>8.8272504001107948E+18</v>
      </c>
    </row>
    <row r="555" spans="3:8" ht="15" customHeight="1">
      <c r="C555" s="112" t="b">
        <v>0</v>
      </c>
      <c r="D555" s="125">
        <v>44818</v>
      </c>
      <c r="E555" s="114">
        <v>108</v>
      </c>
      <c r="F555" s="114">
        <v>473</v>
      </c>
      <c r="G555" s="123">
        <v>0</v>
      </c>
      <c r="H555" s="123">
        <v>9.8830732076221606E+17</v>
      </c>
    </row>
    <row r="556" spans="3:8" ht="15" customHeight="1">
      <c r="C556" s="112" t="b">
        <v>0</v>
      </c>
      <c r="D556" s="125">
        <v>44817</v>
      </c>
      <c r="E556" s="114">
        <v>71</v>
      </c>
      <c r="F556" s="114">
        <v>474</v>
      </c>
      <c r="G556" s="123">
        <v>0</v>
      </c>
      <c r="H556" s="123">
        <v>5.1709976826162278E+18</v>
      </c>
    </row>
    <row r="557" spans="3:8" ht="15" customHeight="1">
      <c r="C557" s="112" t="b">
        <v>0</v>
      </c>
      <c r="D557" s="125">
        <v>44816</v>
      </c>
      <c r="E557" s="114">
        <v>79</v>
      </c>
      <c r="F557" s="114">
        <v>475</v>
      </c>
      <c r="G557" s="123">
        <v>0</v>
      </c>
      <c r="H557" s="123">
        <v>4.3091347013695427E+18</v>
      </c>
    </row>
    <row r="558" spans="3:8" ht="15" customHeight="1">
      <c r="C558" s="112" t="b">
        <v>0</v>
      </c>
      <c r="D558" s="125">
        <v>44815</v>
      </c>
      <c r="E558" s="114">
        <v>134</v>
      </c>
      <c r="F558" s="114">
        <v>476</v>
      </c>
      <c r="G558" s="123">
        <v>0</v>
      </c>
      <c r="H558" s="123">
        <v>1.2898588678557127E+19</v>
      </c>
    </row>
    <row r="559" spans="3:8" ht="15" customHeight="1">
      <c r="C559" s="112" t="b">
        <v>0</v>
      </c>
      <c r="D559" s="125">
        <v>44814</v>
      </c>
      <c r="E559" s="114">
        <v>147</v>
      </c>
      <c r="F559" s="114">
        <v>477</v>
      </c>
      <c r="G559" s="123">
        <v>0</v>
      </c>
      <c r="H559" s="123">
        <v>1.4660721580224428E+19</v>
      </c>
    </row>
    <row r="560" spans="3:8" ht="15" customHeight="1">
      <c r="C560" s="112" t="b">
        <v>0</v>
      </c>
      <c r="D560" s="125">
        <v>44813</v>
      </c>
      <c r="E560" s="114">
        <v>122</v>
      </c>
      <c r="F560" s="114">
        <v>478</v>
      </c>
      <c r="G560" s="123">
        <v>0</v>
      </c>
      <c r="H560" s="123">
        <v>1.0636967947321801E+19</v>
      </c>
    </row>
    <row r="561" spans="3:8" ht="15" customHeight="1">
      <c r="C561" s="112" t="b">
        <v>0</v>
      </c>
      <c r="D561" s="125">
        <v>44812</v>
      </c>
      <c r="E561" s="114">
        <v>148</v>
      </c>
      <c r="F561" s="114">
        <v>479</v>
      </c>
      <c r="G561" s="123">
        <v>0</v>
      </c>
      <c r="H561" s="123">
        <v>1.0143701919936506E+19</v>
      </c>
    </row>
    <row r="562" spans="3:8" ht="15" customHeight="1">
      <c r="C562" s="112" t="b">
        <v>0</v>
      </c>
      <c r="D562" s="125">
        <v>44811</v>
      </c>
      <c r="E562" s="114">
        <v>99</v>
      </c>
      <c r="F562" s="114">
        <v>480</v>
      </c>
      <c r="G562" s="123">
        <v>0</v>
      </c>
      <c r="H562" s="123">
        <v>9.9646293132065628E+18</v>
      </c>
    </row>
    <row r="563" spans="3:8" ht="15" customHeight="1">
      <c r="C563" s="112" t="b">
        <v>0</v>
      </c>
      <c r="D563" s="125">
        <v>44810</v>
      </c>
      <c r="E563" s="114">
        <v>82</v>
      </c>
      <c r="F563" s="114">
        <v>481</v>
      </c>
      <c r="G563" s="123">
        <v>0</v>
      </c>
      <c r="H563" s="123">
        <v>1.0479124196540117E+19</v>
      </c>
    </row>
    <row r="564" spans="3:8" ht="15" customHeight="1">
      <c r="C564" s="112" t="b">
        <v>0</v>
      </c>
      <c r="D564" s="125">
        <v>44809</v>
      </c>
      <c r="E564" s="114">
        <v>39</v>
      </c>
      <c r="F564" s="114">
        <v>482</v>
      </c>
      <c r="G564" s="123">
        <v>0</v>
      </c>
      <c r="H564" s="123">
        <v>1.1071557803952755E+18</v>
      </c>
    </row>
    <row r="565" spans="3:8" ht="15" customHeight="1">
      <c r="C565" s="112" t="b">
        <v>0</v>
      </c>
      <c r="D565" s="125">
        <v>44808</v>
      </c>
      <c r="E565" s="114">
        <v>150</v>
      </c>
      <c r="F565" s="114">
        <v>483</v>
      </c>
      <c r="G565" s="123">
        <v>0</v>
      </c>
      <c r="H565" s="123">
        <v>1.5352972341086271E+19</v>
      </c>
    </row>
    <row r="566" spans="3:8" ht="15" customHeight="1">
      <c r="C566" s="112" t="b">
        <v>0</v>
      </c>
      <c r="D566" s="125">
        <v>44807</v>
      </c>
      <c r="E566" s="114">
        <v>155</v>
      </c>
      <c r="F566" s="114">
        <v>484</v>
      </c>
      <c r="G566" s="123">
        <v>0</v>
      </c>
      <c r="H566" s="123">
        <v>9.6030343068908667E+18</v>
      </c>
    </row>
    <row r="567" spans="3:8" ht="15" customHeight="1">
      <c r="C567" s="112" t="b">
        <v>0</v>
      </c>
      <c r="D567" s="125">
        <v>44806</v>
      </c>
      <c r="E567" s="114">
        <v>124</v>
      </c>
      <c r="F567" s="114">
        <v>485</v>
      </c>
      <c r="G567" s="123">
        <v>0</v>
      </c>
      <c r="H567" s="123">
        <v>8.063266499992278E+18</v>
      </c>
    </row>
    <row r="568" spans="3:8" ht="15" customHeight="1">
      <c r="C568" s="112" t="b">
        <v>0</v>
      </c>
      <c r="D568" s="125">
        <v>44805</v>
      </c>
      <c r="E568" s="114">
        <v>138</v>
      </c>
      <c r="F568" s="114">
        <v>486</v>
      </c>
      <c r="G568" s="123">
        <v>0</v>
      </c>
      <c r="H568" s="123">
        <v>1.1306376722930461E+19</v>
      </c>
    </row>
    <row r="569" spans="3:8" ht="15" customHeight="1">
      <c r="C569" s="112" t="b">
        <v>0</v>
      </c>
      <c r="D569" s="125">
        <v>44804</v>
      </c>
      <c r="E569" s="114">
        <v>95</v>
      </c>
      <c r="F569" s="114">
        <v>487</v>
      </c>
      <c r="G569" s="123">
        <v>0</v>
      </c>
      <c r="H569" s="123">
        <v>8.2484146804232253E+18</v>
      </c>
    </row>
    <row r="570" spans="3:8" ht="15" customHeight="1">
      <c r="C570" s="112" t="b">
        <v>0</v>
      </c>
      <c r="D570" s="125">
        <v>44803</v>
      </c>
      <c r="E570" s="114">
        <v>73</v>
      </c>
      <c r="F570" s="114">
        <v>488</v>
      </c>
      <c r="G570" s="123">
        <v>0</v>
      </c>
      <c r="H570" s="123">
        <v>1.719767163937972E+19</v>
      </c>
    </row>
    <row r="571" spans="3:8" ht="15" customHeight="1">
      <c r="C571" s="112" t="b">
        <v>0</v>
      </c>
      <c r="D571" s="125">
        <v>44802</v>
      </c>
      <c r="E571" s="114">
        <v>50</v>
      </c>
      <c r="F571" s="114">
        <v>489</v>
      </c>
      <c r="G571" s="123">
        <v>0</v>
      </c>
      <c r="H571" s="123">
        <v>9.9029676700395904E+17</v>
      </c>
    </row>
    <row r="572" spans="3:8" ht="15" customHeight="1">
      <c r="C572" s="112" t="b">
        <v>0</v>
      </c>
      <c r="D572" s="125">
        <v>44801</v>
      </c>
      <c r="E572" s="114">
        <v>126</v>
      </c>
      <c r="F572" s="114">
        <v>490</v>
      </c>
      <c r="G572" s="123">
        <v>0</v>
      </c>
      <c r="H572" s="123">
        <v>1.189633912735735E+19</v>
      </c>
    </row>
    <row r="573" spans="3:8" ht="15" customHeight="1">
      <c r="C573" s="112" t="b">
        <v>0</v>
      </c>
      <c r="D573" s="125">
        <v>44800</v>
      </c>
      <c r="E573" s="114">
        <v>125</v>
      </c>
      <c r="F573" s="114">
        <v>491</v>
      </c>
      <c r="G573" s="123">
        <v>0</v>
      </c>
      <c r="H573" s="123">
        <v>1.6253495815867347E+19</v>
      </c>
    </row>
    <row r="574" spans="3:8" ht="15" customHeight="1">
      <c r="C574" s="112" t="b">
        <v>0</v>
      </c>
      <c r="D574" s="125">
        <v>44799</v>
      </c>
      <c r="E574" s="114">
        <v>117</v>
      </c>
      <c r="F574" s="114">
        <v>492</v>
      </c>
      <c r="G574" s="123">
        <v>0</v>
      </c>
      <c r="H574" s="123">
        <v>1.147015330062864E+19</v>
      </c>
    </row>
    <row r="575" spans="3:8" ht="15" customHeight="1">
      <c r="C575" s="112" t="b">
        <v>0</v>
      </c>
      <c r="D575" s="125">
        <v>44798</v>
      </c>
      <c r="E575" s="114">
        <v>131</v>
      </c>
      <c r="F575" s="114">
        <v>493</v>
      </c>
      <c r="G575" s="123">
        <v>0</v>
      </c>
      <c r="H575" s="123">
        <v>8.4620974584057152E+17</v>
      </c>
    </row>
    <row r="576" spans="3:8" ht="15" customHeight="1">
      <c r="C576" s="112" t="b">
        <v>0</v>
      </c>
      <c r="D576" s="125">
        <v>44797</v>
      </c>
      <c r="E576" s="114">
        <v>75</v>
      </c>
      <c r="F576" s="114">
        <v>494</v>
      </c>
      <c r="G576" s="123">
        <v>0</v>
      </c>
      <c r="H576" s="123">
        <v>1.5833144717263614E+19</v>
      </c>
    </row>
    <row r="577" spans="3:8" ht="15" customHeight="1">
      <c r="C577" s="112" t="b">
        <v>0</v>
      </c>
      <c r="D577" s="125">
        <v>44796</v>
      </c>
      <c r="E577" s="114">
        <v>57</v>
      </c>
      <c r="F577" s="114">
        <v>495</v>
      </c>
      <c r="G577" s="123">
        <v>0</v>
      </c>
      <c r="H577" s="123">
        <v>1.7555372228158343E+19</v>
      </c>
    </row>
    <row r="578" spans="3:8" ht="15" customHeight="1">
      <c r="C578" s="112" t="b">
        <v>0</v>
      </c>
      <c r="D578" s="125">
        <v>44795</v>
      </c>
      <c r="E578" s="114">
        <v>43</v>
      </c>
      <c r="F578" s="114">
        <v>496</v>
      </c>
      <c r="G578" s="123">
        <v>0</v>
      </c>
      <c r="H578" s="123">
        <v>1.5626011839348007E+19</v>
      </c>
    </row>
    <row r="579" spans="3:8" ht="15" customHeight="1">
      <c r="C579" s="112" t="b">
        <v>0</v>
      </c>
      <c r="D579" s="125">
        <v>44794</v>
      </c>
      <c r="E579" s="114">
        <v>147</v>
      </c>
      <c r="F579" s="114">
        <v>497</v>
      </c>
      <c r="G579" s="123">
        <v>0</v>
      </c>
      <c r="H579" s="123">
        <v>3.5561605558486349E+18</v>
      </c>
    </row>
    <row r="580" spans="3:8" ht="15" customHeight="1">
      <c r="C580" s="112" t="b">
        <v>0</v>
      </c>
      <c r="D580" s="125">
        <v>44793</v>
      </c>
      <c r="E580" s="114">
        <v>128</v>
      </c>
      <c r="F580" s="114">
        <v>498</v>
      </c>
      <c r="G580" s="123">
        <v>0</v>
      </c>
      <c r="H580" s="123">
        <v>5.2935783879888609E+18</v>
      </c>
    </row>
    <row r="581" spans="3:8" ht="15" customHeight="1">
      <c r="C581" s="112" t="b">
        <v>0</v>
      </c>
      <c r="D581" s="125">
        <v>44792</v>
      </c>
      <c r="E581" s="114">
        <v>153</v>
      </c>
      <c r="F581" s="114">
        <v>499</v>
      </c>
      <c r="G581" s="123">
        <v>0</v>
      </c>
      <c r="H581" s="123">
        <v>2.591830556144192E+18</v>
      </c>
    </row>
    <row r="582" spans="3:8" ht="15" customHeight="1">
      <c r="C582" s="112" t="b">
        <v>0</v>
      </c>
      <c r="D582" s="125">
        <v>44791</v>
      </c>
      <c r="E582" s="114">
        <v>145</v>
      </c>
      <c r="F582" s="114">
        <v>500</v>
      </c>
      <c r="G582" s="123">
        <v>0</v>
      </c>
      <c r="H582" s="123">
        <v>6.6836918587244401E+18</v>
      </c>
    </row>
    <row r="583" spans="3:8" ht="15" customHeight="1">
      <c r="C583" s="112" t="b">
        <v>0</v>
      </c>
      <c r="D583" s="125">
        <v>44790</v>
      </c>
      <c r="E583" s="114">
        <v>99</v>
      </c>
      <c r="F583" s="114">
        <v>501</v>
      </c>
      <c r="G583" s="123">
        <v>0</v>
      </c>
      <c r="H583" s="123">
        <v>1.1657095269395515E+19</v>
      </c>
    </row>
    <row r="584" spans="3:8" ht="15" customHeight="1">
      <c r="C584" s="112" t="b">
        <v>0</v>
      </c>
      <c r="D584" s="125">
        <v>44789</v>
      </c>
      <c r="E584" s="114">
        <v>54</v>
      </c>
      <c r="F584" s="114">
        <v>502</v>
      </c>
      <c r="G584" s="123">
        <v>0</v>
      </c>
      <c r="H584" s="123">
        <v>1.3298673714849452E+19</v>
      </c>
    </row>
    <row r="585" spans="3:8" ht="15" customHeight="1">
      <c r="C585" s="112" t="b">
        <v>0</v>
      </c>
      <c r="D585" s="125">
        <v>44788</v>
      </c>
      <c r="E585" s="114">
        <v>82</v>
      </c>
      <c r="F585" s="114">
        <v>503</v>
      </c>
      <c r="G585" s="123">
        <v>0</v>
      </c>
      <c r="H585" s="123">
        <v>1.0359950713554799E+19</v>
      </c>
    </row>
    <row r="586" spans="3:8" ht="15" customHeight="1">
      <c r="C586" s="112" t="b">
        <v>0</v>
      </c>
      <c r="D586" s="125">
        <v>44787</v>
      </c>
      <c r="E586" s="114">
        <v>139</v>
      </c>
      <c r="F586" s="114">
        <v>504</v>
      </c>
      <c r="G586" s="123">
        <v>0</v>
      </c>
      <c r="H586" s="123">
        <v>1.2969883723233798E+19</v>
      </c>
    </row>
    <row r="587" spans="3:8" ht="15" customHeight="1">
      <c r="C587" s="112" t="b">
        <v>0</v>
      </c>
      <c r="D587" s="125">
        <v>44786</v>
      </c>
      <c r="E587" s="114">
        <v>130</v>
      </c>
      <c r="F587" s="114">
        <v>505</v>
      </c>
      <c r="G587" s="123">
        <v>0</v>
      </c>
      <c r="H587" s="123">
        <v>6.7848772743569213E+18</v>
      </c>
    </row>
    <row r="588" spans="3:8" ht="15" customHeight="1">
      <c r="C588" s="112" t="b">
        <v>0</v>
      </c>
      <c r="D588" s="125">
        <v>44785</v>
      </c>
      <c r="E588" s="114">
        <v>115</v>
      </c>
      <c r="F588" s="114">
        <v>506</v>
      </c>
      <c r="G588" s="123">
        <v>0</v>
      </c>
      <c r="H588" s="123">
        <v>1.3568176832358289E+19</v>
      </c>
    </row>
    <row r="589" spans="3:8" ht="15" customHeight="1">
      <c r="C589" s="112" t="b">
        <v>0</v>
      </c>
      <c r="D589" s="125">
        <v>44784</v>
      </c>
      <c r="E589" s="114">
        <v>136</v>
      </c>
      <c r="F589" s="114">
        <v>507</v>
      </c>
      <c r="G589" s="123">
        <v>0</v>
      </c>
      <c r="H589" s="123">
        <v>1.3765947968632422E+19</v>
      </c>
    </row>
    <row r="590" spans="3:8" ht="15" customHeight="1">
      <c r="C590" s="112" t="b">
        <v>0</v>
      </c>
      <c r="D590" s="125">
        <v>44783</v>
      </c>
      <c r="E590" s="114">
        <v>115</v>
      </c>
      <c r="F590" s="114">
        <v>508</v>
      </c>
      <c r="G590" s="123">
        <v>0</v>
      </c>
      <c r="H590" s="123">
        <v>1.8673153265111334E+18</v>
      </c>
    </row>
    <row r="591" spans="3:8" ht="15" customHeight="1">
      <c r="C591" s="112" t="b">
        <v>0</v>
      </c>
      <c r="D591" s="125">
        <v>44782</v>
      </c>
      <c r="E591" s="114">
        <v>69</v>
      </c>
      <c r="F591" s="114">
        <v>509</v>
      </c>
      <c r="G591" s="123">
        <v>0</v>
      </c>
      <c r="H591" s="123">
        <v>2.7484204730386063E+18</v>
      </c>
    </row>
    <row r="592" spans="3:8" ht="15" customHeight="1">
      <c r="C592" s="112" t="b">
        <v>0</v>
      </c>
      <c r="D592" s="125">
        <v>44781</v>
      </c>
      <c r="E592" s="114">
        <v>82</v>
      </c>
      <c r="F592" s="114">
        <v>510</v>
      </c>
      <c r="G592" s="123">
        <v>0</v>
      </c>
      <c r="H592" s="123">
        <v>9.8745416516220191E+18</v>
      </c>
    </row>
    <row r="593" spans="3:8" ht="15" customHeight="1">
      <c r="C593" s="112" t="b">
        <v>0</v>
      </c>
      <c r="D593" s="125">
        <v>44780</v>
      </c>
      <c r="E593" s="114">
        <v>146</v>
      </c>
      <c r="F593" s="114">
        <v>511</v>
      </c>
      <c r="G593" s="123">
        <v>0</v>
      </c>
      <c r="H593" s="123">
        <v>1.6409545142787607E+19</v>
      </c>
    </row>
    <row r="594" spans="3:8" ht="15" customHeight="1">
      <c r="C594" s="112" t="b">
        <v>0</v>
      </c>
      <c r="D594" s="125">
        <v>44779</v>
      </c>
      <c r="E594" s="114">
        <v>122</v>
      </c>
      <c r="F594" s="114">
        <v>512</v>
      </c>
      <c r="G594" s="123">
        <v>0</v>
      </c>
      <c r="H594" s="123">
        <v>7.6311149751496202E+18</v>
      </c>
    </row>
    <row r="595" spans="3:8" ht="15" customHeight="1">
      <c r="C595" s="112" t="b">
        <v>0</v>
      </c>
      <c r="D595" s="125">
        <v>44778</v>
      </c>
      <c r="E595" s="114">
        <v>111</v>
      </c>
      <c r="F595" s="114">
        <v>513</v>
      </c>
      <c r="G595" s="123">
        <v>0</v>
      </c>
      <c r="H595" s="123">
        <v>6.4030732861202473E+18</v>
      </c>
    </row>
    <row r="596" spans="3:8" ht="15" customHeight="1">
      <c r="C596" s="112" t="b">
        <v>0</v>
      </c>
      <c r="D596" s="125">
        <v>44777</v>
      </c>
      <c r="E596" s="114">
        <v>150</v>
      </c>
      <c r="F596" s="114">
        <v>514</v>
      </c>
      <c r="G596" s="123">
        <v>0</v>
      </c>
      <c r="H596" s="123">
        <v>1.5501642505296654E+19</v>
      </c>
    </row>
    <row r="597" spans="3:8" ht="15" customHeight="1">
      <c r="C597" s="112" t="b">
        <v>0</v>
      </c>
      <c r="D597" s="125">
        <v>44776</v>
      </c>
      <c r="E597" s="114">
        <v>121</v>
      </c>
      <c r="F597" s="114">
        <v>515</v>
      </c>
      <c r="G597" s="123">
        <v>0</v>
      </c>
      <c r="H597" s="123">
        <v>2.8014430645026442E+18</v>
      </c>
    </row>
    <row r="598" spans="3:8" ht="15" customHeight="1">
      <c r="C598" s="112" t="b">
        <v>0</v>
      </c>
      <c r="D598" s="125">
        <v>44775</v>
      </c>
      <c r="E598" s="114">
        <v>50</v>
      </c>
      <c r="F598" s="114">
        <v>516</v>
      </c>
      <c r="G598" s="123">
        <v>0</v>
      </c>
      <c r="H598" s="123">
        <v>2.7959588251171758E+18</v>
      </c>
    </row>
    <row r="599" spans="3:8" ht="15" customHeight="1">
      <c r="C599" s="112" t="b">
        <v>0</v>
      </c>
      <c r="D599" s="125">
        <v>44774</v>
      </c>
      <c r="E599" s="114">
        <v>58</v>
      </c>
      <c r="F599" s="114">
        <v>517</v>
      </c>
      <c r="G599" s="123">
        <v>0</v>
      </c>
      <c r="H599" s="123">
        <v>1.6863947043876308E+18</v>
      </c>
    </row>
    <row r="600" spans="3:8" ht="15" customHeight="1">
      <c r="C600" s="112" t="b">
        <v>0</v>
      </c>
      <c r="D600" s="125">
        <v>44773</v>
      </c>
      <c r="E600" s="114">
        <v>125</v>
      </c>
      <c r="F600" s="114">
        <v>518</v>
      </c>
      <c r="G600" s="123">
        <v>0</v>
      </c>
      <c r="H600" s="123">
        <v>1.2052605115577403E+19</v>
      </c>
    </row>
    <row r="601" spans="3:8" ht="15" customHeight="1">
      <c r="C601" s="112" t="b">
        <v>0</v>
      </c>
      <c r="D601" s="125">
        <v>44772</v>
      </c>
      <c r="E601" s="114">
        <v>158</v>
      </c>
      <c r="F601" s="114">
        <v>519</v>
      </c>
      <c r="G601" s="123">
        <v>0</v>
      </c>
      <c r="H601" s="123">
        <v>4.0665597816094956E+18</v>
      </c>
    </row>
    <row r="602" spans="3:8" ht="15" customHeight="1">
      <c r="C602" s="112" t="b">
        <v>0</v>
      </c>
      <c r="D602" s="125">
        <v>44771</v>
      </c>
      <c r="E602" s="114">
        <v>147</v>
      </c>
      <c r="F602" s="114">
        <v>520</v>
      </c>
      <c r="G602" s="123">
        <v>0</v>
      </c>
      <c r="H602" s="123">
        <v>9.3976400016805478E+17</v>
      </c>
    </row>
    <row r="603" spans="3:8" ht="15" customHeight="1">
      <c r="C603" s="112" t="b">
        <v>0</v>
      </c>
      <c r="D603" s="125">
        <v>44770</v>
      </c>
      <c r="E603" s="114">
        <v>136</v>
      </c>
      <c r="F603" s="114">
        <v>521</v>
      </c>
      <c r="G603" s="123">
        <v>0</v>
      </c>
      <c r="H603" s="123">
        <v>6.2627635155008881E+18</v>
      </c>
    </row>
    <row r="604" spans="3:8" ht="15" customHeight="1">
      <c r="C604" s="112" t="b">
        <v>0</v>
      </c>
      <c r="D604" s="125">
        <v>44769</v>
      </c>
      <c r="E604" s="114">
        <v>108</v>
      </c>
      <c r="F604" s="114">
        <v>522</v>
      </c>
      <c r="G604" s="123">
        <v>0</v>
      </c>
      <c r="H604" s="123">
        <v>1.3527034526695459E+19</v>
      </c>
    </row>
    <row r="605" spans="3:8" ht="15" customHeight="1">
      <c r="C605" s="112" t="b">
        <v>0</v>
      </c>
      <c r="D605" s="125">
        <v>44768</v>
      </c>
      <c r="E605" s="114">
        <v>46</v>
      </c>
      <c r="F605" s="114">
        <v>523</v>
      </c>
      <c r="G605" s="123">
        <v>0</v>
      </c>
      <c r="H605" s="123">
        <v>5.522980728233598E+18</v>
      </c>
    </row>
    <row r="606" spans="3:8" ht="15" customHeight="1">
      <c r="C606" s="112" t="b">
        <v>0</v>
      </c>
      <c r="D606" s="125">
        <v>44767</v>
      </c>
      <c r="E606" s="114">
        <v>48</v>
      </c>
      <c r="F606" s="114">
        <v>524</v>
      </c>
      <c r="G606" s="123">
        <v>0</v>
      </c>
      <c r="H606" s="123">
        <v>7.0580210809304023E+18</v>
      </c>
    </row>
    <row r="607" spans="3:8" ht="15" customHeight="1">
      <c r="C607" s="112" t="b">
        <v>0</v>
      </c>
      <c r="D607" s="125">
        <v>44766</v>
      </c>
      <c r="E607" s="114">
        <v>141</v>
      </c>
      <c r="F607" s="114">
        <v>525</v>
      </c>
      <c r="G607" s="123">
        <v>0</v>
      </c>
      <c r="H607" s="123">
        <v>1.7166135298750968E+19</v>
      </c>
    </row>
    <row r="608" spans="3:8" ht="15" customHeight="1">
      <c r="C608" s="112" t="b">
        <v>0</v>
      </c>
      <c r="D608" s="125">
        <v>44765</v>
      </c>
      <c r="E608" s="114">
        <v>160</v>
      </c>
      <c r="F608" s="114">
        <v>526</v>
      </c>
      <c r="G608" s="123">
        <v>0</v>
      </c>
      <c r="H608" s="123">
        <v>6.1084296283030057E+18</v>
      </c>
    </row>
    <row r="609" spans="3:8" ht="15" customHeight="1">
      <c r="C609" s="112" t="b">
        <v>0</v>
      </c>
      <c r="D609" s="125">
        <v>44764</v>
      </c>
      <c r="E609" s="114">
        <v>137</v>
      </c>
      <c r="F609" s="114">
        <v>527</v>
      </c>
      <c r="G609" s="123">
        <v>0</v>
      </c>
      <c r="H609" s="123">
        <v>6.2348102198040699E+18</v>
      </c>
    </row>
    <row r="610" spans="3:8" ht="15" customHeight="1">
      <c r="C610" s="112" t="b">
        <v>0</v>
      </c>
      <c r="D610" s="125">
        <v>44763</v>
      </c>
      <c r="E610" s="114">
        <v>166</v>
      </c>
      <c r="F610" s="114">
        <v>528</v>
      </c>
      <c r="G610" s="123">
        <v>0</v>
      </c>
      <c r="H610" s="123">
        <v>1.7003549094902874E+19</v>
      </c>
    </row>
    <row r="611" spans="3:8" ht="15" customHeight="1">
      <c r="C611" s="112" t="b">
        <v>0</v>
      </c>
      <c r="D611" s="125">
        <v>44762</v>
      </c>
      <c r="E611" s="114">
        <v>96</v>
      </c>
      <c r="F611" s="114">
        <v>529</v>
      </c>
      <c r="G611" s="123">
        <v>0</v>
      </c>
      <c r="H611" s="123">
        <v>2.8836530359768248E+18</v>
      </c>
    </row>
    <row r="612" spans="3:8" ht="15" customHeight="1">
      <c r="C612" s="112" t="b">
        <v>0</v>
      </c>
      <c r="D612" s="125">
        <v>44761</v>
      </c>
      <c r="E612" s="114">
        <v>47</v>
      </c>
      <c r="F612" s="114">
        <v>530</v>
      </c>
      <c r="G612" s="123">
        <v>0</v>
      </c>
      <c r="H612" s="123">
        <v>1.7069537610335003E+19</v>
      </c>
    </row>
    <row r="613" spans="3:8" ht="15" customHeight="1">
      <c r="C613" s="112" t="b">
        <v>0</v>
      </c>
      <c r="D613" s="125">
        <v>44760</v>
      </c>
      <c r="E613" s="114">
        <v>65</v>
      </c>
      <c r="F613" s="114">
        <v>531</v>
      </c>
      <c r="G613" s="123">
        <v>0</v>
      </c>
      <c r="H613" s="123">
        <v>1.4769462713640122E+19</v>
      </c>
    </row>
    <row r="614" spans="3:8" ht="15" customHeight="1">
      <c r="C614" s="112" t="b">
        <v>0</v>
      </c>
      <c r="D614" s="125">
        <v>44759</v>
      </c>
      <c r="E614" s="114">
        <v>149</v>
      </c>
      <c r="F614" s="114">
        <v>532</v>
      </c>
      <c r="G614" s="123">
        <v>0</v>
      </c>
      <c r="H614" s="123">
        <v>1.0544350970258627E+19</v>
      </c>
    </row>
    <row r="615" spans="3:8" ht="15" customHeight="1">
      <c r="C615" s="112" t="b">
        <v>0</v>
      </c>
      <c r="D615" s="125">
        <v>44758</v>
      </c>
      <c r="E615" s="114">
        <v>153</v>
      </c>
      <c r="F615" s="114">
        <v>533</v>
      </c>
      <c r="G615" s="123">
        <v>0</v>
      </c>
      <c r="H615" s="123">
        <v>1.7991383874616038E+18</v>
      </c>
    </row>
    <row r="616" spans="3:8" ht="15" customHeight="1">
      <c r="C616" s="112" t="b">
        <v>0</v>
      </c>
      <c r="D616" s="125">
        <v>44757</v>
      </c>
      <c r="E616" s="114">
        <v>129</v>
      </c>
      <c r="F616" s="114">
        <v>534</v>
      </c>
      <c r="G616" s="123">
        <v>0</v>
      </c>
      <c r="H616" s="123">
        <v>4.646462825971583E+18</v>
      </c>
    </row>
    <row r="617" spans="3:8" ht="15" customHeight="1">
      <c r="C617" s="112" t="b">
        <v>0</v>
      </c>
      <c r="D617" s="125">
        <v>44756</v>
      </c>
      <c r="E617" s="114">
        <v>134</v>
      </c>
      <c r="F617" s="114">
        <v>535</v>
      </c>
      <c r="G617" s="123">
        <v>0</v>
      </c>
      <c r="H617" s="123">
        <v>1.2071661996385579E+19</v>
      </c>
    </row>
    <row r="618" spans="3:8" ht="15" customHeight="1">
      <c r="C618" s="112" t="b">
        <v>0</v>
      </c>
      <c r="D618" s="125">
        <v>44755</v>
      </c>
      <c r="E618" s="114">
        <v>117</v>
      </c>
      <c r="F618" s="114">
        <v>536</v>
      </c>
      <c r="G618" s="123">
        <v>0</v>
      </c>
      <c r="H618" s="123">
        <v>4.2499221233168609E+18</v>
      </c>
    </row>
    <row r="619" spans="3:8" ht="15" customHeight="1">
      <c r="C619" s="112" t="b">
        <v>0</v>
      </c>
      <c r="D619" s="125">
        <v>44754</v>
      </c>
      <c r="E619" s="114">
        <v>87</v>
      </c>
      <c r="F619" s="114">
        <v>537</v>
      </c>
      <c r="G619" s="123">
        <v>0</v>
      </c>
      <c r="H619" s="123">
        <v>1.5884317962866108E+19</v>
      </c>
    </row>
    <row r="620" spans="3:8" ht="15" customHeight="1">
      <c r="C620" s="112" t="b">
        <v>0</v>
      </c>
      <c r="D620" s="125">
        <v>44753</v>
      </c>
      <c r="E620" s="114">
        <v>41</v>
      </c>
      <c r="F620" s="114">
        <v>538</v>
      </c>
      <c r="G620" s="123">
        <v>0</v>
      </c>
      <c r="H620" s="123">
        <v>8.9062494733487063E+18</v>
      </c>
    </row>
    <row r="621" spans="3:8" ht="15" customHeight="1">
      <c r="C621" s="112" t="b">
        <v>0</v>
      </c>
      <c r="D621" s="125">
        <v>44752</v>
      </c>
      <c r="E621" s="114">
        <v>136</v>
      </c>
      <c r="F621" s="114">
        <v>539</v>
      </c>
      <c r="G621" s="123">
        <v>0</v>
      </c>
      <c r="H621" s="123">
        <v>1.4941000632146147E+19</v>
      </c>
    </row>
    <row r="622" spans="3:8" ht="15" customHeight="1">
      <c r="C622" s="112" t="b">
        <v>0</v>
      </c>
      <c r="D622" s="125">
        <v>44751</v>
      </c>
      <c r="E622" s="114">
        <v>119</v>
      </c>
      <c r="F622" s="114">
        <v>540</v>
      </c>
      <c r="G622" s="123">
        <v>0</v>
      </c>
      <c r="H622" s="123">
        <v>7.535028424918699E+18</v>
      </c>
    </row>
    <row r="623" spans="3:8" ht="15" customHeight="1">
      <c r="C623" s="112" t="b">
        <v>0</v>
      </c>
      <c r="D623" s="125">
        <v>44750</v>
      </c>
      <c r="E623" s="114">
        <v>126</v>
      </c>
      <c r="F623" s="114">
        <v>541</v>
      </c>
      <c r="G623" s="123">
        <v>0</v>
      </c>
      <c r="H623" s="123">
        <v>1.689308910277622E+19</v>
      </c>
    </row>
    <row r="624" spans="3:8" ht="15" customHeight="1">
      <c r="C624" s="112" t="b">
        <v>0</v>
      </c>
      <c r="D624" s="125">
        <v>44749</v>
      </c>
      <c r="E624" s="114">
        <v>144</v>
      </c>
      <c r="F624" s="114">
        <v>542</v>
      </c>
      <c r="G624" s="123">
        <v>0</v>
      </c>
      <c r="H624" s="123">
        <v>4.5538804261692513E+18</v>
      </c>
    </row>
    <row r="625" spans="3:8" ht="15" customHeight="1">
      <c r="C625" s="112" t="b">
        <v>0</v>
      </c>
      <c r="D625" s="125">
        <v>44748</v>
      </c>
      <c r="E625" s="114">
        <v>102</v>
      </c>
      <c r="F625" s="114">
        <v>543</v>
      </c>
      <c r="G625" s="123">
        <v>0</v>
      </c>
      <c r="H625" s="123">
        <v>4.9121892330739466E+18</v>
      </c>
    </row>
    <row r="626" spans="3:8" ht="15" customHeight="1">
      <c r="C626" s="112" t="b">
        <v>0</v>
      </c>
      <c r="D626" s="125">
        <v>44747</v>
      </c>
      <c r="E626" s="114">
        <v>70</v>
      </c>
      <c r="F626" s="114">
        <v>544</v>
      </c>
      <c r="G626" s="123">
        <v>0</v>
      </c>
      <c r="H626" s="123">
        <v>5.0385501668975391E+18</v>
      </c>
    </row>
    <row r="627" spans="3:8" ht="15" customHeight="1">
      <c r="C627" s="112" t="b">
        <v>0</v>
      </c>
      <c r="D627" s="125">
        <v>44746</v>
      </c>
      <c r="E627" s="114">
        <v>75</v>
      </c>
      <c r="F627" s="114">
        <v>545</v>
      </c>
      <c r="G627" s="123">
        <v>0</v>
      </c>
      <c r="H627" s="123">
        <v>1.399606118080717E+19</v>
      </c>
    </row>
    <row r="628" spans="3:8" ht="15" customHeight="1">
      <c r="C628" s="112" t="b">
        <v>0</v>
      </c>
      <c r="D628" s="125">
        <v>44745</v>
      </c>
      <c r="E628" s="114">
        <v>147</v>
      </c>
      <c r="F628" s="114">
        <v>546</v>
      </c>
      <c r="G628" s="123">
        <v>0</v>
      </c>
      <c r="H628" s="123">
        <v>1.6387138453090128E+19</v>
      </c>
    </row>
    <row r="629" spans="3:8" ht="15" customHeight="1">
      <c r="C629" s="112" t="b">
        <v>0</v>
      </c>
      <c r="D629" s="125">
        <v>44744</v>
      </c>
      <c r="E629" s="114">
        <v>116</v>
      </c>
      <c r="F629" s="114">
        <v>547</v>
      </c>
      <c r="G629" s="123">
        <v>0</v>
      </c>
      <c r="H629" s="123">
        <v>4.73410072625101E+18</v>
      </c>
    </row>
    <row r="630" spans="3:8" ht="15" customHeight="1">
      <c r="C630" s="112" t="b">
        <v>0</v>
      </c>
      <c r="D630" s="125">
        <v>44743</v>
      </c>
      <c r="E630" s="114">
        <v>130</v>
      </c>
      <c r="F630" s="114">
        <v>548</v>
      </c>
      <c r="G630" s="123">
        <v>0</v>
      </c>
      <c r="H630" s="123">
        <v>6.127398416534613E+18</v>
      </c>
    </row>
    <row r="631" spans="3:8" ht="15" customHeight="1">
      <c r="C631" s="112" t="b">
        <v>0</v>
      </c>
      <c r="D631" s="125">
        <v>44742</v>
      </c>
      <c r="E631" s="114">
        <v>151</v>
      </c>
      <c r="F631" s="114">
        <v>549</v>
      </c>
      <c r="G631" s="123">
        <v>0</v>
      </c>
      <c r="H631" s="123">
        <v>4.459295154465494E+18</v>
      </c>
    </row>
    <row r="632" spans="3:8" ht="15" customHeight="1">
      <c r="C632" s="112" t="b">
        <v>0</v>
      </c>
      <c r="D632" s="125">
        <v>44741</v>
      </c>
      <c r="E632" s="114">
        <v>85</v>
      </c>
      <c r="F632" s="114">
        <v>550</v>
      </c>
      <c r="G632" s="123">
        <v>0</v>
      </c>
      <c r="H632" s="123">
        <v>1.5566592376645908E+19</v>
      </c>
    </row>
    <row r="633" spans="3:8" ht="15" customHeight="1">
      <c r="C633" s="112" t="b">
        <v>0</v>
      </c>
      <c r="D633" s="125">
        <v>44740</v>
      </c>
      <c r="E633" s="114">
        <v>42</v>
      </c>
      <c r="F633" s="114">
        <v>551</v>
      </c>
      <c r="G633" s="123">
        <v>0</v>
      </c>
      <c r="H633" s="123">
        <v>5.0065894117009828E+18</v>
      </c>
    </row>
    <row r="634" spans="3:8" ht="15" customHeight="1">
      <c r="C634" s="112" t="b">
        <v>0</v>
      </c>
      <c r="D634" s="125">
        <v>44739</v>
      </c>
      <c r="E634" s="114">
        <v>83</v>
      </c>
      <c r="F634" s="114">
        <v>552</v>
      </c>
      <c r="G634" s="123">
        <v>0</v>
      </c>
      <c r="H634" s="123">
        <v>4.9257131196661381E+18</v>
      </c>
    </row>
    <row r="635" spans="3:8" ht="15" customHeight="1">
      <c r="C635" s="112" t="b">
        <v>0</v>
      </c>
      <c r="D635" s="125">
        <v>44738</v>
      </c>
      <c r="E635" s="114">
        <v>154</v>
      </c>
      <c r="F635" s="114">
        <v>553</v>
      </c>
      <c r="G635" s="123">
        <v>0</v>
      </c>
      <c r="H635" s="123">
        <v>1.1041658918397779E+18</v>
      </c>
    </row>
    <row r="636" spans="3:8" ht="15" customHeight="1">
      <c r="C636" s="112" t="b">
        <v>0</v>
      </c>
      <c r="D636" s="125">
        <v>44737</v>
      </c>
      <c r="E636" s="114">
        <v>142</v>
      </c>
      <c r="F636" s="114">
        <v>554</v>
      </c>
      <c r="G636" s="123">
        <v>0</v>
      </c>
      <c r="H636" s="123">
        <v>4.9315305071727319E+18</v>
      </c>
    </row>
    <row r="637" spans="3:8" ht="15" customHeight="1">
      <c r="C637" s="112" t="b">
        <v>0</v>
      </c>
      <c r="D637" s="125">
        <v>44736</v>
      </c>
      <c r="E637" s="114">
        <v>127</v>
      </c>
      <c r="F637" s="114">
        <v>555</v>
      </c>
      <c r="G637" s="123">
        <v>0</v>
      </c>
      <c r="H637" s="123">
        <v>1.2492561997884439E+19</v>
      </c>
    </row>
    <row r="638" spans="3:8" ht="15" customHeight="1">
      <c r="C638" s="112" t="b">
        <v>0</v>
      </c>
      <c r="D638" s="125">
        <v>44735</v>
      </c>
      <c r="E638" s="114">
        <v>152</v>
      </c>
      <c r="F638" s="114">
        <v>556</v>
      </c>
      <c r="G638" s="123">
        <v>0</v>
      </c>
      <c r="H638" s="123">
        <v>1.1078659524577458E+19</v>
      </c>
    </row>
    <row r="639" spans="3:8" ht="15" customHeight="1">
      <c r="C639" s="112" t="b">
        <v>0</v>
      </c>
      <c r="D639" s="125">
        <v>44734</v>
      </c>
      <c r="E639" s="114">
        <v>123</v>
      </c>
      <c r="F639" s="114">
        <v>557</v>
      </c>
      <c r="G639" s="123">
        <v>0</v>
      </c>
      <c r="H639" s="123">
        <v>1.2897411345541157E+19</v>
      </c>
    </row>
    <row r="640" spans="3:8" ht="15" customHeight="1">
      <c r="C640" s="112" t="b">
        <v>0</v>
      </c>
      <c r="D640" s="125">
        <v>44733</v>
      </c>
      <c r="E640" s="114">
        <v>76</v>
      </c>
      <c r="F640" s="114">
        <v>558</v>
      </c>
      <c r="G640" s="123">
        <v>0</v>
      </c>
      <c r="H640" s="123">
        <v>1.4334515857289609E+19</v>
      </c>
    </row>
    <row r="641" spans="3:8" ht="15" customHeight="1">
      <c r="C641" s="112" t="b">
        <v>0</v>
      </c>
      <c r="D641" s="125">
        <v>44732</v>
      </c>
      <c r="E641" s="114">
        <v>83</v>
      </c>
      <c r="F641" s="114">
        <v>559</v>
      </c>
      <c r="G641" s="123">
        <v>0</v>
      </c>
      <c r="H641" s="123">
        <v>6.8363055934297129E+18</v>
      </c>
    </row>
    <row r="642" spans="3:8" ht="15" customHeight="1">
      <c r="C642" s="112" t="b">
        <v>0</v>
      </c>
      <c r="D642" s="125">
        <v>44731</v>
      </c>
      <c r="E642" s="114">
        <v>154</v>
      </c>
      <c r="F642" s="114">
        <v>560</v>
      </c>
      <c r="G642" s="123">
        <v>0</v>
      </c>
      <c r="H642" s="123">
        <v>1.5200896174302326E+18</v>
      </c>
    </row>
    <row r="643" spans="3:8" ht="15" customHeight="1">
      <c r="C643" s="112" t="b">
        <v>0</v>
      </c>
      <c r="D643" s="125">
        <v>44730</v>
      </c>
      <c r="E643" s="114">
        <v>151</v>
      </c>
      <c r="F643" s="114">
        <v>561</v>
      </c>
      <c r="G643" s="123">
        <v>0</v>
      </c>
      <c r="H643" s="123">
        <v>1.5874163446058365E+18</v>
      </c>
    </row>
    <row r="644" spans="3:8" ht="15" customHeight="1">
      <c r="C644" s="112" t="b">
        <v>0</v>
      </c>
      <c r="D644" s="125">
        <v>44729</v>
      </c>
      <c r="E644" s="114">
        <v>139</v>
      </c>
      <c r="F644" s="114">
        <v>562</v>
      </c>
      <c r="G644" s="123">
        <v>0</v>
      </c>
      <c r="H644" s="123">
        <v>8.2252931375772959E+18</v>
      </c>
    </row>
    <row r="645" spans="3:8" ht="15" customHeight="1">
      <c r="C645" s="112" t="b">
        <v>0</v>
      </c>
      <c r="D645" s="125">
        <v>44728</v>
      </c>
      <c r="E645" s="114">
        <v>131</v>
      </c>
      <c r="F645" s="114">
        <v>563</v>
      </c>
      <c r="G645" s="123">
        <v>0</v>
      </c>
      <c r="H645" s="123">
        <v>1.2793411348733188E+19</v>
      </c>
    </row>
    <row r="646" spans="3:8" ht="15" customHeight="1">
      <c r="C646" s="112" t="b">
        <v>0</v>
      </c>
      <c r="D646" s="125">
        <v>44727</v>
      </c>
      <c r="E646" s="114">
        <v>84</v>
      </c>
      <c r="F646" s="114">
        <v>564</v>
      </c>
      <c r="G646" s="123">
        <v>0</v>
      </c>
      <c r="H646" s="123">
        <v>1.3003022871740097E+19</v>
      </c>
    </row>
    <row r="647" spans="3:8" ht="15" customHeight="1">
      <c r="C647" s="112" t="b">
        <v>0</v>
      </c>
      <c r="D647" s="125">
        <v>44726</v>
      </c>
      <c r="E647" s="114">
        <v>43</v>
      </c>
      <c r="F647" s="114">
        <v>565</v>
      </c>
      <c r="G647" s="123">
        <v>0</v>
      </c>
      <c r="H647" s="123">
        <v>6.2806250443832484E+18</v>
      </c>
    </row>
    <row r="648" spans="3:8" ht="15" customHeight="1">
      <c r="C648" s="112" t="b">
        <v>0</v>
      </c>
      <c r="D648" s="125">
        <v>44725</v>
      </c>
      <c r="E648" s="114">
        <v>72</v>
      </c>
      <c r="F648" s="114">
        <v>566</v>
      </c>
      <c r="G648" s="123">
        <v>0</v>
      </c>
      <c r="H648" s="123">
        <v>1.4423535044857989E+19</v>
      </c>
    </row>
    <row r="649" spans="3:8" ht="15" customHeight="1">
      <c r="C649" s="112" t="b">
        <v>0</v>
      </c>
      <c r="D649" s="125">
        <v>44724</v>
      </c>
      <c r="E649" s="114">
        <v>158</v>
      </c>
      <c r="F649" s="114">
        <v>567</v>
      </c>
      <c r="G649" s="123">
        <v>0</v>
      </c>
      <c r="H649" s="123">
        <v>1.075261913343495E+19</v>
      </c>
    </row>
    <row r="650" spans="3:8" ht="15" customHeight="1">
      <c r="C650" s="112" t="b">
        <v>0</v>
      </c>
      <c r="D650" s="125">
        <v>44723</v>
      </c>
      <c r="E650" s="114">
        <v>157</v>
      </c>
      <c r="F650" s="114">
        <v>568</v>
      </c>
      <c r="G650" s="123">
        <v>0</v>
      </c>
      <c r="H650" s="123">
        <v>1.4437546160142739E+19</v>
      </c>
    </row>
    <row r="651" spans="3:8" ht="15" customHeight="1">
      <c r="C651" s="112" t="b">
        <v>0</v>
      </c>
      <c r="D651" s="125">
        <v>44722</v>
      </c>
      <c r="E651" s="114">
        <v>135</v>
      </c>
      <c r="F651" s="114">
        <v>569</v>
      </c>
      <c r="G651" s="123">
        <v>0</v>
      </c>
      <c r="H651" s="123">
        <v>9.4604747506779668E+18</v>
      </c>
    </row>
    <row r="652" spans="3:8" ht="15" customHeight="1">
      <c r="C652" s="112" t="b">
        <v>0</v>
      </c>
      <c r="D652" s="125">
        <v>44721</v>
      </c>
      <c r="E652" s="114">
        <v>130</v>
      </c>
      <c r="F652" s="114">
        <v>570</v>
      </c>
      <c r="G652" s="123">
        <v>0</v>
      </c>
      <c r="H652" s="123">
        <v>1.2448511300616971E+17</v>
      </c>
    </row>
    <row r="653" spans="3:8" ht="15" customHeight="1">
      <c r="C653" s="112" t="b">
        <v>0</v>
      </c>
      <c r="D653" s="125">
        <v>44720</v>
      </c>
      <c r="E653" s="114">
        <v>116</v>
      </c>
      <c r="F653" s="114">
        <v>571</v>
      </c>
      <c r="G653" s="123">
        <v>0</v>
      </c>
      <c r="H653" s="123">
        <v>5.1474351830521088E+18</v>
      </c>
    </row>
    <row r="654" spans="3:8" ht="15" customHeight="1">
      <c r="C654" s="112" t="b">
        <v>0</v>
      </c>
      <c r="D654" s="125">
        <v>44719</v>
      </c>
      <c r="E654" s="114">
        <v>75</v>
      </c>
      <c r="F654" s="114">
        <v>572</v>
      </c>
      <c r="G654" s="123">
        <v>0</v>
      </c>
      <c r="H654" s="123">
        <v>6.7532086675448282E+17</v>
      </c>
    </row>
    <row r="655" spans="3:8" ht="15" customHeight="1">
      <c r="C655" s="112" t="b">
        <v>0</v>
      </c>
      <c r="D655" s="125">
        <v>44718</v>
      </c>
      <c r="E655" s="114">
        <v>60</v>
      </c>
      <c r="F655" s="114">
        <v>573</v>
      </c>
      <c r="G655" s="123">
        <v>0</v>
      </c>
      <c r="H655" s="123">
        <v>4.7113801828037338E+17</v>
      </c>
    </row>
    <row r="656" spans="3:8" ht="15" customHeight="1">
      <c r="C656" s="112" t="b">
        <v>0</v>
      </c>
      <c r="D656" s="125">
        <v>44717</v>
      </c>
      <c r="E656" s="114">
        <v>144</v>
      </c>
      <c r="F656" s="114">
        <v>574</v>
      </c>
      <c r="G656" s="123">
        <v>0</v>
      </c>
      <c r="H656" s="123">
        <v>3.8581104960493179E+18</v>
      </c>
    </row>
    <row r="657" spans="3:8" ht="15" customHeight="1">
      <c r="C657" s="112" t="b">
        <v>0</v>
      </c>
      <c r="D657" s="125">
        <v>44716</v>
      </c>
      <c r="E657" s="114">
        <v>126</v>
      </c>
      <c r="F657" s="114">
        <v>575</v>
      </c>
      <c r="G657" s="123">
        <v>0</v>
      </c>
      <c r="H657" s="123">
        <v>1.2716170982841735E+19</v>
      </c>
    </row>
    <row r="658" spans="3:8" ht="15" customHeight="1">
      <c r="C658" s="112" t="b">
        <v>0</v>
      </c>
      <c r="D658" s="125">
        <v>44715</v>
      </c>
      <c r="E658" s="114">
        <v>140</v>
      </c>
      <c r="F658" s="114">
        <v>576</v>
      </c>
      <c r="G658" s="123">
        <v>0</v>
      </c>
      <c r="H658" s="123">
        <v>1.8142902343813081E+19</v>
      </c>
    </row>
    <row r="659" spans="3:8" ht="15" customHeight="1">
      <c r="C659" s="112" t="b">
        <v>0</v>
      </c>
      <c r="D659" s="125">
        <v>44714</v>
      </c>
      <c r="E659" s="114">
        <v>169</v>
      </c>
      <c r="F659" s="114">
        <v>577</v>
      </c>
      <c r="G659" s="123">
        <v>0</v>
      </c>
      <c r="H659" s="123">
        <v>4.7160988793999155E+18</v>
      </c>
    </row>
    <row r="660" spans="3:8" ht="15" customHeight="1">
      <c r="C660" s="112" t="b">
        <v>0</v>
      </c>
      <c r="D660" s="125">
        <v>44713</v>
      </c>
      <c r="E660" s="114">
        <v>91</v>
      </c>
      <c r="F660" s="114">
        <v>578</v>
      </c>
      <c r="G660" s="123">
        <v>0</v>
      </c>
      <c r="H660" s="123">
        <v>1.6968284585149899E+19</v>
      </c>
    </row>
    <row r="661" spans="3:8" ht="15" customHeight="1">
      <c r="C661" s="112" t="b">
        <v>0</v>
      </c>
      <c r="D661" s="125">
        <v>44712</v>
      </c>
      <c r="E661" s="114">
        <v>85</v>
      </c>
      <c r="F661" s="114">
        <v>579</v>
      </c>
      <c r="G661" s="123">
        <v>0</v>
      </c>
      <c r="H661" s="123">
        <v>1.0140915160869102E+19</v>
      </c>
    </row>
    <row r="662" spans="3:8" ht="15" customHeight="1">
      <c r="C662" s="112" t="b">
        <v>0</v>
      </c>
      <c r="D662" s="125">
        <v>44711</v>
      </c>
      <c r="E662" s="114">
        <v>67</v>
      </c>
      <c r="F662" s="114">
        <v>580</v>
      </c>
      <c r="G662" s="123">
        <v>0</v>
      </c>
      <c r="H662" s="123">
        <v>6.7381405070085914E+17</v>
      </c>
    </row>
    <row r="663" spans="3:8" ht="15" customHeight="1">
      <c r="C663" s="112" t="b">
        <v>0</v>
      </c>
      <c r="D663" s="125">
        <v>44710</v>
      </c>
      <c r="E663" s="114">
        <v>148</v>
      </c>
      <c r="F663" s="114">
        <v>581</v>
      </c>
      <c r="G663" s="123">
        <v>0</v>
      </c>
      <c r="H663" s="123">
        <v>7.2234598460772634E+17</v>
      </c>
    </row>
    <row r="664" spans="3:8" ht="15" customHeight="1">
      <c r="C664" s="112" t="b">
        <v>0</v>
      </c>
      <c r="D664" s="125">
        <v>44709</v>
      </c>
      <c r="E664" s="114">
        <v>161</v>
      </c>
      <c r="F664" s="114">
        <v>582</v>
      </c>
      <c r="G664" s="123">
        <v>0</v>
      </c>
      <c r="H664" s="123">
        <v>9.9647667058474926E+18</v>
      </c>
    </row>
    <row r="665" spans="3:8" ht="15" customHeight="1">
      <c r="C665" s="112" t="b">
        <v>0</v>
      </c>
      <c r="D665" s="125">
        <v>44708</v>
      </c>
      <c r="E665" s="114">
        <v>122</v>
      </c>
      <c r="F665" s="114">
        <v>583</v>
      </c>
      <c r="G665" s="123">
        <v>0</v>
      </c>
      <c r="H665" s="123">
        <v>2.1088268668023368E+18</v>
      </c>
    </row>
    <row r="666" spans="3:8" ht="15" customHeight="1">
      <c r="C666" s="112" t="b">
        <v>0</v>
      </c>
      <c r="D666" s="125">
        <v>44707</v>
      </c>
      <c r="E666" s="114">
        <v>150</v>
      </c>
      <c r="F666" s="114">
        <v>584</v>
      </c>
      <c r="G666" s="123">
        <v>0</v>
      </c>
      <c r="H666" s="123">
        <v>1.0958885829761147E+19</v>
      </c>
    </row>
    <row r="667" spans="3:8" ht="15" customHeight="1">
      <c r="C667" s="112" t="b">
        <v>0</v>
      </c>
      <c r="D667" s="125">
        <v>44706</v>
      </c>
      <c r="E667" s="114">
        <v>94</v>
      </c>
      <c r="F667" s="114">
        <v>585</v>
      </c>
      <c r="G667" s="123">
        <v>0</v>
      </c>
      <c r="H667" s="123">
        <v>1.308267568607948E+19</v>
      </c>
    </row>
    <row r="668" spans="3:8" ht="15" customHeight="1">
      <c r="C668" s="112" t="b">
        <v>0</v>
      </c>
      <c r="D668" s="125">
        <v>44705</v>
      </c>
      <c r="E668" s="114">
        <v>71</v>
      </c>
      <c r="F668" s="114">
        <v>586</v>
      </c>
      <c r="G668" s="123">
        <v>0</v>
      </c>
      <c r="H668" s="123">
        <v>1.5958807271866628E+19</v>
      </c>
    </row>
    <row r="669" spans="3:8" ht="15" customHeight="1">
      <c r="C669" s="112" t="b">
        <v>0</v>
      </c>
      <c r="D669" s="125">
        <v>44704</v>
      </c>
      <c r="E669" s="114">
        <v>82</v>
      </c>
      <c r="F669" s="114">
        <v>587</v>
      </c>
      <c r="G669" s="123">
        <v>0</v>
      </c>
      <c r="H669" s="123">
        <v>1.3217324595695092E+19</v>
      </c>
    </row>
    <row r="670" spans="3:8" ht="15" customHeight="1">
      <c r="C670" s="112" t="b">
        <v>0</v>
      </c>
      <c r="D670" s="125">
        <v>44703</v>
      </c>
      <c r="E670" s="114">
        <v>160</v>
      </c>
      <c r="F670" s="114">
        <v>588</v>
      </c>
      <c r="G670" s="123">
        <v>0</v>
      </c>
      <c r="H670" s="123">
        <v>9.9705004532060058E+18</v>
      </c>
    </row>
    <row r="671" spans="3:8" ht="15" customHeight="1">
      <c r="C671" s="112" t="b">
        <v>0</v>
      </c>
      <c r="D671" s="125">
        <v>44702</v>
      </c>
      <c r="E671" s="114">
        <v>141</v>
      </c>
      <c r="F671" s="114">
        <v>589</v>
      </c>
      <c r="G671" s="123">
        <v>0</v>
      </c>
      <c r="H671" s="123">
        <v>1.2937818189728274E+19</v>
      </c>
    </row>
    <row r="672" spans="3:8" ht="15" customHeight="1">
      <c r="C672" s="112" t="b">
        <v>0</v>
      </c>
      <c r="D672" s="125">
        <v>44701</v>
      </c>
      <c r="E672" s="114">
        <v>114</v>
      </c>
      <c r="F672" s="114">
        <v>590</v>
      </c>
      <c r="G672" s="123">
        <v>0</v>
      </c>
      <c r="H672" s="123">
        <v>5.7587153318721741E+18</v>
      </c>
    </row>
    <row r="673" spans="3:8" ht="15" customHeight="1">
      <c r="C673" s="112" t="b">
        <v>0</v>
      </c>
      <c r="D673" s="125">
        <v>44700</v>
      </c>
      <c r="E673" s="114">
        <v>170</v>
      </c>
      <c r="F673" s="114">
        <v>591</v>
      </c>
      <c r="G673" s="123">
        <v>0</v>
      </c>
      <c r="H673" s="123">
        <v>1.5751644287626181E+19</v>
      </c>
    </row>
    <row r="674" spans="3:8" ht="15" customHeight="1">
      <c r="C674" s="112" t="b">
        <v>0</v>
      </c>
      <c r="D674" s="125">
        <v>44699</v>
      </c>
      <c r="E674" s="114">
        <v>129</v>
      </c>
      <c r="F674" s="114">
        <v>592</v>
      </c>
      <c r="G674" s="123">
        <v>0</v>
      </c>
      <c r="H674" s="123">
        <v>1.0354042386968404E+19</v>
      </c>
    </row>
    <row r="675" spans="3:8" ht="15" customHeight="1">
      <c r="C675" s="112" t="b">
        <v>0</v>
      </c>
      <c r="D675" s="125">
        <v>44698</v>
      </c>
      <c r="E675" s="114">
        <v>48</v>
      </c>
      <c r="F675" s="114">
        <v>593</v>
      </c>
      <c r="G675" s="123">
        <v>0</v>
      </c>
      <c r="H675" s="123">
        <v>2.2250591675840914E+18</v>
      </c>
    </row>
    <row r="676" spans="3:8" ht="15" customHeight="1">
      <c r="C676" s="112" t="b">
        <v>0</v>
      </c>
      <c r="D676" s="125">
        <v>44697</v>
      </c>
      <c r="E676" s="114">
        <v>45</v>
      </c>
      <c r="F676" s="114">
        <v>594</v>
      </c>
      <c r="G676" s="123">
        <v>0</v>
      </c>
      <c r="H676" s="123">
        <v>3.8808155910292731E+18</v>
      </c>
    </row>
    <row r="677" spans="3:8" ht="15" customHeight="1">
      <c r="C677" s="112" t="b">
        <v>0</v>
      </c>
      <c r="D677" s="125">
        <v>44696</v>
      </c>
      <c r="E677" s="114">
        <v>133</v>
      </c>
      <c r="F677" s="114">
        <v>595</v>
      </c>
      <c r="G677" s="123">
        <v>0</v>
      </c>
      <c r="H677" s="123">
        <v>1.2362461798690781E+19</v>
      </c>
    </row>
    <row r="678" spans="3:8" ht="15" customHeight="1">
      <c r="C678" s="112" t="b">
        <v>0</v>
      </c>
      <c r="D678" s="125">
        <v>44695</v>
      </c>
      <c r="E678" s="114">
        <v>130</v>
      </c>
      <c r="F678" s="114">
        <v>596</v>
      </c>
      <c r="G678" s="123">
        <v>0</v>
      </c>
      <c r="H678" s="123">
        <v>8.903451977251113E+18</v>
      </c>
    </row>
    <row r="679" spans="3:8" ht="15" customHeight="1">
      <c r="C679" s="112" t="b">
        <v>0</v>
      </c>
      <c r="D679" s="125">
        <v>44694</v>
      </c>
      <c r="E679" s="114">
        <v>153</v>
      </c>
      <c r="F679" s="114">
        <v>597</v>
      </c>
      <c r="G679" s="123">
        <v>0</v>
      </c>
      <c r="H679" s="123">
        <v>8.6568503667942257E+18</v>
      </c>
    </row>
    <row r="680" spans="3:8" ht="15" customHeight="1">
      <c r="C680" s="112" t="b">
        <v>0</v>
      </c>
      <c r="D680" s="125">
        <v>44693</v>
      </c>
      <c r="E680" s="114">
        <v>172</v>
      </c>
      <c r="F680" s="114">
        <v>598</v>
      </c>
      <c r="G680" s="123">
        <v>0</v>
      </c>
      <c r="H680" s="123">
        <v>9.5931335587507794E+18</v>
      </c>
    </row>
    <row r="681" spans="3:8" ht="15" customHeight="1">
      <c r="C681" s="112" t="b">
        <v>0</v>
      </c>
      <c r="D681" s="125">
        <v>44692</v>
      </c>
      <c r="E681" s="114">
        <v>82</v>
      </c>
      <c r="F681" s="114">
        <v>599</v>
      </c>
      <c r="G681" s="123">
        <v>0</v>
      </c>
      <c r="H681" s="123">
        <v>1.4455590385573878E+19</v>
      </c>
    </row>
    <row r="682" spans="3:8" ht="15" customHeight="1">
      <c r="C682" s="112" t="b">
        <v>0</v>
      </c>
      <c r="D682" s="125">
        <v>44691</v>
      </c>
      <c r="E682" s="114">
        <v>88</v>
      </c>
      <c r="F682" s="114">
        <v>600</v>
      </c>
      <c r="G682" s="123">
        <v>0</v>
      </c>
      <c r="H682" s="123">
        <v>9.1381802346281892E+18</v>
      </c>
    </row>
    <row r="683" spans="3:8" ht="15" customHeight="1">
      <c r="C683" s="112" t="b">
        <v>0</v>
      </c>
      <c r="D683" s="125">
        <v>44690</v>
      </c>
      <c r="E683" s="114">
        <v>43</v>
      </c>
      <c r="F683" s="114">
        <v>601</v>
      </c>
      <c r="G683" s="123">
        <v>0</v>
      </c>
      <c r="H683" s="123">
        <v>8.7595131175593155E+18</v>
      </c>
    </row>
    <row r="684" spans="3:8" ht="15" customHeight="1">
      <c r="C684" s="112" t="b">
        <v>0</v>
      </c>
      <c r="D684" s="125">
        <v>44689</v>
      </c>
      <c r="E684" s="114">
        <v>173</v>
      </c>
      <c r="F684" s="114">
        <v>602</v>
      </c>
      <c r="G684" s="123">
        <v>0</v>
      </c>
      <c r="H684" s="123">
        <v>1.6599695823514327E+19</v>
      </c>
    </row>
    <row r="685" spans="3:8" ht="15" customHeight="1">
      <c r="C685" s="112" t="b">
        <v>0</v>
      </c>
      <c r="D685" s="125">
        <v>44688</v>
      </c>
      <c r="E685" s="114">
        <v>136</v>
      </c>
      <c r="F685" s="114">
        <v>603</v>
      </c>
      <c r="G685" s="123">
        <v>0</v>
      </c>
      <c r="H685" s="123">
        <v>9.0291315350911334E+18</v>
      </c>
    </row>
    <row r="686" spans="3:8" ht="15" customHeight="1">
      <c r="C686" s="112" t="b">
        <v>0</v>
      </c>
      <c r="D686" s="125">
        <v>44687</v>
      </c>
      <c r="E686" s="114">
        <v>117</v>
      </c>
      <c r="F686" s="114">
        <v>604</v>
      </c>
      <c r="G686" s="123">
        <v>0</v>
      </c>
      <c r="H686" s="123">
        <v>1.5236628810946443E+19</v>
      </c>
    </row>
    <row r="687" spans="3:8" ht="15" customHeight="1">
      <c r="C687" s="112" t="b">
        <v>0</v>
      </c>
      <c r="D687" s="125">
        <v>44686</v>
      </c>
      <c r="E687" s="114">
        <v>151</v>
      </c>
      <c r="F687" s="114">
        <v>605</v>
      </c>
      <c r="G687" s="123">
        <v>0</v>
      </c>
      <c r="H687" s="123">
        <v>1.1824111718455704E+19</v>
      </c>
    </row>
    <row r="688" spans="3:8" ht="15" customHeight="1">
      <c r="C688" s="112" t="b">
        <v>0</v>
      </c>
      <c r="D688" s="125">
        <v>44685</v>
      </c>
      <c r="E688" s="114">
        <v>121</v>
      </c>
      <c r="F688" s="114">
        <v>606</v>
      </c>
      <c r="G688" s="123">
        <v>0</v>
      </c>
      <c r="H688" s="123">
        <v>7.9805188811243868E+18</v>
      </c>
    </row>
    <row r="689" spans="3:8" ht="15" customHeight="1">
      <c r="C689" s="112" t="b">
        <v>0</v>
      </c>
      <c r="D689" s="125">
        <v>44684</v>
      </c>
      <c r="E689" s="114">
        <v>88</v>
      </c>
      <c r="F689" s="114">
        <v>607</v>
      </c>
      <c r="G689" s="123">
        <v>0</v>
      </c>
      <c r="H689" s="123">
        <v>6.6257945350969375E+18</v>
      </c>
    </row>
    <row r="690" spans="3:8" ht="15" customHeight="1">
      <c r="C690" s="112" t="b">
        <v>0</v>
      </c>
      <c r="D690" s="125">
        <v>44683</v>
      </c>
      <c r="E690" s="114">
        <v>73</v>
      </c>
      <c r="F690" s="114">
        <v>608</v>
      </c>
      <c r="G690" s="123">
        <v>0</v>
      </c>
      <c r="H690" s="123">
        <v>3.7004658236537298E+18</v>
      </c>
    </row>
    <row r="691" spans="3:8" ht="15" customHeight="1">
      <c r="C691" s="112" t="b">
        <v>0</v>
      </c>
      <c r="D691" s="125">
        <v>44682</v>
      </c>
      <c r="E691" s="114">
        <v>145</v>
      </c>
      <c r="F691" s="114">
        <v>609</v>
      </c>
      <c r="G691" s="123">
        <v>0</v>
      </c>
      <c r="H691" s="123">
        <v>1.6940617855624829E+19</v>
      </c>
    </row>
    <row r="692" spans="3:8" ht="15" customHeight="1">
      <c r="C692" s="112" t="b">
        <v>0</v>
      </c>
      <c r="D692" s="125">
        <v>44681</v>
      </c>
      <c r="E692" s="114">
        <v>137</v>
      </c>
      <c r="F692" s="114">
        <v>610</v>
      </c>
      <c r="G692" s="123">
        <v>0</v>
      </c>
      <c r="H692" s="123">
        <v>8.8758002117703731E+18</v>
      </c>
    </row>
    <row r="693" spans="3:8" ht="15" customHeight="1">
      <c r="C693" s="112" t="b">
        <v>0</v>
      </c>
      <c r="D693" s="125">
        <v>44680</v>
      </c>
      <c r="E693" s="114">
        <v>122</v>
      </c>
      <c r="F693" s="114">
        <v>611</v>
      </c>
      <c r="G693" s="123">
        <v>0</v>
      </c>
      <c r="H693" s="123">
        <v>1.672255725139176E+19</v>
      </c>
    </row>
    <row r="694" spans="3:8" ht="15" customHeight="1">
      <c r="C694" s="112" t="b">
        <v>0</v>
      </c>
      <c r="D694" s="125">
        <v>44679</v>
      </c>
      <c r="E694" s="114">
        <v>138</v>
      </c>
      <c r="F694" s="114">
        <v>612</v>
      </c>
      <c r="G694" s="123">
        <v>0</v>
      </c>
      <c r="H694" s="123">
        <v>9.9124730751293932E+18</v>
      </c>
    </row>
    <row r="695" spans="3:8" ht="15" customHeight="1">
      <c r="C695" s="112" t="b">
        <v>0</v>
      </c>
      <c r="D695" s="125">
        <v>44678</v>
      </c>
      <c r="E695" s="114">
        <v>83</v>
      </c>
      <c r="F695" s="114">
        <v>613</v>
      </c>
      <c r="G695" s="123">
        <v>0</v>
      </c>
      <c r="H695" s="123">
        <v>1.490137116059167E+18</v>
      </c>
    </row>
    <row r="696" spans="3:8" ht="15" customHeight="1">
      <c r="C696" s="112" t="b">
        <v>0</v>
      </c>
      <c r="D696" s="125">
        <v>44677</v>
      </c>
      <c r="E696" s="114">
        <v>72</v>
      </c>
      <c r="F696" s="114">
        <v>614</v>
      </c>
      <c r="G696" s="123">
        <v>0</v>
      </c>
      <c r="H696" s="123">
        <v>1.5441354109829485E+17</v>
      </c>
    </row>
    <row r="697" spans="3:8" ht="15" customHeight="1">
      <c r="C697" s="112" t="b">
        <v>0</v>
      </c>
      <c r="D697" s="125">
        <v>44676</v>
      </c>
      <c r="E697" s="114">
        <v>84</v>
      </c>
      <c r="F697" s="114">
        <v>615</v>
      </c>
      <c r="G697" s="123">
        <v>0</v>
      </c>
      <c r="H697" s="123">
        <v>2.7861510071005906E+18</v>
      </c>
    </row>
    <row r="698" spans="3:8" ht="15" customHeight="1">
      <c r="C698" s="112" t="b">
        <v>0</v>
      </c>
      <c r="D698" s="125">
        <v>44675</v>
      </c>
      <c r="E698" s="114">
        <v>169</v>
      </c>
      <c r="F698" s="114">
        <v>616</v>
      </c>
      <c r="G698" s="123">
        <v>0</v>
      </c>
      <c r="H698" s="123">
        <v>8.998632695484713E+18</v>
      </c>
    </row>
    <row r="699" spans="3:8" ht="15" customHeight="1">
      <c r="C699" s="112" t="b">
        <v>0</v>
      </c>
      <c r="D699" s="125">
        <v>44674</v>
      </c>
      <c r="E699" s="114">
        <v>156</v>
      </c>
      <c r="F699" s="114">
        <v>617</v>
      </c>
      <c r="G699" s="123">
        <v>0</v>
      </c>
      <c r="H699" s="123">
        <v>8.9661678007887073E+18</v>
      </c>
    </row>
    <row r="700" spans="3:8" ht="15" customHeight="1">
      <c r="C700" s="112" t="b">
        <v>0</v>
      </c>
      <c r="D700" s="125">
        <v>44673</v>
      </c>
      <c r="E700" s="114">
        <v>153</v>
      </c>
      <c r="F700" s="114">
        <v>618</v>
      </c>
      <c r="G700" s="123">
        <v>0</v>
      </c>
      <c r="H700" s="123">
        <v>1.2905280578836308E+19</v>
      </c>
    </row>
    <row r="701" spans="3:8" ht="15" customHeight="1">
      <c r="C701" s="112" t="b">
        <v>0</v>
      </c>
      <c r="D701" s="125">
        <v>44672</v>
      </c>
      <c r="E701" s="114">
        <v>136</v>
      </c>
      <c r="F701" s="114">
        <v>619</v>
      </c>
      <c r="G701" s="123">
        <v>0</v>
      </c>
      <c r="H701" s="123">
        <v>1.360290558446482E+19</v>
      </c>
    </row>
    <row r="702" spans="3:8" ht="15" customHeight="1">
      <c r="C702" s="112" t="b">
        <v>0</v>
      </c>
      <c r="D702" s="125">
        <v>44671</v>
      </c>
      <c r="E702" s="114">
        <v>129</v>
      </c>
      <c r="F702" s="114">
        <v>620</v>
      </c>
      <c r="G702" s="123">
        <v>0</v>
      </c>
      <c r="H702" s="123">
        <v>3.5849944899684342E+18</v>
      </c>
    </row>
    <row r="703" spans="3:8" ht="15" customHeight="1">
      <c r="C703" s="112" t="b">
        <v>0</v>
      </c>
      <c r="D703" s="125">
        <v>44670</v>
      </c>
      <c r="E703" s="114">
        <v>64</v>
      </c>
      <c r="F703" s="114">
        <v>621</v>
      </c>
      <c r="G703" s="123">
        <v>0</v>
      </c>
      <c r="H703" s="123">
        <v>1.0638823325369489E+19</v>
      </c>
    </row>
    <row r="704" spans="3:8" ht="15" customHeight="1">
      <c r="C704" s="112" t="b">
        <v>0</v>
      </c>
      <c r="D704" s="125">
        <v>44669</v>
      </c>
      <c r="E704" s="114">
        <v>91</v>
      </c>
      <c r="F704" s="114">
        <v>622</v>
      </c>
      <c r="G704" s="123">
        <v>0</v>
      </c>
      <c r="H704" s="123">
        <v>1.3320917368277158E+19</v>
      </c>
    </row>
    <row r="705" spans="3:8" ht="15" customHeight="1">
      <c r="C705" s="112" t="b">
        <v>0</v>
      </c>
      <c r="D705" s="125">
        <v>44668</v>
      </c>
      <c r="E705" s="114">
        <v>160</v>
      </c>
      <c r="F705" s="114">
        <v>623</v>
      </c>
      <c r="G705" s="123">
        <v>0</v>
      </c>
      <c r="H705" s="123">
        <v>1.3664645858466664E+19</v>
      </c>
    </row>
    <row r="706" spans="3:8" ht="15" customHeight="1">
      <c r="C706" s="112" t="b">
        <v>0</v>
      </c>
      <c r="D706" s="125">
        <v>44667</v>
      </c>
      <c r="E706" s="114">
        <v>145</v>
      </c>
      <c r="F706" s="114">
        <v>624</v>
      </c>
      <c r="G706" s="123">
        <v>0</v>
      </c>
      <c r="H706" s="123">
        <v>1.5900532110764997E+19</v>
      </c>
    </row>
    <row r="707" spans="3:8" ht="15" customHeight="1">
      <c r="C707" s="112" t="b">
        <v>0</v>
      </c>
      <c r="D707" s="125">
        <v>44666</v>
      </c>
      <c r="E707" s="114">
        <v>137</v>
      </c>
      <c r="F707" s="114">
        <v>625</v>
      </c>
      <c r="G707" s="123">
        <v>0</v>
      </c>
      <c r="H707" s="123">
        <v>1.3681208157631896E+19</v>
      </c>
    </row>
    <row r="708" spans="3:8" ht="15" customHeight="1">
      <c r="C708" s="112" t="b">
        <v>0</v>
      </c>
      <c r="D708" s="125">
        <v>44665</v>
      </c>
      <c r="E708" s="114">
        <v>173</v>
      </c>
      <c r="F708" s="114">
        <v>626</v>
      </c>
      <c r="G708" s="123">
        <v>0</v>
      </c>
      <c r="H708" s="123">
        <v>1.7759439115219448E+19</v>
      </c>
    </row>
    <row r="709" spans="3:8" ht="15" customHeight="1">
      <c r="C709" s="112" t="b">
        <v>0</v>
      </c>
      <c r="D709" s="125">
        <v>44664</v>
      </c>
      <c r="E709" s="114">
        <v>129</v>
      </c>
      <c r="F709" s="114">
        <v>627</v>
      </c>
      <c r="G709" s="123">
        <v>0</v>
      </c>
      <c r="H709" s="123">
        <v>1.2621791993772265E+19</v>
      </c>
    </row>
    <row r="710" spans="3:8" ht="15" customHeight="1">
      <c r="C710" s="112" t="b">
        <v>0</v>
      </c>
      <c r="D710" s="125">
        <v>44663</v>
      </c>
      <c r="E710" s="114">
        <v>67</v>
      </c>
      <c r="F710" s="114">
        <v>628</v>
      </c>
      <c r="G710" s="123">
        <v>0</v>
      </c>
      <c r="H710" s="123">
        <v>1.0538787788820072E+19</v>
      </c>
    </row>
    <row r="711" spans="3:8" ht="15" customHeight="1">
      <c r="C711" s="112" t="b">
        <v>0</v>
      </c>
      <c r="D711" s="125">
        <v>44662</v>
      </c>
      <c r="E711" s="114">
        <v>48</v>
      </c>
      <c r="F711" s="114">
        <v>629</v>
      </c>
      <c r="G711" s="123">
        <v>0</v>
      </c>
      <c r="H711" s="123">
        <v>8.5347108998128445E+18</v>
      </c>
    </row>
    <row r="712" spans="3:8" ht="15" customHeight="1">
      <c r="C712" s="112" t="b">
        <v>0</v>
      </c>
      <c r="D712" s="125">
        <v>44661</v>
      </c>
      <c r="E712" s="114">
        <v>137</v>
      </c>
      <c r="F712" s="114">
        <v>630</v>
      </c>
      <c r="G712" s="123">
        <v>0</v>
      </c>
      <c r="H712" s="123">
        <v>1.176878043329008E+19</v>
      </c>
    </row>
    <row r="713" spans="3:8" ht="15" customHeight="1">
      <c r="C713" s="112" t="b">
        <v>0</v>
      </c>
      <c r="D713" s="125">
        <v>44660</v>
      </c>
      <c r="E713" s="114">
        <v>170</v>
      </c>
      <c r="F713" s="114">
        <v>631</v>
      </c>
      <c r="G713" s="123">
        <v>0</v>
      </c>
      <c r="H713" s="123">
        <v>1.1257655775748561E+19</v>
      </c>
    </row>
    <row r="714" spans="3:8" ht="15" customHeight="1">
      <c r="C714" s="112" t="b">
        <v>0</v>
      </c>
      <c r="D714" s="125">
        <v>44659</v>
      </c>
      <c r="E714" s="114">
        <v>129</v>
      </c>
      <c r="F714" s="114">
        <v>632</v>
      </c>
      <c r="G714" s="123">
        <v>0</v>
      </c>
      <c r="H714" s="123">
        <v>8.2332970442055104E+17</v>
      </c>
    </row>
    <row r="715" spans="3:8" ht="15" customHeight="1">
      <c r="C715" s="112" t="b">
        <v>0</v>
      </c>
      <c r="D715" s="125">
        <v>44658</v>
      </c>
      <c r="E715" s="114">
        <v>173</v>
      </c>
      <c r="F715" s="114">
        <v>633</v>
      </c>
      <c r="G715" s="123">
        <v>0</v>
      </c>
      <c r="H715" s="123">
        <v>1.0511656903817236E+19</v>
      </c>
    </row>
    <row r="716" spans="3:8" ht="15" customHeight="1">
      <c r="C716" s="112" t="b">
        <v>0</v>
      </c>
      <c r="D716" s="125">
        <v>44657</v>
      </c>
      <c r="E716" s="114">
        <v>97</v>
      </c>
      <c r="F716" s="114">
        <v>634</v>
      </c>
      <c r="G716" s="123">
        <v>0</v>
      </c>
      <c r="H716" s="123">
        <v>1.5413720173494286E+19</v>
      </c>
    </row>
    <row r="717" spans="3:8" ht="15" customHeight="1">
      <c r="C717" s="112" t="b">
        <v>0</v>
      </c>
      <c r="D717" s="125">
        <v>44656</v>
      </c>
      <c r="E717" s="114">
        <v>64</v>
      </c>
      <c r="F717" s="114">
        <v>635</v>
      </c>
      <c r="G717" s="123">
        <v>0</v>
      </c>
      <c r="H717" s="123">
        <v>1.4515932126692481E+19</v>
      </c>
    </row>
    <row r="718" spans="3:8" ht="15" customHeight="1">
      <c r="C718" s="112" t="b">
        <v>0</v>
      </c>
      <c r="D718" s="125">
        <v>44655</v>
      </c>
      <c r="E718" s="114">
        <v>69</v>
      </c>
      <c r="F718" s="114">
        <v>636</v>
      </c>
      <c r="G718" s="123">
        <v>0</v>
      </c>
      <c r="H718" s="123">
        <v>5.7845404709593364E+18</v>
      </c>
    </row>
    <row r="719" spans="3:8" ht="15" customHeight="1">
      <c r="C719" s="112" t="b">
        <v>0</v>
      </c>
      <c r="D719" s="125">
        <v>44654</v>
      </c>
      <c r="E719" s="114">
        <v>141</v>
      </c>
      <c r="F719" s="114">
        <v>637</v>
      </c>
      <c r="G719" s="123">
        <v>0</v>
      </c>
      <c r="H719" s="123">
        <v>5.683247078683433E+18</v>
      </c>
    </row>
    <row r="720" spans="3:8" ht="15" customHeight="1">
      <c r="C720" s="112" t="b">
        <v>0</v>
      </c>
      <c r="D720" s="125">
        <v>44653</v>
      </c>
      <c r="E720" s="114">
        <v>156</v>
      </c>
      <c r="F720" s="114">
        <v>638</v>
      </c>
      <c r="G720" s="123">
        <v>0</v>
      </c>
      <c r="H720" s="123">
        <v>7.6561164775225933E+17</v>
      </c>
    </row>
    <row r="721" spans="3:8" ht="15" customHeight="1">
      <c r="C721" s="112" t="b">
        <v>0</v>
      </c>
      <c r="D721" s="125">
        <v>44652</v>
      </c>
      <c r="E721" s="114">
        <v>135</v>
      </c>
      <c r="F721" s="114">
        <v>639</v>
      </c>
      <c r="G721" s="123">
        <v>0</v>
      </c>
      <c r="H721" s="123">
        <v>1.7646908959322388E+19</v>
      </c>
    </row>
    <row r="722" spans="3:8" ht="15" customHeight="1">
      <c r="C722" s="112" t="b">
        <v>0</v>
      </c>
      <c r="D722" s="125">
        <v>44651</v>
      </c>
      <c r="E722" s="114">
        <v>142</v>
      </c>
      <c r="F722" s="114">
        <v>640</v>
      </c>
      <c r="G722" s="123">
        <v>0</v>
      </c>
      <c r="H722" s="123">
        <v>3.5778242590949873E+18</v>
      </c>
    </row>
    <row r="723" spans="3:8" ht="15" customHeight="1">
      <c r="C723" s="112" t="b">
        <v>0</v>
      </c>
      <c r="D723" s="125">
        <v>44650</v>
      </c>
      <c r="E723" s="114">
        <v>127</v>
      </c>
      <c r="F723" s="114">
        <v>641</v>
      </c>
      <c r="G723" s="123">
        <v>0</v>
      </c>
      <c r="H723" s="123">
        <v>4.6527432106049444E+18</v>
      </c>
    </row>
    <row r="724" spans="3:8" ht="15" customHeight="1">
      <c r="C724" s="112" t="b">
        <v>0</v>
      </c>
      <c r="D724" s="125">
        <v>44649</v>
      </c>
      <c r="E724" s="114">
        <v>73</v>
      </c>
      <c r="F724" s="114">
        <v>642</v>
      </c>
      <c r="G724" s="123">
        <v>0</v>
      </c>
      <c r="H724" s="123">
        <v>1.7162802138326487E+19</v>
      </c>
    </row>
    <row r="725" spans="3:8" ht="15" customHeight="1">
      <c r="C725" s="112" t="b">
        <v>0</v>
      </c>
      <c r="D725" s="125">
        <v>44648</v>
      </c>
      <c r="E725" s="114">
        <v>84</v>
      </c>
      <c r="F725" s="114">
        <v>643</v>
      </c>
      <c r="G725" s="123">
        <v>0</v>
      </c>
      <c r="H725" s="123">
        <v>1.6018167520252174E+19</v>
      </c>
    </row>
    <row r="726" spans="3:8" ht="15" customHeight="1">
      <c r="C726" s="112" t="b">
        <v>0</v>
      </c>
      <c r="D726" s="125">
        <v>44647</v>
      </c>
      <c r="E726" s="114">
        <v>163</v>
      </c>
      <c r="F726" s="114">
        <v>644</v>
      </c>
      <c r="G726" s="123">
        <v>0</v>
      </c>
      <c r="H726" s="123">
        <v>1.6805047339178428E+19</v>
      </c>
    </row>
    <row r="727" spans="3:8" ht="15" customHeight="1">
      <c r="C727" s="112" t="b">
        <v>0</v>
      </c>
      <c r="D727" s="125">
        <v>44646</v>
      </c>
      <c r="E727" s="114">
        <v>161</v>
      </c>
      <c r="F727" s="114">
        <v>645</v>
      </c>
      <c r="G727" s="123">
        <v>0</v>
      </c>
      <c r="H727" s="123">
        <v>9.5601520768310927E+18</v>
      </c>
    </row>
    <row r="728" spans="3:8" ht="15" customHeight="1">
      <c r="C728" s="112" t="b">
        <v>0</v>
      </c>
      <c r="D728" s="125">
        <v>44645</v>
      </c>
      <c r="E728" s="114">
        <v>119</v>
      </c>
      <c r="F728" s="114">
        <v>646</v>
      </c>
      <c r="G728" s="123">
        <v>0</v>
      </c>
      <c r="H728" s="123">
        <v>3.6355226537718979E+18</v>
      </c>
    </row>
    <row r="729" spans="3:8" ht="15" customHeight="1">
      <c r="C729" s="112" t="b">
        <v>0</v>
      </c>
      <c r="D729" s="125">
        <v>44644</v>
      </c>
      <c r="E729" s="114">
        <v>145</v>
      </c>
      <c r="F729" s="114">
        <v>647</v>
      </c>
      <c r="G729" s="123">
        <v>0</v>
      </c>
      <c r="H729" s="123">
        <v>5.0136008110209597E+18</v>
      </c>
    </row>
    <row r="730" spans="3:8" ht="15" customHeight="1">
      <c r="C730" s="112" t="b">
        <v>0</v>
      </c>
      <c r="D730" s="125">
        <v>44643</v>
      </c>
      <c r="E730" s="114">
        <v>93</v>
      </c>
      <c r="F730" s="114">
        <v>648</v>
      </c>
      <c r="G730" s="123">
        <v>0</v>
      </c>
      <c r="H730" s="123">
        <v>9.1141537684874496E+18</v>
      </c>
    </row>
    <row r="731" spans="3:8" ht="15" customHeight="1">
      <c r="C731" s="112" t="b">
        <v>0</v>
      </c>
      <c r="D731" s="125">
        <v>44642</v>
      </c>
      <c r="E731" s="114">
        <v>53</v>
      </c>
      <c r="F731" s="114">
        <v>649</v>
      </c>
      <c r="G731" s="123">
        <v>0</v>
      </c>
      <c r="H731" s="123">
        <v>4.6543708812027054E+18</v>
      </c>
    </row>
    <row r="732" spans="3:8" ht="15" customHeight="1">
      <c r="C732" s="112" t="b">
        <v>0</v>
      </c>
      <c r="D732" s="125">
        <v>44641</v>
      </c>
      <c r="E732" s="114">
        <v>61</v>
      </c>
      <c r="F732" s="114">
        <v>650</v>
      </c>
      <c r="G732" s="123">
        <v>0</v>
      </c>
      <c r="H732" s="123">
        <v>2.4475881789334538E+18</v>
      </c>
    </row>
    <row r="733" spans="3:8" ht="15" customHeight="1">
      <c r="C733" s="112" t="b">
        <v>0</v>
      </c>
      <c r="D733" s="125">
        <v>44640</v>
      </c>
      <c r="E733" s="114">
        <v>136</v>
      </c>
      <c r="F733" s="114">
        <v>651</v>
      </c>
      <c r="G733" s="123">
        <v>0</v>
      </c>
      <c r="H733" s="123">
        <v>2.4926615081482235E+18</v>
      </c>
    </row>
    <row r="734" spans="3:8" ht="15" customHeight="1">
      <c r="C734" s="112" t="b">
        <v>0</v>
      </c>
      <c r="D734" s="125">
        <v>44639</v>
      </c>
      <c r="E734" s="114">
        <v>166</v>
      </c>
      <c r="F734" s="114">
        <v>652</v>
      </c>
      <c r="G734" s="123">
        <v>0</v>
      </c>
      <c r="H734" s="123">
        <v>1.0375761819909073E+19</v>
      </c>
    </row>
    <row r="735" spans="3:8" ht="15" customHeight="1">
      <c r="C735" s="112" t="b">
        <v>0</v>
      </c>
      <c r="D735" s="125">
        <v>44638</v>
      </c>
      <c r="E735" s="114">
        <v>151</v>
      </c>
      <c r="F735" s="114">
        <v>653</v>
      </c>
      <c r="G735" s="123">
        <v>0</v>
      </c>
      <c r="H735" s="123">
        <v>8.4268989147821087E+18</v>
      </c>
    </row>
    <row r="736" spans="3:8" ht="15" customHeight="1">
      <c r="C736" s="112" t="b">
        <v>0</v>
      </c>
      <c r="D736" s="125">
        <v>44637</v>
      </c>
      <c r="E736" s="114">
        <v>174</v>
      </c>
      <c r="F736" s="114">
        <v>654</v>
      </c>
      <c r="G736" s="123">
        <v>0</v>
      </c>
      <c r="H736" s="123">
        <v>1.6021001307798032E+19</v>
      </c>
    </row>
    <row r="737" spans="3:8" ht="15" customHeight="1">
      <c r="C737" s="112" t="b">
        <v>0</v>
      </c>
      <c r="D737" s="125">
        <v>44636</v>
      </c>
      <c r="E737" s="114">
        <v>133</v>
      </c>
      <c r="F737" s="114">
        <v>655</v>
      </c>
      <c r="G737" s="123">
        <v>0</v>
      </c>
      <c r="H737" s="123">
        <v>1.081674035352278E+18</v>
      </c>
    </row>
    <row r="738" spans="3:8" ht="15" customHeight="1">
      <c r="C738" s="112" t="b">
        <v>0</v>
      </c>
      <c r="D738" s="125">
        <v>44635</v>
      </c>
      <c r="E738" s="114">
        <v>61</v>
      </c>
      <c r="F738" s="114">
        <v>656</v>
      </c>
      <c r="G738" s="123">
        <v>0</v>
      </c>
      <c r="H738" s="123">
        <v>1.4501205353128298E+19</v>
      </c>
    </row>
    <row r="739" spans="3:8" ht="15" customHeight="1">
      <c r="C739" s="112" t="b">
        <v>0</v>
      </c>
      <c r="D739" s="125">
        <v>44634</v>
      </c>
      <c r="E739" s="114">
        <v>97</v>
      </c>
      <c r="F739" s="114">
        <v>657</v>
      </c>
      <c r="G739" s="123">
        <v>0</v>
      </c>
      <c r="H739" s="123">
        <v>3.420448445133823E+18</v>
      </c>
    </row>
    <row r="740" spans="3:8" ht="15" customHeight="1">
      <c r="C740" s="112" t="b">
        <v>0</v>
      </c>
      <c r="D740" s="125">
        <v>44633</v>
      </c>
      <c r="E740" s="114">
        <v>139</v>
      </c>
      <c r="F740" s="114">
        <v>658</v>
      </c>
      <c r="G740" s="123">
        <v>0</v>
      </c>
      <c r="H740" s="123">
        <v>4.4559322212728934E+18</v>
      </c>
    </row>
    <row r="741" spans="3:8" ht="15" customHeight="1">
      <c r="C741" s="112" t="b">
        <v>0</v>
      </c>
      <c r="D741" s="125">
        <v>44632</v>
      </c>
      <c r="E741" s="114">
        <v>154</v>
      </c>
      <c r="F741" s="114">
        <v>659</v>
      </c>
      <c r="G741" s="123">
        <v>0</v>
      </c>
      <c r="H741" s="123">
        <v>2.7855368851414369E+18</v>
      </c>
    </row>
    <row r="742" spans="3:8" ht="15" customHeight="1">
      <c r="C742" s="112" t="b">
        <v>0</v>
      </c>
      <c r="D742" s="125">
        <v>44631</v>
      </c>
      <c r="E742" s="114">
        <v>134</v>
      </c>
      <c r="F742" s="114">
        <v>660</v>
      </c>
      <c r="G742" s="123">
        <v>0</v>
      </c>
      <c r="H742" s="123">
        <v>6.6984126837158031E+18</v>
      </c>
    </row>
    <row r="743" spans="3:8" ht="15" customHeight="1">
      <c r="C743" s="112" t="b">
        <v>0</v>
      </c>
      <c r="D743" s="125">
        <v>44630</v>
      </c>
      <c r="E743" s="114">
        <v>164</v>
      </c>
      <c r="F743" s="114">
        <v>661</v>
      </c>
      <c r="G743" s="123">
        <v>0</v>
      </c>
      <c r="H743" s="123">
        <v>5.3236258067932119E+18</v>
      </c>
    </row>
    <row r="744" spans="3:8" ht="15" customHeight="1">
      <c r="C744" s="112" t="b">
        <v>0</v>
      </c>
      <c r="D744" s="125">
        <v>44629</v>
      </c>
      <c r="E744" s="114">
        <v>91</v>
      </c>
      <c r="F744" s="114">
        <v>662</v>
      </c>
      <c r="G744" s="123">
        <v>0</v>
      </c>
      <c r="H744" s="123">
        <v>6.8135326201227981E+18</v>
      </c>
    </row>
    <row r="745" spans="3:8" ht="15" customHeight="1">
      <c r="C745" s="112" t="b">
        <v>0</v>
      </c>
      <c r="D745" s="125">
        <v>44628</v>
      </c>
      <c r="E745" s="114">
        <v>84</v>
      </c>
      <c r="F745" s="114">
        <v>663</v>
      </c>
      <c r="G745" s="123">
        <v>0</v>
      </c>
      <c r="H745" s="123">
        <v>1.678618343012396E+19</v>
      </c>
    </row>
    <row r="746" spans="3:8" ht="15" customHeight="1">
      <c r="C746" s="112" t="b">
        <v>0</v>
      </c>
      <c r="D746" s="125">
        <v>44627</v>
      </c>
      <c r="E746" s="114">
        <v>95</v>
      </c>
      <c r="F746" s="114">
        <v>664</v>
      </c>
      <c r="G746" s="123">
        <v>0</v>
      </c>
      <c r="H746" s="123">
        <v>2.3022670003221614E+18</v>
      </c>
    </row>
    <row r="747" spans="3:8" ht="15" customHeight="1">
      <c r="C747" s="112" t="b">
        <v>0</v>
      </c>
      <c r="D747" s="125">
        <v>44626</v>
      </c>
      <c r="E747" s="114">
        <v>150</v>
      </c>
      <c r="F747" s="114">
        <v>665</v>
      </c>
      <c r="G747" s="123">
        <v>0</v>
      </c>
      <c r="H747" s="123">
        <v>1.9545595071761802E+18</v>
      </c>
    </row>
    <row r="748" spans="3:8" ht="15" customHeight="1">
      <c r="C748" s="112" t="b">
        <v>0</v>
      </c>
      <c r="D748" s="125">
        <v>44625</v>
      </c>
      <c r="E748" s="114">
        <v>139</v>
      </c>
      <c r="F748" s="114">
        <v>666</v>
      </c>
      <c r="G748" s="123">
        <v>0</v>
      </c>
      <c r="H748" s="123">
        <v>1.7489549459549387E+19</v>
      </c>
    </row>
    <row r="749" spans="3:8" ht="15" customHeight="1">
      <c r="C749" s="112" t="b">
        <v>0</v>
      </c>
      <c r="D749" s="125">
        <v>44624</v>
      </c>
      <c r="E749" s="114">
        <v>118</v>
      </c>
      <c r="F749" s="114">
        <v>667</v>
      </c>
      <c r="G749" s="123">
        <v>0</v>
      </c>
      <c r="H749" s="123">
        <v>1.4539029134515913E+19</v>
      </c>
    </row>
    <row r="750" spans="3:8" ht="15" customHeight="1">
      <c r="C750" s="112" t="b">
        <v>0</v>
      </c>
      <c r="D750" s="125">
        <v>44623</v>
      </c>
      <c r="E750" s="114">
        <v>142</v>
      </c>
      <c r="F750" s="114">
        <v>668</v>
      </c>
      <c r="G750" s="123">
        <v>0</v>
      </c>
      <c r="H750" s="123">
        <v>9.9564552035265495E+18</v>
      </c>
    </row>
    <row r="751" spans="3:8" ht="15" customHeight="1">
      <c r="C751" s="112" t="b">
        <v>0</v>
      </c>
      <c r="D751" s="125">
        <v>44622</v>
      </c>
      <c r="E751" s="114">
        <v>109</v>
      </c>
      <c r="F751" s="114">
        <v>669</v>
      </c>
      <c r="G751" s="123">
        <v>0</v>
      </c>
      <c r="H751" s="123">
        <v>1.8445505146971746E+19</v>
      </c>
    </row>
    <row r="752" spans="3:8" ht="15" customHeight="1">
      <c r="C752" s="112" t="b">
        <v>0</v>
      </c>
      <c r="D752" s="125">
        <v>44621</v>
      </c>
      <c r="E752" s="114">
        <v>86</v>
      </c>
      <c r="F752" s="114">
        <v>670</v>
      </c>
      <c r="G752" s="123">
        <v>0</v>
      </c>
      <c r="H752" s="123">
        <v>1.2914210469590518E+19</v>
      </c>
    </row>
    <row r="753" spans="3:8" ht="15" customHeight="1">
      <c r="C753" s="112" t="b">
        <v>0</v>
      </c>
      <c r="D753" s="125">
        <v>44620</v>
      </c>
      <c r="E753" s="114">
        <v>97</v>
      </c>
      <c r="F753" s="114">
        <v>671</v>
      </c>
      <c r="G753" s="123">
        <v>0</v>
      </c>
      <c r="H753" s="123">
        <v>4.6733620793335429E+18</v>
      </c>
    </row>
    <row r="754" spans="3:8" ht="15" customHeight="1">
      <c r="C754" s="112" t="b">
        <v>0</v>
      </c>
      <c r="D754" s="125">
        <v>44619</v>
      </c>
      <c r="E754" s="114">
        <v>168</v>
      </c>
      <c r="F754" s="114">
        <v>672</v>
      </c>
      <c r="G754" s="123">
        <v>0</v>
      </c>
      <c r="H754" s="123">
        <v>7.2587352962188685E+17</v>
      </c>
    </row>
    <row r="755" spans="3:8" ht="15" customHeight="1">
      <c r="C755" s="112" t="b">
        <v>0</v>
      </c>
      <c r="D755" s="125">
        <v>44618</v>
      </c>
      <c r="E755" s="114">
        <v>158</v>
      </c>
      <c r="F755" s="114">
        <v>673</v>
      </c>
      <c r="G755" s="123">
        <v>0</v>
      </c>
      <c r="H755" s="123">
        <v>5.855287805382614E+18</v>
      </c>
    </row>
    <row r="756" spans="3:8" ht="15" customHeight="1">
      <c r="C756" s="112" t="b">
        <v>0</v>
      </c>
      <c r="D756" s="125">
        <v>44617</v>
      </c>
      <c r="E756" s="114">
        <v>130</v>
      </c>
      <c r="F756" s="114">
        <v>674</v>
      </c>
      <c r="G756" s="123">
        <v>0</v>
      </c>
      <c r="H756" s="123">
        <v>1.800560085263353E+19</v>
      </c>
    </row>
    <row r="757" spans="3:8" ht="15" customHeight="1">
      <c r="C757" s="112" t="b">
        <v>0</v>
      </c>
      <c r="D757" s="125">
        <v>44616</v>
      </c>
      <c r="E757" s="114">
        <v>153</v>
      </c>
      <c r="F757" s="114">
        <v>675</v>
      </c>
      <c r="G757" s="123">
        <v>0</v>
      </c>
      <c r="H757" s="123">
        <v>8.951747209563051E+18</v>
      </c>
    </row>
    <row r="758" spans="3:8" ht="15" customHeight="1">
      <c r="C758" s="112" t="b">
        <v>0</v>
      </c>
      <c r="D758" s="125">
        <v>44615</v>
      </c>
      <c r="E758" s="114">
        <v>97</v>
      </c>
      <c r="F758" s="114">
        <v>676</v>
      </c>
      <c r="G758" s="123">
        <v>0</v>
      </c>
      <c r="H758" s="123">
        <v>9.1539685755977636E+18</v>
      </c>
    </row>
    <row r="759" spans="3:8" ht="15" customHeight="1">
      <c r="C759" s="112" t="b">
        <v>0</v>
      </c>
      <c r="D759" s="125">
        <v>44614</v>
      </c>
      <c r="E759" s="114">
        <v>70</v>
      </c>
      <c r="F759" s="114">
        <v>677</v>
      </c>
      <c r="G759" s="123">
        <v>0</v>
      </c>
      <c r="H759" s="123">
        <v>1.2629136983421377E+19</v>
      </c>
    </row>
    <row r="760" spans="3:8" ht="15" customHeight="1">
      <c r="C760" s="112" t="b">
        <v>0</v>
      </c>
      <c r="D760" s="125">
        <v>44613</v>
      </c>
      <c r="E760" s="114">
        <v>76</v>
      </c>
      <c r="F760" s="114">
        <v>678</v>
      </c>
      <c r="G760" s="123">
        <v>0</v>
      </c>
      <c r="H760" s="123">
        <v>6.6075105801615636E+18</v>
      </c>
    </row>
    <row r="761" spans="3:8" ht="15" customHeight="1">
      <c r="C761" s="112" t="b">
        <v>0</v>
      </c>
      <c r="D761" s="125">
        <v>44612</v>
      </c>
      <c r="E761" s="114">
        <v>145</v>
      </c>
      <c r="F761" s="114">
        <v>679</v>
      </c>
      <c r="G761" s="123">
        <v>0</v>
      </c>
      <c r="H761" s="123">
        <v>9.0491980320584166E+17</v>
      </c>
    </row>
    <row r="762" spans="3:8" ht="15" customHeight="1">
      <c r="C762" s="112" t="b">
        <v>0</v>
      </c>
      <c r="D762" s="125">
        <v>44611</v>
      </c>
      <c r="E762" s="114">
        <v>145</v>
      </c>
      <c r="F762" s="114">
        <v>680</v>
      </c>
      <c r="G762" s="123">
        <v>0</v>
      </c>
      <c r="H762" s="123">
        <v>6.4795867663932406E+18</v>
      </c>
    </row>
    <row r="763" spans="3:8" ht="15" customHeight="1">
      <c r="C763" s="112" t="b">
        <v>0</v>
      </c>
      <c r="D763" s="125">
        <v>44610</v>
      </c>
      <c r="E763" s="114">
        <v>155</v>
      </c>
      <c r="F763" s="114">
        <v>681</v>
      </c>
      <c r="G763" s="123">
        <v>0</v>
      </c>
      <c r="H763" s="123">
        <v>1.580153588647014E+19</v>
      </c>
    </row>
    <row r="764" spans="3:8" ht="15" customHeight="1">
      <c r="C764" s="112" t="b">
        <v>0</v>
      </c>
      <c r="D764" s="125">
        <v>44609</v>
      </c>
      <c r="E764" s="114">
        <v>176</v>
      </c>
      <c r="F764" s="114">
        <v>682</v>
      </c>
      <c r="G764" s="123">
        <v>0</v>
      </c>
      <c r="H764" s="123">
        <v>2.5933647391990825E+18</v>
      </c>
    </row>
    <row r="765" spans="3:8" ht="15" customHeight="1">
      <c r="C765" s="112" t="b">
        <v>0</v>
      </c>
      <c r="D765" s="125">
        <v>44608</v>
      </c>
      <c r="E765" s="114">
        <v>95</v>
      </c>
      <c r="F765" s="114">
        <v>683</v>
      </c>
      <c r="G765" s="123">
        <v>0</v>
      </c>
      <c r="H765" s="123">
        <v>1.6817283323145605E+18</v>
      </c>
    </row>
    <row r="766" spans="3:8" ht="15" customHeight="1">
      <c r="C766" s="112" t="b">
        <v>0</v>
      </c>
      <c r="D766" s="125">
        <v>44607</v>
      </c>
      <c r="E766" s="114">
        <v>91</v>
      </c>
      <c r="F766" s="114">
        <v>684</v>
      </c>
      <c r="G766" s="123">
        <v>0</v>
      </c>
      <c r="H766" s="123">
        <v>6.6077079316546253E+17</v>
      </c>
    </row>
    <row r="767" spans="3:8" ht="15" customHeight="1">
      <c r="C767" s="112" t="b">
        <v>0</v>
      </c>
      <c r="D767" s="125">
        <v>44606</v>
      </c>
      <c r="E767" s="114">
        <v>79</v>
      </c>
      <c r="F767" s="114">
        <v>685</v>
      </c>
      <c r="G767" s="123">
        <v>0</v>
      </c>
      <c r="H767" s="123">
        <v>1.1854887193858609E+19</v>
      </c>
    </row>
    <row r="768" spans="3:8" ht="15" customHeight="1">
      <c r="C768" s="112" t="b">
        <v>0</v>
      </c>
      <c r="D768" s="125">
        <v>44605</v>
      </c>
      <c r="E768" s="114">
        <v>157</v>
      </c>
      <c r="F768" s="114">
        <v>686</v>
      </c>
      <c r="G768" s="123">
        <v>0</v>
      </c>
      <c r="H768" s="123">
        <v>9.1325470379922166E+18</v>
      </c>
    </row>
    <row r="769" spans="3:8" ht="15" customHeight="1">
      <c r="C769" s="112" t="b">
        <v>0</v>
      </c>
      <c r="D769" s="125">
        <v>44604</v>
      </c>
      <c r="E769" s="114">
        <v>148</v>
      </c>
      <c r="F769" s="114">
        <v>687</v>
      </c>
      <c r="G769" s="123">
        <v>0</v>
      </c>
      <c r="H769" s="123">
        <v>1.7044572743705475E+19</v>
      </c>
    </row>
    <row r="770" spans="3:8" ht="15" customHeight="1">
      <c r="C770" s="112" t="b">
        <v>0</v>
      </c>
      <c r="D770" s="125">
        <v>44603</v>
      </c>
      <c r="E770" s="114">
        <v>124</v>
      </c>
      <c r="F770" s="114">
        <v>688</v>
      </c>
      <c r="G770" s="123">
        <v>0</v>
      </c>
      <c r="H770" s="123">
        <v>1.7282234865452597E+19</v>
      </c>
    </row>
    <row r="771" spans="3:8" ht="15" customHeight="1">
      <c r="C771" s="112" t="b">
        <v>0</v>
      </c>
      <c r="D771" s="125">
        <v>44602</v>
      </c>
      <c r="E771" s="114">
        <v>167</v>
      </c>
      <c r="F771" s="114">
        <v>689</v>
      </c>
      <c r="G771" s="123">
        <v>0</v>
      </c>
      <c r="H771" s="123">
        <v>9.7963118995857715E+18</v>
      </c>
    </row>
    <row r="772" spans="3:8" ht="15" customHeight="1">
      <c r="C772" s="112" t="b">
        <v>0</v>
      </c>
      <c r="D772" s="125">
        <v>44601</v>
      </c>
      <c r="E772" s="114">
        <v>87</v>
      </c>
      <c r="F772" s="114">
        <v>690</v>
      </c>
      <c r="G772" s="123">
        <v>0</v>
      </c>
      <c r="H772" s="123">
        <v>3.081920302318635E+18</v>
      </c>
    </row>
    <row r="773" spans="3:8" ht="15" customHeight="1">
      <c r="C773" s="112" t="b">
        <v>0</v>
      </c>
      <c r="D773" s="125">
        <v>44600</v>
      </c>
      <c r="E773" s="114">
        <v>77</v>
      </c>
      <c r="F773" s="114">
        <v>691</v>
      </c>
      <c r="G773" s="123">
        <v>0</v>
      </c>
      <c r="H773" s="123">
        <v>9.121366140455807E+18</v>
      </c>
    </row>
    <row r="774" spans="3:8" ht="15" customHeight="1">
      <c r="C774" s="112" t="b">
        <v>0</v>
      </c>
      <c r="D774" s="125">
        <v>44599</v>
      </c>
      <c r="E774" s="114">
        <v>70</v>
      </c>
      <c r="F774" s="114">
        <v>692</v>
      </c>
      <c r="G774" s="123">
        <v>0</v>
      </c>
      <c r="H774" s="123">
        <v>2.2181648729673416E+18</v>
      </c>
    </row>
    <row r="775" spans="3:8" ht="15" customHeight="1">
      <c r="C775" s="112" t="b">
        <v>0</v>
      </c>
      <c r="D775" s="125">
        <v>44598</v>
      </c>
      <c r="E775" s="114">
        <v>153</v>
      </c>
      <c r="F775" s="114">
        <v>693</v>
      </c>
      <c r="G775" s="123">
        <v>0</v>
      </c>
      <c r="H775" s="123">
        <v>1.6245645356644565E+19</v>
      </c>
    </row>
    <row r="776" spans="3:8" ht="15" customHeight="1">
      <c r="C776" s="112" t="b">
        <v>0</v>
      </c>
      <c r="D776" s="125">
        <v>44597</v>
      </c>
      <c r="E776" s="114">
        <v>154</v>
      </c>
      <c r="F776" s="114">
        <v>694</v>
      </c>
      <c r="G776" s="123">
        <v>0</v>
      </c>
      <c r="H776" s="123">
        <v>1.4491579073104923E+19</v>
      </c>
    </row>
    <row r="777" spans="3:8" ht="15" customHeight="1">
      <c r="C777" s="112" t="b">
        <v>0</v>
      </c>
      <c r="D777" s="125">
        <v>44596</v>
      </c>
      <c r="E777" s="114">
        <v>152</v>
      </c>
      <c r="F777" s="114">
        <v>695</v>
      </c>
      <c r="G777" s="123">
        <v>0</v>
      </c>
      <c r="H777" s="123">
        <v>3.0080276884850263E+18</v>
      </c>
    </row>
    <row r="778" spans="3:8" ht="15" customHeight="1">
      <c r="C778" s="112" t="b">
        <v>0</v>
      </c>
      <c r="D778" s="125">
        <v>44595</v>
      </c>
      <c r="E778" s="114">
        <v>152</v>
      </c>
      <c r="F778" s="114">
        <v>696</v>
      </c>
      <c r="G778" s="123">
        <v>0</v>
      </c>
      <c r="H778" s="123">
        <v>1.3810336121268427E+19</v>
      </c>
    </row>
    <row r="779" spans="3:8" ht="15" customHeight="1">
      <c r="C779" s="112" t="b">
        <v>0</v>
      </c>
      <c r="D779" s="125">
        <v>44594</v>
      </c>
      <c r="E779" s="114">
        <v>131</v>
      </c>
      <c r="F779" s="114">
        <v>697</v>
      </c>
      <c r="G779" s="123">
        <v>0</v>
      </c>
      <c r="H779" s="123">
        <v>1.3416826841763928E+19</v>
      </c>
    </row>
    <row r="780" spans="3:8" ht="15" customHeight="1">
      <c r="C780" s="112" t="b">
        <v>0</v>
      </c>
      <c r="D780" s="125">
        <v>44593</v>
      </c>
      <c r="E780" s="114">
        <v>73</v>
      </c>
      <c r="F780" s="114">
        <v>698</v>
      </c>
      <c r="G780" s="123">
        <v>0</v>
      </c>
      <c r="H780" s="123">
        <v>5.4451239990112932E+18</v>
      </c>
    </row>
    <row r="781" spans="3:8" ht="15" customHeight="1">
      <c r="C781" s="112" t="b">
        <v>0</v>
      </c>
      <c r="D781" s="125">
        <v>44592</v>
      </c>
      <c r="E781" s="114">
        <v>60</v>
      </c>
      <c r="F781" s="114">
        <v>699</v>
      </c>
      <c r="G781" s="123">
        <v>0</v>
      </c>
      <c r="H781" s="123">
        <v>5.2622863757328937E+18</v>
      </c>
    </row>
    <row r="782" spans="3:8" ht="15" customHeight="1">
      <c r="C782" s="112" t="b">
        <v>0</v>
      </c>
      <c r="D782" s="125">
        <v>44591</v>
      </c>
      <c r="E782" s="114">
        <v>164</v>
      </c>
      <c r="F782" s="114">
        <v>700</v>
      </c>
      <c r="G782" s="123">
        <v>0</v>
      </c>
      <c r="H782" s="123">
        <v>6.4879048873474191E+18</v>
      </c>
    </row>
    <row r="783" spans="3:8" ht="15" customHeight="1">
      <c r="C783" s="112" t="b">
        <v>0</v>
      </c>
      <c r="D783" s="125">
        <v>44590</v>
      </c>
      <c r="E783" s="114">
        <v>154</v>
      </c>
      <c r="F783" s="114">
        <v>701</v>
      </c>
      <c r="G783" s="123">
        <v>0</v>
      </c>
      <c r="H783" s="123">
        <v>1.8123357223672076E+19</v>
      </c>
    </row>
    <row r="784" spans="3:8" ht="15" customHeight="1">
      <c r="C784" s="112" t="b">
        <v>0</v>
      </c>
      <c r="D784" s="125">
        <v>44589</v>
      </c>
      <c r="E784" s="114">
        <v>120</v>
      </c>
      <c r="F784" s="114">
        <v>702</v>
      </c>
      <c r="G784" s="123">
        <v>0</v>
      </c>
      <c r="H784" s="123">
        <v>7.3823621347541832E+18</v>
      </c>
    </row>
    <row r="785" spans="3:8" ht="15" customHeight="1">
      <c r="C785" s="112" t="b">
        <v>0</v>
      </c>
      <c r="D785" s="125">
        <v>44588</v>
      </c>
      <c r="E785" s="114">
        <v>178</v>
      </c>
      <c r="F785" s="114">
        <v>703</v>
      </c>
      <c r="G785" s="123">
        <v>0</v>
      </c>
      <c r="H785" s="123">
        <v>1.743884935414603E+19</v>
      </c>
    </row>
    <row r="786" spans="3:8" ht="15" customHeight="1">
      <c r="C786" s="112" t="b">
        <v>0</v>
      </c>
      <c r="D786" s="125">
        <v>44587</v>
      </c>
      <c r="E786" s="114">
        <v>98</v>
      </c>
      <c r="F786" s="114">
        <v>704</v>
      </c>
      <c r="G786" s="123">
        <v>0</v>
      </c>
      <c r="H786" s="123">
        <v>8.9624031614464143E+18</v>
      </c>
    </row>
    <row r="787" spans="3:8" ht="15" customHeight="1">
      <c r="C787" s="112" t="b">
        <v>0</v>
      </c>
      <c r="D787" s="125">
        <v>44586</v>
      </c>
      <c r="E787" s="114">
        <v>79</v>
      </c>
      <c r="F787" s="114">
        <v>705</v>
      </c>
      <c r="G787" s="123">
        <v>0</v>
      </c>
      <c r="H787" s="123">
        <v>5.633123119493931E+18</v>
      </c>
    </row>
    <row r="788" spans="3:8" ht="15" customHeight="1">
      <c r="C788" s="112" t="b">
        <v>0</v>
      </c>
      <c r="D788" s="125">
        <v>44585</v>
      </c>
      <c r="E788" s="114">
        <v>91</v>
      </c>
      <c r="F788" s="114">
        <v>706</v>
      </c>
      <c r="G788" s="123">
        <v>0</v>
      </c>
      <c r="H788" s="123">
        <v>1.3065810922502681E+19</v>
      </c>
    </row>
    <row r="789" spans="3:8" ht="15" customHeight="1">
      <c r="C789" s="112" t="b">
        <v>0</v>
      </c>
      <c r="D789" s="125">
        <v>44584</v>
      </c>
      <c r="E789" s="114">
        <v>163</v>
      </c>
      <c r="F789" s="114">
        <v>707</v>
      </c>
      <c r="G789" s="123">
        <v>0</v>
      </c>
      <c r="H789" s="123">
        <v>3.7827350654085315E+18</v>
      </c>
    </row>
    <row r="790" spans="3:8" ht="15" customHeight="1">
      <c r="C790" s="112" t="b">
        <v>0</v>
      </c>
      <c r="D790" s="125">
        <v>44583</v>
      </c>
      <c r="E790" s="114">
        <v>163</v>
      </c>
      <c r="F790" s="114">
        <v>708</v>
      </c>
      <c r="G790" s="123">
        <v>0</v>
      </c>
      <c r="H790" s="123">
        <v>1.2558954805902836E+19</v>
      </c>
    </row>
    <row r="791" spans="3:8" ht="15" customHeight="1">
      <c r="C791" s="112" t="b">
        <v>0</v>
      </c>
      <c r="D791" s="125">
        <v>44582</v>
      </c>
      <c r="E791" s="114">
        <v>140</v>
      </c>
      <c r="F791" s="114">
        <v>709</v>
      </c>
      <c r="G791" s="123">
        <v>0</v>
      </c>
      <c r="H791" s="123">
        <v>9.8466030837291643E+18</v>
      </c>
    </row>
    <row r="792" spans="3:8" ht="15" customHeight="1">
      <c r="C792" s="112" t="b">
        <v>0</v>
      </c>
      <c r="D792" s="125">
        <v>44581</v>
      </c>
      <c r="E792" s="114">
        <v>137</v>
      </c>
      <c r="F792" s="114">
        <v>710</v>
      </c>
      <c r="G792" s="123">
        <v>0</v>
      </c>
      <c r="H792" s="123">
        <v>4.1041822250384787E+17</v>
      </c>
    </row>
    <row r="793" spans="3:8" ht="15" customHeight="1">
      <c r="C793" s="112" t="b">
        <v>0</v>
      </c>
      <c r="D793" s="125">
        <v>44580</v>
      </c>
      <c r="E793" s="114">
        <v>100</v>
      </c>
      <c r="F793" s="114">
        <v>711</v>
      </c>
      <c r="G793" s="123">
        <v>0</v>
      </c>
      <c r="H793" s="123">
        <v>1.5455519622252771E+19</v>
      </c>
    </row>
    <row r="794" spans="3:8" ht="15" customHeight="1">
      <c r="C794" s="112" t="b">
        <v>0</v>
      </c>
      <c r="D794" s="125">
        <v>44579</v>
      </c>
      <c r="E794" s="114">
        <v>84</v>
      </c>
      <c r="F794" s="114">
        <v>712</v>
      </c>
      <c r="G794" s="123">
        <v>0</v>
      </c>
      <c r="H794" s="123">
        <v>9.0655372150587525E+18</v>
      </c>
    </row>
    <row r="795" spans="3:8" ht="15" customHeight="1">
      <c r="C795" s="112" t="b">
        <v>0</v>
      </c>
      <c r="D795" s="125">
        <v>44578</v>
      </c>
      <c r="E795" s="114">
        <v>56</v>
      </c>
      <c r="F795" s="114">
        <v>713</v>
      </c>
      <c r="G795" s="123">
        <v>0</v>
      </c>
      <c r="H795" s="123">
        <v>1.3034955778378263E+19</v>
      </c>
    </row>
    <row r="796" spans="3:8" ht="15" customHeight="1">
      <c r="C796" s="112" t="b">
        <v>0</v>
      </c>
      <c r="D796" s="125">
        <v>44577</v>
      </c>
      <c r="E796" s="114">
        <v>156</v>
      </c>
      <c r="F796" s="114">
        <v>714</v>
      </c>
      <c r="G796" s="123">
        <v>0</v>
      </c>
      <c r="H796" s="123">
        <v>1.5773920528089547E+19</v>
      </c>
    </row>
    <row r="797" spans="3:8" ht="15" customHeight="1">
      <c r="C797" s="112" t="b">
        <v>0</v>
      </c>
      <c r="D797" s="125">
        <v>44576</v>
      </c>
      <c r="E797" s="114">
        <v>150</v>
      </c>
      <c r="F797" s="114">
        <v>715</v>
      </c>
      <c r="G797" s="123">
        <v>0</v>
      </c>
      <c r="H797" s="123">
        <v>2.4582591168037545E+18</v>
      </c>
    </row>
    <row r="798" spans="3:8" ht="15" customHeight="1">
      <c r="C798" s="112" t="b">
        <v>0</v>
      </c>
      <c r="D798" s="125">
        <v>44575</v>
      </c>
      <c r="E798" s="114">
        <v>147</v>
      </c>
      <c r="F798" s="114">
        <v>716</v>
      </c>
      <c r="G798" s="123">
        <v>0</v>
      </c>
      <c r="H798" s="123">
        <v>1.5118876334020205E+19</v>
      </c>
    </row>
    <row r="799" spans="3:8" ht="15" customHeight="1">
      <c r="C799" s="112" t="b">
        <v>0</v>
      </c>
      <c r="D799" s="125">
        <v>44574</v>
      </c>
      <c r="E799" s="114">
        <v>179</v>
      </c>
      <c r="F799" s="114">
        <v>717</v>
      </c>
      <c r="G799" s="123">
        <v>0</v>
      </c>
      <c r="H799" s="123">
        <v>7.5081917704676413E+18</v>
      </c>
    </row>
    <row r="800" spans="3:8" ht="15" customHeight="1">
      <c r="C800" s="112" t="b">
        <v>0</v>
      </c>
      <c r="D800" s="125">
        <v>44573</v>
      </c>
      <c r="E800" s="114">
        <v>117</v>
      </c>
      <c r="F800" s="114">
        <v>718</v>
      </c>
      <c r="G800" s="123">
        <v>0</v>
      </c>
      <c r="H800" s="123">
        <v>3.5399533889097718E+18</v>
      </c>
    </row>
    <row r="801" spans="3:8" ht="15" customHeight="1">
      <c r="C801" s="112" t="b">
        <v>0</v>
      </c>
      <c r="D801" s="125">
        <v>44572</v>
      </c>
      <c r="E801" s="114">
        <v>66</v>
      </c>
      <c r="F801" s="114">
        <v>719</v>
      </c>
      <c r="G801" s="123">
        <v>0</v>
      </c>
      <c r="H801" s="123">
        <v>4.5443686411225216E+18</v>
      </c>
    </row>
    <row r="802" spans="3:8" ht="15" customHeight="1">
      <c r="C802" s="112" t="b">
        <v>0</v>
      </c>
      <c r="D802" s="125">
        <v>44571</v>
      </c>
      <c r="E802" s="114">
        <v>70</v>
      </c>
      <c r="F802" s="114">
        <v>720</v>
      </c>
      <c r="G802" s="123">
        <v>0</v>
      </c>
      <c r="H802" s="123">
        <v>1.247356284946516E+19</v>
      </c>
    </row>
    <row r="803" spans="3:8" ht="15" customHeight="1">
      <c r="C803" s="112" t="b">
        <v>0</v>
      </c>
      <c r="D803" s="125">
        <v>44570</v>
      </c>
      <c r="E803" s="114">
        <v>160</v>
      </c>
      <c r="F803" s="114">
        <v>721</v>
      </c>
      <c r="G803" s="123">
        <v>0</v>
      </c>
      <c r="H803" s="123">
        <v>9.9729486542183117E+18</v>
      </c>
    </row>
    <row r="804" spans="3:8" ht="15" customHeight="1">
      <c r="C804" s="112" t="b">
        <v>0</v>
      </c>
      <c r="D804" s="125">
        <v>44569</v>
      </c>
      <c r="E804" s="114">
        <v>174</v>
      </c>
      <c r="F804" s="114">
        <v>722</v>
      </c>
      <c r="G804" s="123">
        <v>0</v>
      </c>
      <c r="H804" s="123">
        <v>1.8423687560091146E+19</v>
      </c>
    </row>
    <row r="805" spans="3:8" ht="15" customHeight="1">
      <c r="C805" s="112" t="b">
        <v>0</v>
      </c>
      <c r="D805" s="125">
        <v>44568</v>
      </c>
      <c r="E805" s="114">
        <v>165</v>
      </c>
      <c r="F805" s="114">
        <v>723</v>
      </c>
      <c r="G805" s="123">
        <v>0</v>
      </c>
      <c r="H805" s="123">
        <v>7.1085132029541581E+18</v>
      </c>
    </row>
    <row r="806" spans="3:8" ht="15" customHeight="1">
      <c r="C806" s="112" t="b">
        <v>0</v>
      </c>
      <c r="D806" s="125">
        <v>44567</v>
      </c>
      <c r="E806" s="114">
        <v>139</v>
      </c>
      <c r="F806" s="114">
        <v>724</v>
      </c>
      <c r="G806" s="123">
        <v>0</v>
      </c>
      <c r="H806" s="123">
        <v>3.5005492182225126E+18</v>
      </c>
    </row>
    <row r="807" spans="3:8" ht="15" customHeight="1">
      <c r="C807" s="112" t="b">
        <v>0</v>
      </c>
      <c r="D807" s="125">
        <v>44566</v>
      </c>
      <c r="E807" s="114">
        <v>111</v>
      </c>
      <c r="F807" s="114">
        <v>725</v>
      </c>
      <c r="G807" s="123">
        <v>0</v>
      </c>
      <c r="H807" s="123">
        <v>9.8778557581913272E+18</v>
      </c>
    </row>
    <row r="808" spans="3:8" ht="15" customHeight="1">
      <c r="C808" s="112" t="b">
        <v>0</v>
      </c>
      <c r="D808" s="125">
        <v>44565</v>
      </c>
      <c r="E808" s="114">
        <v>63</v>
      </c>
      <c r="F808" s="114">
        <v>726</v>
      </c>
      <c r="G808" s="123">
        <v>0</v>
      </c>
      <c r="H808" s="123">
        <v>1.1305353448696322E+19</v>
      </c>
    </row>
    <row r="809" spans="3:8" ht="15" customHeight="1">
      <c r="C809" s="112" t="b">
        <v>0</v>
      </c>
      <c r="D809" s="125">
        <v>44564</v>
      </c>
      <c r="E809" s="114">
        <v>69</v>
      </c>
      <c r="F809" s="114">
        <v>727</v>
      </c>
      <c r="G809" s="123">
        <v>0</v>
      </c>
      <c r="H809" s="123">
        <v>1.4615264922551986E+19</v>
      </c>
    </row>
    <row r="810" spans="3:8" ht="15" customHeight="1">
      <c r="C810" s="112" t="b">
        <v>0</v>
      </c>
      <c r="D810" s="125">
        <v>44563</v>
      </c>
      <c r="E810" s="114">
        <v>162</v>
      </c>
      <c r="F810" s="114">
        <v>728</v>
      </c>
      <c r="G810" s="123">
        <v>0</v>
      </c>
      <c r="H810" s="123">
        <v>1.8264324934373849E+19</v>
      </c>
    </row>
    <row r="811" spans="3:8" ht="15" customHeight="1">
      <c r="C811" s="115" t="b">
        <v>0</v>
      </c>
      <c r="D811" s="126">
        <v>44562</v>
      </c>
      <c r="E811" s="117">
        <v>174</v>
      </c>
      <c r="F811" s="117">
        <v>729</v>
      </c>
      <c r="G811" s="123">
        <v>0</v>
      </c>
      <c r="H811" s="123">
        <v>4.3558892445786245E+18</v>
      </c>
    </row>
  </sheetData>
  <mergeCells count="1">
    <mergeCell ref="D9:E9"/>
  </mergeCells>
  <phoneticPr fontId="24" type="noConversion"/>
  <conditionalFormatting sqref="C81 C60:C67">
    <cfRule type="duplicateValues" dxfId="134" priority="5"/>
  </conditionalFormatting>
  <conditionalFormatting sqref="C82:C811">
    <cfRule type="cellIs" dxfId="133" priority="8" operator="notEqual">
      <formula>FALSE</formula>
    </cfRule>
  </conditionalFormatting>
  <conditionalFormatting sqref="D9">
    <cfRule type="cellIs" dxfId="132" priority="1" operator="notEqual">
      <formula>"Dataset Description"</formula>
    </cfRule>
  </conditionalFormatting>
  <conditionalFormatting sqref="D14:D15">
    <cfRule type="colorScale" priority="2">
      <colorScale>
        <cfvo type="num" val="0"/>
        <cfvo type="num" val="0.2"/>
        <color theme="1" tint="-0.499984740745262"/>
        <color rgb="FF7A0000"/>
      </colorScale>
    </cfRule>
  </conditionalFormatting>
  <conditionalFormatting sqref="D17:F17">
    <cfRule type="cellIs" dxfId="131" priority="3" operator="notEqual">
      <formula>"Definition"</formula>
    </cfRule>
  </conditionalFormatting>
  <conditionalFormatting sqref="D19:F19">
    <cfRule type="cellIs" dxfId="130" priority="4" operator="notEqual">
      <formula>"Note"</formula>
    </cfRule>
  </conditionalFormatting>
  <conditionalFormatting sqref="D25:F32 D38:F42 D48:F56">
    <cfRule type="cellIs" dxfId="129" priority="9" operator="equal">
      <formula>0</formula>
    </cfRule>
  </conditionalFormatting>
  <conditionalFormatting sqref="D26:F28">
    <cfRule type="colorScale" priority="6">
      <colorScale>
        <cfvo type="num" val="0"/>
        <cfvo type="num" val="0.2"/>
        <color rgb="FF000000"/>
        <color rgb="FF7A0000"/>
      </colorScale>
    </cfRule>
  </conditionalFormatting>
  <conditionalFormatting sqref="D60:F67">
    <cfRule type="cellIs" dxfId="128" priority="7" operator="notEqual">
      <formula>FALSE</formula>
    </cfRule>
  </conditionalFormatting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D6034-0BE1-438F-A1F9-97F24A13B196}">
  <sheetPr>
    <tabColor rgb="FF343434"/>
  </sheetPr>
  <dimension ref="A1:L181"/>
  <sheetViews>
    <sheetView topLeftCell="A2" zoomScale="85" zoomScaleNormal="85" workbookViewId="0">
      <pane xSplit="3" ySplit="20" topLeftCell="D22" activePane="bottomRight" state="frozen"/>
      <selection activeCell="A2" sqref="A2"/>
      <selection pane="topRight" activeCell="D2" sqref="D2"/>
      <selection pane="bottomLeft" activeCell="A22" sqref="A22"/>
      <selection pane="bottomRight" activeCell="D21" sqref="D21"/>
    </sheetView>
  </sheetViews>
  <sheetFormatPr defaultColWidth="15.6640625" defaultRowHeight="15" customHeight="1" outlineLevelRow="2"/>
  <cols>
    <col min="1" max="1" width="1.77734375" style="81" customWidth="1"/>
    <col min="2" max="2" width="8.33203125" style="81" customWidth="1"/>
    <col min="3" max="3" width="26.44140625" style="81" bestFit="1" customWidth="1"/>
    <col min="4" max="4" width="25.6640625" style="81" customWidth="1"/>
    <col min="5" max="10" width="27.6640625" style="81" customWidth="1"/>
    <col min="11" max="16384" width="15.6640625" style="81"/>
  </cols>
  <sheetData>
    <row r="1" spans="1:10" ht="19.95" hidden="1" customHeight="1">
      <c r="B1" s="13"/>
      <c r="C1" s="14"/>
      <c r="D1" s="14" t="s">
        <v>0</v>
      </c>
      <c r="E1" s="14"/>
      <c r="F1" s="14"/>
      <c r="G1" s="14"/>
      <c r="H1" s="14"/>
      <c r="I1" s="14"/>
      <c r="J1" s="14"/>
    </row>
    <row r="2" spans="1:10" s="71" customFormat="1" ht="4.95" customHeight="1">
      <c r="C2" s="72"/>
      <c r="D2" s="72"/>
      <c r="E2" s="72"/>
      <c r="F2" s="72"/>
      <c r="G2" s="72"/>
      <c r="H2" s="72"/>
      <c r="I2" s="72"/>
      <c r="J2" s="72"/>
    </row>
    <row r="3" spans="1:10" ht="14.4" customHeight="1">
      <c r="B3" s="80" t="str">
        <f ca="1">HYPERLINK("#" &amp; CELL("address", _xlfn.XLOOKUP(Name,tbl_DfOverview[Dataframe],tbl_DfOverview[_],tbl_DfOverview[[#Headers],[_]])), "Overview ↩")</f>
        <v>Overview ↩</v>
      </c>
      <c r="C3" s="80"/>
    </row>
    <row r="4" spans="1:10" ht="4.95" customHeight="1">
      <c r="B4" s="68"/>
    </row>
    <row r="5" spans="1:10" ht="30" customHeight="1">
      <c r="B5" s="97" t="e" vm="1">
        <v>#VALUE!</v>
      </c>
      <c r="C5" s="74" t="s">
        <v>118</v>
      </c>
      <c r="D5" s="22"/>
    </row>
    <row r="6" spans="1:10" ht="10.199999999999999" customHeight="1"/>
    <row r="7" spans="1:10" ht="14.4">
      <c r="A7" s="66"/>
      <c r="B7" s="82" t="s">
        <v>63</v>
      </c>
      <c r="C7" s="2" t="s">
        <v>5</v>
      </c>
    </row>
    <row r="8" spans="1:10" ht="10.199999999999999" customHeight="1">
      <c r="A8" s="66"/>
    </row>
    <row r="9" spans="1:10" ht="49.95" hidden="1" customHeight="1" outlineLevel="1">
      <c r="A9" s="66"/>
      <c r="D9" s="110" t="s">
        <v>51</v>
      </c>
      <c r="E9" s="111"/>
    </row>
    <row r="10" spans="1:10" ht="14.4" hidden="1" outlineLevel="1">
      <c r="A10" s="66"/>
    </row>
    <row r="11" spans="1:10" ht="15" hidden="1" customHeight="1" outlineLevel="1">
      <c r="A11" s="66"/>
      <c r="C11" s="21" t="s">
        <v>6</v>
      </c>
      <c r="D11" s="32">
        <v>100</v>
      </c>
    </row>
    <row r="12" spans="1:10" ht="15" hidden="1" customHeight="1" outlineLevel="1">
      <c r="A12" s="66"/>
      <c r="C12" s="3" t="s">
        <v>48</v>
      </c>
      <c r="D12" s="24">
        <v>7</v>
      </c>
    </row>
    <row r="13" spans="1:10" ht="15" hidden="1" customHeight="1" outlineLevel="1">
      <c r="A13" s="66"/>
      <c r="C13" s="3" t="s">
        <v>12</v>
      </c>
      <c r="D13" s="24">
        <v>8932</v>
      </c>
    </row>
    <row r="14" spans="1:10" ht="15" hidden="1" customHeight="1" outlineLevel="1">
      <c r="A14" s="66"/>
      <c r="C14" s="3" t="s">
        <v>49</v>
      </c>
      <c r="D14" s="30">
        <v>1</v>
      </c>
    </row>
    <row r="15" spans="1:10" ht="15" hidden="1" customHeight="1" outlineLevel="1">
      <c r="A15" s="66"/>
      <c r="C15" s="3" t="s">
        <v>50</v>
      </c>
      <c r="D15" s="31">
        <v>0</v>
      </c>
    </row>
    <row r="16" spans="1:10" ht="10.199999999999999" hidden="1" customHeight="1" outlineLevel="1">
      <c r="A16" s="66"/>
    </row>
    <row r="17" spans="1:12" ht="34.950000000000003" hidden="1" customHeight="1" outlineLevel="1">
      <c r="A17" s="66"/>
      <c r="C17" s="21" t="s">
        <v>2</v>
      </c>
      <c r="D17" s="33" t="s">
        <v>40</v>
      </c>
      <c r="E17" s="34" t="s">
        <v>40</v>
      </c>
      <c r="F17" s="34" t="s">
        <v>40</v>
      </c>
      <c r="G17" s="34" t="s">
        <v>40</v>
      </c>
      <c r="H17" s="34" t="s">
        <v>40</v>
      </c>
      <c r="I17" s="34" t="s">
        <v>40</v>
      </c>
      <c r="J17" s="34" t="s">
        <v>40</v>
      </c>
    </row>
    <row r="18" spans="1:12" ht="10.199999999999999" hidden="1" customHeight="1" outlineLevel="1">
      <c r="A18" s="66"/>
    </row>
    <row r="19" spans="1:12" ht="34.950000000000003" hidden="1" customHeight="1" outlineLevel="1">
      <c r="C19" s="21" t="s">
        <v>3</v>
      </c>
      <c r="D19" s="35" t="s">
        <v>47</v>
      </c>
      <c r="E19" s="36" t="s">
        <v>47</v>
      </c>
      <c r="F19" s="37" t="s">
        <v>47</v>
      </c>
      <c r="G19" s="37" t="s">
        <v>47</v>
      </c>
      <c r="H19" s="37" t="s">
        <v>47</v>
      </c>
      <c r="I19" s="37" t="s">
        <v>47</v>
      </c>
      <c r="J19" s="37" t="s">
        <v>47</v>
      </c>
    </row>
    <row r="20" spans="1:12" ht="10.199999999999999" hidden="1" customHeight="1" outlineLevel="1"/>
    <row r="21" spans="1:12" s="23" customFormat="1" ht="30" customHeight="1" collapsed="1">
      <c r="B21" s="108"/>
      <c r="C21" s="108" t="s">
        <v>4</v>
      </c>
      <c r="D21" s="109" t="s">
        <v>119</v>
      </c>
      <c r="E21" s="109" t="s">
        <v>120</v>
      </c>
      <c r="F21" s="109" t="s">
        <v>121</v>
      </c>
      <c r="G21" s="109" t="s">
        <v>122</v>
      </c>
      <c r="H21" s="109" t="s">
        <v>123</v>
      </c>
      <c r="I21" s="109" t="s">
        <v>124</v>
      </c>
      <c r="J21" s="109" t="s">
        <v>103</v>
      </c>
      <c r="K21" s="23" t="s">
        <v>38</v>
      </c>
      <c r="L21" s="23" t="s">
        <v>104</v>
      </c>
    </row>
    <row r="22" spans="1:12" ht="10.199999999999999" customHeight="1"/>
    <row r="23" spans="1:12" ht="14.4" outlineLevel="1">
      <c r="A23" s="66"/>
      <c r="B23" s="82" t="s">
        <v>63</v>
      </c>
      <c r="C23" s="2" t="s">
        <v>7</v>
      </c>
    </row>
    <row r="24" spans="1:12" ht="10.199999999999999" customHeight="1" outlineLevel="1">
      <c r="A24" s="66"/>
    </row>
    <row r="25" spans="1:12" ht="15" hidden="1" customHeight="1" outlineLevel="2">
      <c r="A25" s="66"/>
      <c r="C25" s="19" t="s">
        <v>8</v>
      </c>
      <c r="D25" s="9" t="s">
        <v>1491</v>
      </c>
      <c r="E25" s="9" t="s">
        <v>213</v>
      </c>
      <c r="F25" s="9" t="s">
        <v>213</v>
      </c>
      <c r="G25" s="9" t="s">
        <v>213</v>
      </c>
      <c r="H25" s="9" t="s">
        <v>213</v>
      </c>
      <c r="I25" s="9" t="s">
        <v>210</v>
      </c>
      <c r="J25" s="9" t="s">
        <v>210</v>
      </c>
    </row>
    <row r="26" spans="1:12" ht="15" hidden="1" customHeight="1" outlineLevel="2">
      <c r="A26" s="66"/>
      <c r="C26" s="3" t="s">
        <v>9</v>
      </c>
      <c r="D26" s="10">
        <v>1</v>
      </c>
      <c r="E26" s="10">
        <v>0.94</v>
      </c>
      <c r="F26" s="10">
        <v>0.88</v>
      </c>
      <c r="G26" s="10">
        <v>0.99</v>
      </c>
      <c r="H26" s="10">
        <v>0.98</v>
      </c>
      <c r="I26" s="10">
        <v>0.63</v>
      </c>
      <c r="J26" s="10">
        <v>1</v>
      </c>
    </row>
    <row r="27" spans="1:12" ht="15" hidden="1" customHeight="1" outlineLevel="2">
      <c r="A27" s="66"/>
      <c r="C27" s="18" t="s">
        <v>10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</row>
    <row r="28" spans="1:12" ht="15" hidden="1" customHeight="1" outlineLevel="2">
      <c r="A28" s="66"/>
      <c r="C28" s="18" t="s">
        <v>11</v>
      </c>
      <c r="D28" s="10">
        <v>0.53739364084191599</v>
      </c>
      <c r="E28" s="10">
        <v>8.9565606806986095E-2</v>
      </c>
      <c r="F28" s="10">
        <v>8.9565606806986095E-2</v>
      </c>
      <c r="G28" s="10">
        <v>8.9565606806986095E-2</v>
      </c>
      <c r="H28" s="10">
        <v>8.9565606806986095E-2</v>
      </c>
      <c r="I28" s="10">
        <v>8.9565606806986095E-2</v>
      </c>
      <c r="J28" s="10">
        <v>1.47783251231527E-2</v>
      </c>
    </row>
    <row r="29" spans="1:12" ht="15" hidden="1" customHeight="1" outlineLevel="2">
      <c r="A29" s="66"/>
      <c r="C29" s="18" t="s">
        <v>12</v>
      </c>
      <c r="D29" s="11">
        <v>4800</v>
      </c>
      <c r="E29" s="11">
        <v>800</v>
      </c>
      <c r="F29" s="11">
        <v>800</v>
      </c>
      <c r="G29" s="11">
        <v>800</v>
      </c>
      <c r="H29" s="11">
        <v>800</v>
      </c>
      <c r="I29" s="11">
        <v>800</v>
      </c>
      <c r="J29" s="11">
        <v>132</v>
      </c>
    </row>
    <row r="30" spans="1:12" ht="15" hidden="1" customHeight="1" outlineLevel="2">
      <c r="A30" s="66"/>
      <c r="C30" s="18" t="s">
        <v>13</v>
      </c>
      <c r="D30" s="11">
        <v>100</v>
      </c>
      <c r="E30" s="11">
        <v>94</v>
      </c>
      <c r="F30" s="11">
        <v>88</v>
      </c>
      <c r="G30" s="11">
        <v>99</v>
      </c>
      <c r="H30" s="11">
        <v>98</v>
      </c>
      <c r="I30" s="11">
        <v>63</v>
      </c>
      <c r="J30" s="11">
        <v>100</v>
      </c>
    </row>
    <row r="31" spans="1:12" ht="15" hidden="1" customHeight="1" outlineLevel="2">
      <c r="A31" s="66"/>
      <c r="C31" s="19" t="s">
        <v>14</v>
      </c>
      <c r="D31" s="11">
        <v>100</v>
      </c>
      <c r="E31" s="11">
        <v>100</v>
      </c>
      <c r="F31" s="11">
        <v>100</v>
      </c>
      <c r="G31" s="11">
        <v>100</v>
      </c>
      <c r="H31" s="11">
        <v>100</v>
      </c>
      <c r="I31" s="11">
        <v>100</v>
      </c>
      <c r="J31" s="11">
        <v>100</v>
      </c>
    </row>
    <row r="32" spans="1:12" ht="15" hidden="1" customHeight="1" outlineLevel="2">
      <c r="A32" s="66"/>
      <c r="C32" s="3" t="s">
        <v>15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  <c r="J32" s="11">
        <v>0</v>
      </c>
    </row>
    <row r="33" spans="1:10" ht="10.199999999999999" hidden="1" customHeight="1" outlineLevel="2">
      <c r="A33" s="66"/>
    </row>
    <row r="34" spans="1:10" ht="124.95" hidden="1" customHeight="1" outlineLevel="2"/>
    <row r="35" spans="1:10" ht="10.199999999999999" hidden="1" customHeight="1" outlineLevel="2"/>
    <row r="36" spans="1:10" ht="14.4" outlineLevel="1" collapsed="1">
      <c r="A36" s="66"/>
      <c r="B36" s="82" t="s">
        <v>63</v>
      </c>
      <c r="C36" s="2" t="s">
        <v>16</v>
      </c>
    </row>
    <row r="37" spans="1:10" ht="10.199999999999999" customHeight="1" outlineLevel="1">
      <c r="A37" s="66"/>
    </row>
    <row r="38" spans="1:10" ht="15" hidden="1" customHeight="1" outlineLevel="2">
      <c r="A38" s="66"/>
      <c r="C38" s="3" t="s">
        <v>17</v>
      </c>
      <c r="D38" s="12"/>
      <c r="E38" s="12">
        <v>0.95971711058393006</v>
      </c>
      <c r="F38" s="12">
        <v>0.972396960003305</v>
      </c>
      <c r="G38" s="12">
        <v>0.79474818107190803</v>
      </c>
      <c r="H38" s="12">
        <v>1.14556588951532</v>
      </c>
      <c r="I38" s="12">
        <v>53.74</v>
      </c>
      <c r="J38" s="12">
        <v>49.5</v>
      </c>
    </row>
    <row r="39" spans="1:10" ht="15" hidden="1" customHeight="1" outlineLevel="2">
      <c r="A39" s="66"/>
      <c r="C39" s="18" t="s">
        <v>18</v>
      </c>
      <c r="D39" s="12"/>
      <c r="E39" s="12">
        <v>1.0040571896059201</v>
      </c>
      <c r="F39" s="12">
        <v>0.96497514986460697</v>
      </c>
      <c r="G39" s="12">
        <v>0.81179215301685803</v>
      </c>
      <c r="H39" s="12">
        <v>1.13472454975387</v>
      </c>
      <c r="I39" s="12">
        <v>56.5</v>
      </c>
      <c r="J39" s="12">
        <v>49.5</v>
      </c>
    </row>
    <row r="40" spans="1:10" ht="15" hidden="1" customHeight="1" outlineLevel="2">
      <c r="A40" s="66"/>
      <c r="C40" s="18" t="s">
        <v>19</v>
      </c>
      <c r="D40" s="12">
        <v>0.68083333333333329</v>
      </c>
      <c r="E40" s="12">
        <v>0.74169855308344501</v>
      </c>
      <c r="F40" s="12">
        <v>1.02090078371049</v>
      </c>
      <c r="G40" s="12">
        <v>0.64591762987175905</v>
      </c>
      <c r="H40" s="12">
        <v>1.16956729991884</v>
      </c>
      <c r="I40" s="12">
        <v>43</v>
      </c>
      <c r="J40" s="12">
        <v>0</v>
      </c>
    </row>
    <row r="41" spans="1:10" ht="15" hidden="1" customHeight="1" outlineLevel="2">
      <c r="A41" s="66"/>
      <c r="C41" s="3" t="s">
        <v>20</v>
      </c>
      <c r="D41" s="12"/>
      <c r="E41" s="12">
        <v>0.14301112854037801</v>
      </c>
      <c r="F41" s="12">
        <v>0.13927962744675701</v>
      </c>
      <c r="G41" s="12">
        <v>0.14005547650838501</v>
      </c>
      <c r="H41" s="12">
        <v>0.13952689014156899</v>
      </c>
      <c r="I41" s="12">
        <v>30.9909142762321</v>
      </c>
      <c r="J41" s="12">
        <v>29.011491975881999</v>
      </c>
    </row>
    <row r="42" spans="1:10" ht="15" hidden="1" customHeight="1" outlineLevel="2">
      <c r="A42" s="66"/>
      <c r="C42" s="20" t="s">
        <v>21</v>
      </c>
      <c r="D42" s="12"/>
      <c r="E42" s="12">
        <v>2.0452182886392702E-2</v>
      </c>
      <c r="F42" s="12">
        <v>1.9398814621707498E-2</v>
      </c>
      <c r="G42" s="12">
        <v>1.9615536499990899E-2</v>
      </c>
      <c r="H42" s="12">
        <v>1.9467753072577601E-2</v>
      </c>
      <c r="I42" s="12">
        <v>960.43676767676698</v>
      </c>
      <c r="J42" s="12">
        <v>841.66666666666595</v>
      </c>
    </row>
    <row r="43" spans="1:10" ht="10.199999999999999" hidden="1" customHeight="1" outlineLevel="2">
      <c r="A43" s="66"/>
    </row>
    <row r="44" spans="1:10" ht="150" hidden="1" customHeight="1" outlineLevel="2"/>
    <row r="45" spans="1:10" ht="10.199999999999999" hidden="1" customHeight="1" outlineLevel="2"/>
    <row r="46" spans="1:10" ht="14.4" outlineLevel="1" collapsed="1">
      <c r="A46" s="66"/>
      <c r="B46" s="82" t="s">
        <v>63</v>
      </c>
      <c r="C46" s="2" t="s">
        <v>22</v>
      </c>
    </row>
    <row r="47" spans="1:10" ht="10.050000000000001" customHeight="1" outlineLevel="1">
      <c r="A47" s="66"/>
    </row>
    <row r="48" spans="1:10" ht="15" hidden="1" customHeight="1" outlineLevel="2">
      <c r="A48" s="66"/>
      <c r="C48" s="3" t="s">
        <v>23</v>
      </c>
      <c r="D48" s="12"/>
      <c r="E48" s="12">
        <v>0.71126316063326001</v>
      </c>
      <c r="F48" s="12">
        <v>0.74591762987175902</v>
      </c>
      <c r="G48" s="12">
        <v>0.53971368705859102</v>
      </c>
      <c r="H48" s="12">
        <v>0.83482110783209895</v>
      </c>
      <c r="I48" s="12">
        <v>0</v>
      </c>
      <c r="J48" s="12">
        <v>0</v>
      </c>
    </row>
    <row r="49" spans="1:10" ht="15" hidden="1" customHeight="1" outlineLevel="2">
      <c r="A49" s="66"/>
      <c r="C49" s="18">
        <v>0.05</v>
      </c>
      <c r="D49" s="12"/>
      <c r="E49" s="12">
        <v>0.73949310631175202</v>
      </c>
      <c r="F49" s="12">
        <v>0.76895264286434495</v>
      </c>
      <c r="G49" s="12">
        <v>0.58826429705752703</v>
      </c>
      <c r="H49" s="12">
        <v>0.92727213730686198</v>
      </c>
      <c r="I49" s="12">
        <v>4.8499999999999996</v>
      </c>
      <c r="J49" s="12">
        <v>4.95</v>
      </c>
    </row>
    <row r="50" spans="1:10" ht="15" hidden="1" customHeight="1" outlineLevel="2">
      <c r="A50" s="66"/>
      <c r="C50" s="19">
        <v>0.25</v>
      </c>
      <c r="D50" s="12"/>
      <c r="E50" s="12">
        <v>0.81868881232372104</v>
      </c>
      <c r="F50" s="12">
        <v>0.86960017082102503</v>
      </c>
      <c r="G50" s="12">
        <v>0.66853970274926</v>
      </c>
      <c r="H50" s="12">
        <v>1.0605598336135</v>
      </c>
      <c r="I50" s="12">
        <v>27</v>
      </c>
      <c r="J50" s="12">
        <v>24.75</v>
      </c>
    </row>
    <row r="51" spans="1:10" ht="15" hidden="1" customHeight="1" outlineLevel="2">
      <c r="A51" s="66"/>
      <c r="C51" s="3">
        <v>0.5</v>
      </c>
      <c r="D51" s="12"/>
      <c r="E51" s="12">
        <v>1.0040571896059201</v>
      </c>
      <c r="F51" s="12">
        <v>0.96497514986460697</v>
      </c>
      <c r="G51" s="12">
        <v>0.81179215301685803</v>
      </c>
      <c r="H51" s="12">
        <v>1.13472454975387</v>
      </c>
      <c r="I51" s="12">
        <v>56.5</v>
      </c>
      <c r="J51" s="12">
        <v>49.5</v>
      </c>
    </row>
    <row r="52" spans="1:10" ht="15" hidden="1" customHeight="1" outlineLevel="2">
      <c r="A52" s="66"/>
      <c r="C52" s="18">
        <v>0.75</v>
      </c>
      <c r="D52" s="12"/>
      <c r="E52" s="12">
        <v>1.0706889809220099</v>
      </c>
      <c r="F52" s="12">
        <v>1.0414938360809101</v>
      </c>
      <c r="G52" s="12">
        <v>0.92152662517338801</v>
      </c>
      <c r="H52" s="12">
        <v>1.25571021560685</v>
      </c>
      <c r="I52" s="12">
        <v>77.25</v>
      </c>
      <c r="J52" s="12">
        <v>74.25</v>
      </c>
    </row>
    <row r="53" spans="1:10" ht="15" hidden="1" customHeight="1" outlineLevel="2">
      <c r="A53" s="66"/>
      <c r="C53" s="18">
        <v>0.95</v>
      </c>
      <c r="D53" s="12"/>
      <c r="E53" s="12">
        <v>1.15222922575824</v>
      </c>
      <c r="F53" s="12">
        <v>1.24952890124853</v>
      </c>
      <c r="G53" s="12">
        <v>0.98413150557256501</v>
      </c>
      <c r="H53" s="12">
        <v>1.36962228203883</v>
      </c>
      <c r="I53" s="12">
        <v>101.05</v>
      </c>
      <c r="J53" s="12">
        <v>94.05</v>
      </c>
    </row>
    <row r="54" spans="1:10" ht="15" hidden="1" customHeight="1" outlineLevel="2">
      <c r="A54" s="66"/>
      <c r="C54" s="3" t="s">
        <v>24</v>
      </c>
      <c r="D54" s="12"/>
      <c r="E54" s="12">
        <v>1.1870027044534399</v>
      </c>
      <c r="F54" s="12">
        <v>1.2912785384288501</v>
      </c>
      <c r="G54" s="12">
        <v>1.0747644143189301</v>
      </c>
      <c r="H54" s="12">
        <v>1.43488682063057</v>
      </c>
      <c r="I54" s="12">
        <v>108</v>
      </c>
      <c r="J54" s="12">
        <v>99</v>
      </c>
    </row>
    <row r="55" spans="1:10" ht="15" hidden="1" customHeight="1" outlineLevel="2">
      <c r="A55" s="66"/>
      <c r="C55" s="18" t="s">
        <v>25</v>
      </c>
      <c r="D55" s="12"/>
      <c r="E55" s="12">
        <v>0.47573954382018102</v>
      </c>
      <c r="F55" s="12">
        <v>0.54536090855709796</v>
      </c>
      <c r="G55" s="12">
        <v>0.53505072726034797</v>
      </c>
      <c r="H55" s="12">
        <v>0.60006571279847198</v>
      </c>
      <c r="I55" s="12">
        <v>108</v>
      </c>
      <c r="J55" s="12">
        <v>99</v>
      </c>
    </row>
    <row r="56" spans="1:10" ht="15" hidden="1" customHeight="1" outlineLevel="2">
      <c r="C56" s="3" t="s">
        <v>26</v>
      </c>
      <c r="D56" s="12"/>
      <c r="E56" s="12">
        <v>0.252000168598291</v>
      </c>
      <c r="F56" s="12">
        <v>0.171893665259886</v>
      </c>
      <c r="G56" s="12">
        <v>0.25298692242412801</v>
      </c>
      <c r="H56" s="12">
        <v>0.19515038199335699</v>
      </c>
      <c r="I56" s="12">
        <v>50.25</v>
      </c>
      <c r="J56" s="12">
        <v>49.5</v>
      </c>
    </row>
    <row r="57" spans="1:10" ht="10.199999999999999" hidden="1" customHeight="1" outlineLevel="2"/>
    <row r="58" spans="1:10" ht="14.4" outlineLevel="1" collapsed="1">
      <c r="A58" s="66"/>
      <c r="B58" s="82" t="s">
        <v>63</v>
      </c>
      <c r="C58" s="2" t="s">
        <v>27</v>
      </c>
    </row>
    <row r="59" spans="1:10" ht="10.050000000000001" customHeight="1" outlineLevel="1">
      <c r="A59" s="66"/>
    </row>
    <row r="60" spans="1:10" ht="15" hidden="1" customHeight="1" outlineLevel="2">
      <c r="A60" s="66"/>
      <c r="C60" s="3" t="s">
        <v>28</v>
      </c>
      <c r="D60" s="29" t="b">
        <v>0</v>
      </c>
      <c r="E60" s="29" t="b">
        <v>0</v>
      </c>
      <c r="F60" s="29" t="b">
        <v>0</v>
      </c>
      <c r="G60" s="29" t="b">
        <v>0</v>
      </c>
      <c r="H60" s="29" t="b">
        <v>0</v>
      </c>
      <c r="I60" s="29" t="b">
        <v>0</v>
      </c>
      <c r="J60" s="29" t="b">
        <v>0</v>
      </c>
    </row>
    <row r="61" spans="1:10" ht="15" hidden="1" customHeight="1" outlineLevel="2">
      <c r="A61" s="66"/>
      <c r="C61" s="18" t="s">
        <v>29</v>
      </c>
      <c r="D61" s="29" t="b">
        <v>0</v>
      </c>
      <c r="E61" s="29" t="b">
        <v>0</v>
      </c>
      <c r="F61" s="29" t="b">
        <v>0</v>
      </c>
      <c r="G61" s="29" t="b">
        <v>0</v>
      </c>
      <c r="H61" s="29" t="b">
        <v>0</v>
      </c>
      <c r="I61" s="29" t="b">
        <v>0</v>
      </c>
      <c r="J61" s="29" t="b">
        <v>0</v>
      </c>
    </row>
    <row r="62" spans="1:10" ht="15" hidden="1" customHeight="1" outlineLevel="2">
      <c r="A62" s="66"/>
      <c r="C62" s="18" t="s">
        <v>30</v>
      </c>
      <c r="D62" s="29" t="b">
        <v>0</v>
      </c>
      <c r="E62" s="29" t="b">
        <v>0</v>
      </c>
      <c r="F62" s="29" t="b">
        <v>0</v>
      </c>
      <c r="G62" s="29" t="b">
        <v>0</v>
      </c>
      <c r="H62" s="29" t="b">
        <v>0</v>
      </c>
      <c r="I62" s="29" t="b">
        <v>0</v>
      </c>
      <c r="J62" s="29" t="b">
        <v>0</v>
      </c>
    </row>
    <row r="63" spans="1:10" ht="15" hidden="1" customHeight="1" outlineLevel="2">
      <c r="A63" s="66"/>
      <c r="C63" s="18" t="s">
        <v>31</v>
      </c>
      <c r="D63" s="29" t="b">
        <v>0</v>
      </c>
      <c r="E63" s="29" t="b">
        <v>0</v>
      </c>
      <c r="F63" s="29" t="b">
        <v>0</v>
      </c>
      <c r="G63" s="29" t="b">
        <v>0</v>
      </c>
      <c r="H63" s="29" t="b">
        <v>0</v>
      </c>
      <c r="I63" s="29" t="b">
        <v>0</v>
      </c>
      <c r="J63" s="29" t="b">
        <v>0</v>
      </c>
    </row>
    <row r="64" spans="1:10" ht="15" hidden="1" customHeight="1" outlineLevel="2">
      <c r="A64" s="66"/>
      <c r="C64" s="3" t="s">
        <v>32</v>
      </c>
      <c r="D64" s="29" t="b">
        <v>0</v>
      </c>
      <c r="E64" s="29" t="b">
        <v>0</v>
      </c>
      <c r="F64" s="29" t="b">
        <v>0</v>
      </c>
      <c r="G64" s="29" t="b">
        <v>0</v>
      </c>
      <c r="H64" s="29" t="b">
        <v>0</v>
      </c>
      <c r="I64" s="29" t="b">
        <v>0</v>
      </c>
      <c r="J64" s="29" t="b">
        <v>0</v>
      </c>
    </row>
    <row r="65" spans="1:10" ht="15" hidden="1" customHeight="1" outlineLevel="2">
      <c r="A65" s="66"/>
      <c r="C65" s="18" t="s">
        <v>33</v>
      </c>
      <c r="D65" s="29" t="b">
        <v>0</v>
      </c>
      <c r="E65" s="29" t="b">
        <v>0</v>
      </c>
      <c r="F65" s="29" t="b">
        <v>0</v>
      </c>
      <c r="G65" s="29" t="b">
        <v>0</v>
      </c>
      <c r="H65" s="29" t="b">
        <v>0</v>
      </c>
      <c r="I65" s="29" t="b">
        <v>0</v>
      </c>
      <c r="J65" s="29" t="b">
        <v>0</v>
      </c>
    </row>
    <row r="66" spans="1:10" ht="15" hidden="1" customHeight="1" outlineLevel="2">
      <c r="A66" s="66"/>
      <c r="C66" s="18" t="s">
        <v>34</v>
      </c>
      <c r="D66" s="29" t="b">
        <v>0</v>
      </c>
      <c r="E66" s="29" t="b">
        <v>0</v>
      </c>
      <c r="F66" s="29" t="b">
        <v>0</v>
      </c>
      <c r="G66" s="29" t="b">
        <v>0</v>
      </c>
      <c r="H66" s="29" t="b">
        <v>0</v>
      </c>
      <c r="I66" s="29" t="b">
        <v>0</v>
      </c>
      <c r="J66" s="29" t="b">
        <v>0</v>
      </c>
    </row>
    <row r="67" spans="1:10" ht="15" hidden="1" customHeight="1" outlineLevel="2">
      <c r="C67" s="3" t="s">
        <v>35</v>
      </c>
      <c r="D67" s="29" t="b">
        <v>0</v>
      </c>
      <c r="E67" s="29" t="b">
        <v>0</v>
      </c>
      <c r="F67" s="29" t="b">
        <v>0</v>
      </c>
      <c r="G67" s="29" t="b">
        <v>0</v>
      </c>
      <c r="H67" s="29" t="b">
        <v>0</v>
      </c>
      <c r="I67" s="29" t="b">
        <v>0</v>
      </c>
      <c r="J67" s="29" t="b">
        <v>0</v>
      </c>
    </row>
    <row r="68" spans="1:10" ht="10.199999999999999" hidden="1" customHeight="1" outlineLevel="2"/>
    <row r="69" spans="1:10" ht="14.4" outlineLevel="1" collapsed="1">
      <c r="A69" s="66"/>
      <c r="B69" s="82" t="s">
        <v>63</v>
      </c>
      <c r="C69" s="2" t="s">
        <v>36</v>
      </c>
    </row>
    <row r="70" spans="1:10" ht="10.050000000000001" customHeight="1" outlineLevel="1">
      <c r="A70" s="66"/>
    </row>
    <row r="71" spans="1:10" ht="15" hidden="1" customHeight="1" outlineLevel="2">
      <c r="A71" s="66"/>
      <c r="C71" s="3" t="str">
        <f>IF(COUNTIF(FieldList1, "&lt;&gt;FALSE") = 0,"",SUBSTITUTE(LOWER(C60)," ","_") &amp;" = ")</f>
        <v/>
      </c>
      <c r="D71" s="81" t="str" cm="1">
        <f t="array" ref="D71">IF(COUNTIF(FieldList1, "&lt;&gt;FALSE") = 0,"","['"&amp;_xlfn.TEXTJOIN("', '", TRUE, _xlfn._xlws.FILTER(FieldRange,FieldList1&lt;&gt; FALSE, ""))&amp;"']")</f>
        <v/>
      </c>
    </row>
    <row r="72" spans="1:10" ht="15" hidden="1" customHeight="1" outlineLevel="2">
      <c r="A72" s="66"/>
      <c r="C72" s="17" t="str">
        <f>IF(COUNTIF(FieldList2, "&lt;&gt;FALSE") = 0,"",SUBSTITUTE(LOWER(C61)," ","_")&amp;" = ")</f>
        <v/>
      </c>
      <c r="D72" s="81" t="str" cm="1">
        <f t="array" ref="D72">IF(COUNTIF(FieldList2, "&lt;&gt;FALSE") = 0,"","['"&amp;_xlfn.TEXTJOIN("', '", TRUE, _xlfn._xlws.FILTER(FieldRange,FieldList2&lt;&gt; FALSE, ""))&amp;"']")</f>
        <v/>
      </c>
    </row>
    <row r="73" spans="1:10" ht="15" hidden="1" customHeight="1" outlineLevel="2">
      <c r="A73" s="66"/>
      <c r="C73" s="17" t="str">
        <f>IF(COUNTIF(FieldList3, "&lt;&gt;FALSE") = 0,"",SUBSTITUTE(LOWER(C62)," ","_")&amp;" = ")</f>
        <v/>
      </c>
      <c r="D73" s="81" t="str" cm="1">
        <f t="array" ref="D73">IF(COUNTIF(FieldList3, "&lt;&gt;FALSE") = 0,"","['"&amp;_xlfn.TEXTJOIN("', '", TRUE, _xlfn._xlws.FILTER(FieldRange,FieldList3&lt;&gt; FALSE, ""))&amp;"']")</f>
        <v/>
      </c>
    </row>
    <row r="74" spans="1:10" ht="15" hidden="1" customHeight="1" outlineLevel="2">
      <c r="A74" s="66"/>
      <c r="C74" s="17" t="str">
        <f>IF(COUNTIF(FieldList4, "&lt;&gt;FALSE") = 0,"",SUBSTITUTE(LOWER(C63)," ","_")&amp;" = ")</f>
        <v/>
      </c>
      <c r="D74" s="81" t="str" cm="1">
        <f t="array" ref="D74">IF(COUNTIF(FieldList4, "&lt;&gt;FALSE") = 0,"","['"&amp;_xlfn.TEXTJOIN("', '", TRUE, _xlfn._xlws.FILTER(FieldRange,FieldList4&lt;&gt; FALSE, ""))&amp;"']")</f>
        <v/>
      </c>
    </row>
    <row r="75" spans="1:10" ht="15" hidden="1" customHeight="1" outlineLevel="2">
      <c r="A75" s="66"/>
      <c r="C75" s="17" t="str">
        <f>IF(COUNTIF(FieldList5, "&lt;&gt;FALSE") = 0,"",SUBSTITUTE(LOWER(C64)," ","_")&amp;" = ")</f>
        <v/>
      </c>
      <c r="D75" s="81" t="str" cm="1">
        <f t="array" ref="D75">IF(COUNTIF(FieldList5, "&lt;&gt;FALSE") = 0,"","['"&amp;_xlfn.TEXTJOIN("', '", TRUE, _xlfn._xlws.FILTER(FieldRange,FieldList5&lt;&gt; FALSE, ""))&amp;"']")</f>
        <v/>
      </c>
    </row>
    <row r="76" spans="1:10" ht="15" hidden="1" customHeight="1" outlineLevel="2">
      <c r="A76" s="66"/>
      <c r="C76" s="17" t="str">
        <f>IF(COUNTIF(FieldList6, "&lt;&gt;FALSE") = 0,"",SUBSTITUTE(LOWER(C65)," ","_")&amp;" = ")</f>
        <v/>
      </c>
      <c r="D76" s="81" t="str" cm="1">
        <f t="array" ref="D76">IF(COUNTIF(FieldList6, "&lt;&gt;FALSE") = 0,"","['"&amp;_xlfn.TEXTJOIN("', '", TRUE, _xlfn._xlws.FILTER(FieldRange,FieldList6&lt;&gt; FALSE, ""))&amp;"']")</f>
        <v/>
      </c>
    </row>
    <row r="77" spans="1:10" ht="15" hidden="1" customHeight="1" outlineLevel="2">
      <c r="A77" s="66"/>
      <c r="C77" s="16" t="str">
        <f>IF(COUNTIF(FieldList7, "&lt;&gt;FALSE") = 0,"",SUBSTITUTE(LOWER(C66)," ","_")&amp;" = ")</f>
        <v/>
      </c>
      <c r="D77" s="81" t="str" cm="1">
        <f t="array" ref="D77">IF(COUNTIF(FieldList7, "&lt;&gt;FALSE") = 0,"","['"&amp;_xlfn.TEXTJOIN("', '", TRUE, _xlfn._xlws.FILTER(FieldRange,FieldList7&lt;&gt; FALSE, ""))&amp;"']")</f>
        <v/>
      </c>
    </row>
    <row r="78" spans="1:10" ht="15" hidden="1" customHeight="1" outlineLevel="2">
      <c r="A78" s="66"/>
      <c r="C78" s="3" t="str">
        <f>IF(COUNTIF(FieldList8, "&lt;&gt;FALSE") = 0,"",SUBSTITUTE(LOWER(C67)," ","_")&amp;" = ")</f>
        <v/>
      </c>
      <c r="D78" s="81" t="str" cm="1">
        <f t="array" ref="D78">IF(COUNTIF(FieldList8, "&lt;&gt;FALSE") = 0,"","['"&amp;_xlfn.TEXTJOIN("', '", TRUE, _xlfn._xlws.FILTER(FieldRange,FieldList8&lt;&gt; FALSE, ""))&amp;"']")</f>
        <v/>
      </c>
    </row>
    <row r="79" spans="1:10" ht="15" hidden="1" customHeight="1" outlineLevel="2">
      <c r="C79" s="15" t="str">
        <f>IF(COUNTIF(tbl_candle[Record List], "&lt;&gt;FALSE") = 0,"",SUBSTITUTE(LOWER(LightHeader)," ", "_") &amp;" = ")</f>
        <v/>
      </c>
      <c r="D79" s="81" t="str" cm="1">
        <f t="array" ref="D79">IF(COUNTIF(tbl_candle[Record List], "&lt;&gt;FALSE") = 0,"","['"&amp;_xlfn.TEXTJOIN("', '", TRUE, _xlfn._xlws.FILTER(_xlfn.TAKE(tbl_candle[],,-1), tbl_candle[Record List] &lt;&gt; FALSE, ""))&amp;"']")</f>
        <v/>
      </c>
    </row>
    <row r="80" spans="1:10" ht="10.199999999999999" hidden="1" customHeight="1" outlineLevel="1" collapsed="1"/>
    <row r="81" spans="3:12" ht="30" customHeight="1">
      <c r="C81" s="61" t="s">
        <v>37</v>
      </c>
      <c r="D81" s="59" t="s">
        <v>119</v>
      </c>
      <c r="E81" s="59" t="s">
        <v>120</v>
      </c>
      <c r="F81" s="59" t="s">
        <v>121</v>
      </c>
      <c r="G81" s="119" t="s">
        <v>122</v>
      </c>
      <c r="H81" s="119" t="s">
        <v>123</v>
      </c>
      <c r="I81" s="119" t="s">
        <v>124</v>
      </c>
      <c r="J81" s="119" t="s">
        <v>103</v>
      </c>
      <c r="K81" s="61" t="s">
        <v>38</v>
      </c>
      <c r="L81" s="61" t="s">
        <v>104</v>
      </c>
    </row>
    <row r="82" spans="3:12" ht="15" customHeight="1">
      <c r="C82" s="62" t="b">
        <v>0</v>
      </c>
      <c r="D82" s="127">
        <v>0.68083333333333329</v>
      </c>
      <c r="E82" s="60">
        <v>0.84876064983794275</v>
      </c>
      <c r="F82" s="60">
        <v>1.011694756529808</v>
      </c>
      <c r="G82" s="122">
        <v>0.64876064983794279</v>
      </c>
      <c r="H82" s="122">
        <v>1.051694756529808</v>
      </c>
      <c r="I82" s="122">
        <v>24</v>
      </c>
      <c r="J82" s="122">
        <v>0</v>
      </c>
      <c r="K82" s="123">
        <v>0</v>
      </c>
      <c r="L82" s="123">
        <v>9.4669996886784614E+18</v>
      </c>
    </row>
    <row r="83" spans="3:12" ht="15" customHeight="1">
      <c r="C83" s="62" t="b">
        <v>0</v>
      </c>
      <c r="D83" s="127">
        <v>0.68084490740740744</v>
      </c>
      <c r="E83" s="60">
        <v>0.82329783034280446</v>
      </c>
      <c r="F83" s="60">
        <v>1.0420455992257023</v>
      </c>
      <c r="G83" s="122">
        <v>0.64329783034280452</v>
      </c>
      <c r="H83" s="122">
        <v>1.1220455992257024</v>
      </c>
      <c r="I83" s="122">
        <v>37</v>
      </c>
      <c r="J83" s="122">
        <v>1</v>
      </c>
      <c r="K83" s="123">
        <v>0</v>
      </c>
      <c r="L83" s="123">
        <v>1.7766580397659511E+19</v>
      </c>
    </row>
    <row r="84" spans="3:12" ht="15" customHeight="1">
      <c r="C84" s="112" t="b">
        <v>0</v>
      </c>
      <c r="D84" s="128">
        <v>0.68085648148148159</v>
      </c>
      <c r="E84" s="114">
        <v>0.83153080864623252</v>
      </c>
      <c r="F84" s="114">
        <v>1.0628865112102164</v>
      </c>
      <c r="G84" s="122">
        <v>0.77153080864623247</v>
      </c>
      <c r="H84" s="122">
        <v>1.1028865112102164</v>
      </c>
      <c r="I84" s="122">
        <v>46</v>
      </c>
      <c r="J84" s="122">
        <v>2</v>
      </c>
      <c r="K84" s="123">
        <v>0</v>
      </c>
      <c r="L84" s="123">
        <v>2.7266286845655731E+18</v>
      </c>
    </row>
    <row r="85" spans="3:12" ht="15" customHeight="1">
      <c r="C85" s="112" t="b">
        <v>0</v>
      </c>
      <c r="D85" s="128">
        <v>0.68086805555555552</v>
      </c>
      <c r="E85" s="114">
        <v>0.7982695763003832</v>
      </c>
      <c r="F85" s="114">
        <v>1.0309999158739098</v>
      </c>
      <c r="G85" s="122">
        <v>0.75826957630038316</v>
      </c>
      <c r="H85" s="122">
        <v>1.2309999158739098</v>
      </c>
      <c r="I85" s="122">
        <v>43</v>
      </c>
      <c r="J85" s="122">
        <v>3</v>
      </c>
      <c r="K85" s="123">
        <v>0</v>
      </c>
      <c r="L85" s="123">
        <v>3.1018841944580879E+18</v>
      </c>
    </row>
    <row r="86" spans="3:12" ht="15" customHeight="1">
      <c r="C86" s="112" t="b">
        <v>0</v>
      </c>
      <c r="D86" s="128">
        <v>0.68087962962962967</v>
      </c>
      <c r="E86" s="114">
        <v>0.75835609748536403</v>
      </c>
      <c r="F86" s="114">
        <v>1.041309915032649</v>
      </c>
      <c r="G86" s="122">
        <v>0.61835609748536402</v>
      </c>
      <c r="H86" s="122">
        <v>1.1613099150326489</v>
      </c>
      <c r="I86" s="122">
        <v>28</v>
      </c>
      <c r="J86" s="122">
        <v>4</v>
      </c>
      <c r="K86" s="123">
        <v>0</v>
      </c>
      <c r="L86" s="123">
        <v>1.1026480776910004E+19</v>
      </c>
    </row>
    <row r="87" spans="3:12" ht="15" customHeight="1">
      <c r="C87" s="112" t="b">
        <v>0</v>
      </c>
      <c r="D87" s="128">
        <v>0.68089120370370371</v>
      </c>
      <c r="E87" s="114">
        <v>0.7280218535859494</v>
      </c>
      <c r="F87" s="114">
        <v>0.99965751843134298</v>
      </c>
      <c r="G87" s="122">
        <v>0.62802185358594942</v>
      </c>
      <c r="H87" s="122">
        <v>1.1396575184313429</v>
      </c>
      <c r="I87" s="122">
        <v>73</v>
      </c>
      <c r="J87" s="122">
        <v>5</v>
      </c>
      <c r="K87" s="123">
        <v>0</v>
      </c>
      <c r="L87" s="123">
        <v>1.6684635772532461E+17</v>
      </c>
    </row>
    <row r="88" spans="3:12" ht="15" customHeight="1">
      <c r="C88" s="112" t="b">
        <v>0</v>
      </c>
      <c r="D88" s="128">
        <v>0.68090277777777775</v>
      </c>
      <c r="E88" s="114">
        <v>0.73530207212180887</v>
      </c>
      <c r="F88" s="114">
        <v>0.96966779287840277</v>
      </c>
      <c r="G88" s="122">
        <v>0.63530207212180889</v>
      </c>
      <c r="H88" s="122">
        <v>1.1496677928784027</v>
      </c>
      <c r="I88" s="122">
        <v>108</v>
      </c>
      <c r="J88" s="122">
        <v>6</v>
      </c>
      <c r="K88" s="123">
        <v>0</v>
      </c>
      <c r="L88" s="123">
        <v>1.7958135862060986E+19</v>
      </c>
    </row>
    <row r="89" spans="3:12" ht="15" customHeight="1">
      <c r="C89" s="112" t="b">
        <v>0</v>
      </c>
      <c r="D89" s="128">
        <v>0.68091435185185178</v>
      </c>
      <c r="E89" s="114">
        <v>0.72794905140059074</v>
      </c>
      <c r="F89" s="114">
        <v>0.92118440323448236</v>
      </c>
      <c r="G89" s="122">
        <v>0.70794905140059072</v>
      </c>
      <c r="H89" s="122">
        <v>1.1011844032344824</v>
      </c>
      <c r="I89" s="122">
        <v>75</v>
      </c>
      <c r="J89" s="122">
        <v>7</v>
      </c>
      <c r="K89" s="123">
        <v>0</v>
      </c>
      <c r="L89" s="123">
        <v>1.4240669553495929E+19</v>
      </c>
    </row>
    <row r="90" spans="3:12" ht="15" customHeight="1">
      <c r="C90" s="112" t="b">
        <v>0</v>
      </c>
      <c r="D90" s="128">
        <v>0.68092592592592593</v>
      </c>
      <c r="E90" s="114">
        <v>0.75706701345661442</v>
      </c>
      <c r="F90" s="114">
        <v>0.939608091299172</v>
      </c>
      <c r="G90" s="122">
        <v>0.61706701345661441</v>
      </c>
      <c r="H90" s="122">
        <v>1.1196080912991722</v>
      </c>
      <c r="I90" s="122">
        <v>64</v>
      </c>
      <c r="J90" s="122">
        <v>8</v>
      </c>
      <c r="K90" s="123">
        <v>0</v>
      </c>
      <c r="L90" s="123">
        <v>4.0388270223781524E+18</v>
      </c>
    </row>
    <row r="91" spans="3:12" ht="15" customHeight="1">
      <c r="C91" s="112" t="b">
        <v>0</v>
      </c>
      <c r="D91" s="128">
        <v>0.68093750000000008</v>
      </c>
      <c r="E91" s="114">
        <v>0.76463768359118056</v>
      </c>
      <c r="F91" s="114">
        <v>0.94900417221216382</v>
      </c>
      <c r="G91" s="122">
        <v>0.64463768359118057</v>
      </c>
      <c r="H91" s="122">
        <v>1.1490041722121638</v>
      </c>
      <c r="I91" s="122">
        <v>43</v>
      </c>
      <c r="J91" s="122">
        <v>9</v>
      </c>
      <c r="K91" s="123">
        <v>0</v>
      </c>
      <c r="L91" s="123">
        <v>1.4748970395272802E+19</v>
      </c>
    </row>
    <row r="92" spans="3:12" ht="15" customHeight="1">
      <c r="C92" s="112" t="b">
        <v>0</v>
      </c>
      <c r="D92" s="128">
        <v>0.68094907407407401</v>
      </c>
      <c r="E92" s="114">
        <v>0.74169855308344512</v>
      </c>
      <c r="F92" s="114">
        <v>0.9869643391006504</v>
      </c>
      <c r="G92" s="122">
        <v>0.58169855308344509</v>
      </c>
      <c r="H92" s="122">
        <v>1.0869643391006505</v>
      </c>
      <c r="I92" s="122">
        <v>38</v>
      </c>
      <c r="J92" s="122">
        <v>10</v>
      </c>
      <c r="K92" s="123">
        <v>0</v>
      </c>
      <c r="L92" s="123">
        <v>1.3814553421521459E+19</v>
      </c>
    </row>
    <row r="93" spans="3:12" ht="15" customHeight="1">
      <c r="C93" s="112" t="b">
        <v>0</v>
      </c>
      <c r="D93" s="128">
        <v>0.68096064814814816</v>
      </c>
      <c r="E93" s="114">
        <v>0.74169855308344512</v>
      </c>
      <c r="F93" s="114">
        <v>1.0067036258826634</v>
      </c>
      <c r="G93" s="122">
        <v>0.7216985530834451</v>
      </c>
      <c r="H93" s="122">
        <v>1.0867036258826634</v>
      </c>
      <c r="I93" s="122">
        <v>81</v>
      </c>
      <c r="J93" s="122">
        <v>11</v>
      </c>
      <c r="K93" s="123">
        <v>0</v>
      </c>
      <c r="L93" s="123">
        <v>1.6566036524739125E+19</v>
      </c>
    </row>
    <row r="94" spans="3:12" ht="15" customHeight="1">
      <c r="C94" s="112" t="b">
        <v>0</v>
      </c>
      <c r="D94" s="128">
        <v>0.6809722222222222</v>
      </c>
      <c r="E94" s="114">
        <v>0.77136649520678291</v>
      </c>
      <c r="F94" s="114">
        <v>0.97650251710618341</v>
      </c>
      <c r="G94" s="122">
        <v>0.71136649520678286</v>
      </c>
      <c r="H94" s="122">
        <v>0.97650251710618341</v>
      </c>
      <c r="I94" s="122">
        <v>0</v>
      </c>
      <c r="J94" s="122">
        <v>12</v>
      </c>
      <c r="K94" s="123">
        <v>0</v>
      </c>
      <c r="L94" s="123">
        <v>1.8101280317278308E+19</v>
      </c>
    </row>
    <row r="95" spans="3:12" ht="15" customHeight="1">
      <c r="C95" s="112" t="b">
        <v>0</v>
      </c>
      <c r="D95" s="128">
        <v>0.68098379629629635</v>
      </c>
      <c r="E95" s="114">
        <v>0.75593916530264726</v>
      </c>
      <c r="F95" s="114">
        <v>1.0155626177904309</v>
      </c>
      <c r="G95" s="122">
        <v>0.61593916530264725</v>
      </c>
      <c r="H95" s="122">
        <v>1.115562617790431</v>
      </c>
      <c r="I95" s="122">
        <v>49</v>
      </c>
      <c r="J95" s="122">
        <v>13</v>
      </c>
      <c r="K95" s="123">
        <v>0</v>
      </c>
      <c r="L95" s="123">
        <v>2.3556313229847994E+17</v>
      </c>
    </row>
    <row r="96" spans="3:12" ht="15" customHeight="1">
      <c r="C96" s="112" t="b">
        <v>0</v>
      </c>
      <c r="D96" s="128">
        <v>0.68099537037037028</v>
      </c>
      <c r="E96" s="114">
        <v>0.73326099034356784</v>
      </c>
      <c r="F96" s="114">
        <v>1.0054069916125266</v>
      </c>
      <c r="G96" s="122">
        <v>0.69326099034356781</v>
      </c>
      <c r="H96" s="122">
        <v>1.0854069916125266</v>
      </c>
      <c r="I96" s="122">
        <v>70</v>
      </c>
      <c r="J96" s="122">
        <v>14</v>
      </c>
      <c r="K96" s="123">
        <v>0</v>
      </c>
      <c r="L96" s="123">
        <v>1.7774812406837936E+19</v>
      </c>
    </row>
    <row r="97" spans="3:12" ht="15" customHeight="1">
      <c r="C97" s="112" t="b">
        <v>0</v>
      </c>
      <c r="D97" s="128">
        <v>0.68100694444444443</v>
      </c>
      <c r="E97" s="114">
        <v>0.71126316063326078</v>
      </c>
      <c r="F97" s="114">
        <v>0.95513664203190018</v>
      </c>
      <c r="G97" s="122">
        <v>0.69126316063326076</v>
      </c>
      <c r="H97" s="122">
        <v>0.99513664203190022</v>
      </c>
      <c r="I97" s="122">
        <v>79</v>
      </c>
      <c r="J97" s="122">
        <v>15</v>
      </c>
      <c r="K97" s="123">
        <v>0</v>
      </c>
      <c r="L97" s="123">
        <v>1.4486011815181711E+19</v>
      </c>
    </row>
    <row r="98" spans="3:12" ht="15" customHeight="1">
      <c r="C98" s="112" t="b">
        <v>0</v>
      </c>
      <c r="D98" s="128">
        <v>0.68101851851851858</v>
      </c>
      <c r="E98" s="114">
        <v>0.7397136870585912</v>
      </c>
      <c r="F98" s="114">
        <v>0.96468800845221925</v>
      </c>
      <c r="G98" s="122">
        <v>0.53971368705859124</v>
      </c>
      <c r="H98" s="122">
        <v>0.98468800845221915</v>
      </c>
      <c r="I98" s="122">
        <v>78</v>
      </c>
      <c r="J98" s="122">
        <v>16</v>
      </c>
      <c r="K98" s="123">
        <v>0</v>
      </c>
      <c r="L98" s="123">
        <v>6.3302661675827466E+18</v>
      </c>
    </row>
    <row r="99" spans="3:12" ht="15" customHeight="1">
      <c r="C99" s="112" t="b">
        <v>0</v>
      </c>
      <c r="D99" s="128">
        <v>0.68103009259259262</v>
      </c>
      <c r="E99" s="114">
        <v>0.76190509767034897</v>
      </c>
      <c r="F99" s="114">
        <v>0.9164536080296084</v>
      </c>
      <c r="G99" s="122">
        <v>0.70190509767034892</v>
      </c>
      <c r="H99" s="122">
        <v>1.0364536080296083</v>
      </c>
      <c r="I99" s="122">
        <v>17</v>
      </c>
      <c r="J99" s="122">
        <v>17</v>
      </c>
      <c r="K99" s="123">
        <v>0</v>
      </c>
      <c r="L99" s="123">
        <v>4.648564187017814E+18</v>
      </c>
    </row>
    <row r="100" spans="3:12" ht="15" customHeight="1">
      <c r="C100" s="112" t="b">
        <v>0</v>
      </c>
      <c r="D100" s="128">
        <v>0.68104166666666666</v>
      </c>
      <c r="E100" s="114">
        <v>0.79238130157716291</v>
      </c>
      <c r="F100" s="114">
        <v>0.9439472162704966</v>
      </c>
      <c r="G100" s="122">
        <v>0.59238130157716284</v>
      </c>
      <c r="H100" s="122">
        <v>0.9439472162704966</v>
      </c>
      <c r="I100" s="122">
        <v>66</v>
      </c>
      <c r="J100" s="122">
        <v>18</v>
      </c>
      <c r="K100" s="123">
        <v>0</v>
      </c>
      <c r="L100" s="123">
        <v>4.268054994955713E+18</v>
      </c>
    </row>
    <row r="101" spans="3:12" ht="15" customHeight="1">
      <c r="C101" s="112" t="b">
        <v>0</v>
      </c>
      <c r="D101" s="128">
        <v>0.6810532407407407</v>
      </c>
      <c r="E101" s="114">
        <v>0.76860986252984798</v>
      </c>
      <c r="F101" s="114">
        <v>0.95338668843320162</v>
      </c>
      <c r="G101" s="122">
        <v>0.58860986252984793</v>
      </c>
      <c r="H101" s="122">
        <v>1.1533866884332016</v>
      </c>
      <c r="I101" s="122">
        <v>21</v>
      </c>
      <c r="J101" s="122">
        <v>19</v>
      </c>
      <c r="K101" s="123">
        <v>0</v>
      </c>
      <c r="L101" s="123">
        <v>3.077089465151956E+18</v>
      </c>
    </row>
    <row r="102" spans="3:12" ht="15" customHeight="1">
      <c r="C102" s="112" t="b">
        <v>0</v>
      </c>
      <c r="D102" s="128">
        <v>0.68106481481481485</v>
      </c>
      <c r="E102" s="114">
        <v>0.76092376390454952</v>
      </c>
      <c r="F102" s="114">
        <v>0.93431895466453763</v>
      </c>
      <c r="G102" s="122">
        <v>0.62092376390454951</v>
      </c>
      <c r="H102" s="122">
        <v>1.0943189546645375</v>
      </c>
      <c r="I102" s="122">
        <v>52</v>
      </c>
      <c r="J102" s="122">
        <v>20</v>
      </c>
      <c r="K102" s="123">
        <v>0</v>
      </c>
      <c r="L102" s="123">
        <v>1.6401636842847619E+19</v>
      </c>
    </row>
    <row r="103" spans="3:12" ht="15" customHeight="1">
      <c r="C103" s="112" t="b">
        <v>0</v>
      </c>
      <c r="D103" s="128">
        <v>0.68107638888888899</v>
      </c>
      <c r="E103" s="114">
        <v>0.75331452626550399</v>
      </c>
      <c r="F103" s="114">
        <v>0.90628938602460163</v>
      </c>
      <c r="G103" s="122">
        <v>0.59331452626550396</v>
      </c>
      <c r="H103" s="122">
        <v>1.0062893860246016</v>
      </c>
      <c r="I103" s="122">
        <v>5</v>
      </c>
      <c r="J103" s="122">
        <v>21</v>
      </c>
      <c r="K103" s="123">
        <v>0</v>
      </c>
      <c r="L103" s="123">
        <v>4.9875416464515645E+18</v>
      </c>
    </row>
    <row r="104" spans="3:12" ht="15" customHeight="1">
      <c r="C104" s="112" t="b">
        <v>0</v>
      </c>
      <c r="D104" s="128">
        <v>0.68108796296296292</v>
      </c>
      <c r="E104" s="114">
        <v>0.75331452626550399</v>
      </c>
      <c r="F104" s="114">
        <v>0.88816359830410951</v>
      </c>
      <c r="G104" s="122">
        <v>0.55331452626550393</v>
      </c>
      <c r="H104" s="122">
        <v>1.0881635983041096</v>
      </c>
      <c r="I104" s="122">
        <v>10</v>
      </c>
      <c r="J104" s="122">
        <v>22</v>
      </c>
      <c r="K104" s="123">
        <v>0</v>
      </c>
      <c r="L104" s="123">
        <v>3.6292909191973949E+18</v>
      </c>
    </row>
    <row r="105" spans="3:12" ht="15" customHeight="1">
      <c r="C105" s="112" t="b">
        <v>0</v>
      </c>
      <c r="D105" s="128">
        <v>0.68109953703703707</v>
      </c>
      <c r="E105" s="114">
        <v>0.79098025257877924</v>
      </c>
      <c r="F105" s="114">
        <v>0.87040032633802733</v>
      </c>
      <c r="G105" s="122">
        <v>0.77098025257877922</v>
      </c>
      <c r="H105" s="122">
        <v>0.95040032633802718</v>
      </c>
      <c r="I105" s="122">
        <v>59</v>
      </c>
      <c r="J105" s="122">
        <v>23</v>
      </c>
      <c r="K105" s="123">
        <v>0</v>
      </c>
      <c r="L105" s="123">
        <v>2.4828494193419197E+18</v>
      </c>
    </row>
    <row r="106" spans="3:12" ht="15" customHeight="1">
      <c r="C106" s="112" t="b">
        <v>0</v>
      </c>
      <c r="D106" s="128">
        <v>0.68111111111111111</v>
      </c>
      <c r="E106" s="114">
        <v>0.79889005510456701</v>
      </c>
      <c r="F106" s="114">
        <v>0.8442883165478865</v>
      </c>
      <c r="G106" s="122">
        <v>0.67889005510456701</v>
      </c>
      <c r="H106" s="122">
        <v>0.94428831654788636</v>
      </c>
      <c r="I106" s="122">
        <v>82</v>
      </c>
      <c r="J106" s="122">
        <v>24</v>
      </c>
      <c r="K106" s="123">
        <v>0</v>
      </c>
      <c r="L106" s="123">
        <v>1.786125459104221E+19</v>
      </c>
    </row>
    <row r="107" spans="3:12" ht="15" customHeight="1">
      <c r="C107" s="112" t="b">
        <v>0</v>
      </c>
      <c r="D107" s="128">
        <v>0.68112268518518515</v>
      </c>
      <c r="E107" s="114">
        <v>0.83883455785979544</v>
      </c>
      <c r="F107" s="114">
        <v>0.83584543338240758</v>
      </c>
      <c r="G107" s="122">
        <v>0.71584543338240758</v>
      </c>
      <c r="H107" s="122">
        <v>1.0388345578597955</v>
      </c>
      <c r="I107" s="122">
        <v>87</v>
      </c>
      <c r="J107" s="122">
        <v>25</v>
      </c>
      <c r="K107" s="123">
        <v>0</v>
      </c>
      <c r="L107" s="123">
        <v>4.2618095165474317E+17</v>
      </c>
    </row>
    <row r="108" spans="3:12" ht="15" customHeight="1">
      <c r="C108" s="112" t="b">
        <v>0</v>
      </c>
      <c r="D108" s="128">
        <v>0.68113425925925919</v>
      </c>
      <c r="E108" s="114">
        <v>0.84722290343839335</v>
      </c>
      <c r="F108" s="114">
        <v>0.83584543338240758</v>
      </c>
      <c r="G108" s="122">
        <v>0.83584543338240758</v>
      </c>
      <c r="H108" s="122">
        <v>0.98722290343839336</v>
      </c>
      <c r="I108" s="122">
        <v>40</v>
      </c>
      <c r="J108" s="122">
        <v>26</v>
      </c>
      <c r="K108" s="123">
        <v>0</v>
      </c>
      <c r="L108" s="123">
        <v>2.748053022778752E+18</v>
      </c>
    </row>
    <row r="109" spans="3:12" ht="15" customHeight="1">
      <c r="C109" s="112" t="b">
        <v>0</v>
      </c>
      <c r="D109" s="128">
        <v>0.68114583333333334</v>
      </c>
      <c r="E109" s="114">
        <v>0.80486175826647366</v>
      </c>
      <c r="F109" s="114">
        <v>0.8024116160471112</v>
      </c>
      <c r="G109" s="122">
        <v>0.66241161604711118</v>
      </c>
      <c r="H109" s="122">
        <v>0.90486175826647364</v>
      </c>
      <c r="I109" s="122">
        <v>49</v>
      </c>
      <c r="J109" s="122">
        <v>27</v>
      </c>
      <c r="K109" s="123">
        <v>0</v>
      </c>
      <c r="L109" s="123">
        <v>1.7620419173237875E+19</v>
      </c>
    </row>
    <row r="110" spans="3:12" ht="15" customHeight="1">
      <c r="C110" s="112" t="b">
        <v>0</v>
      </c>
      <c r="D110" s="128">
        <v>0.68115740740740749</v>
      </c>
      <c r="E110" s="114">
        <v>0.84510484617979742</v>
      </c>
      <c r="F110" s="114">
        <v>0.81845984836805341</v>
      </c>
      <c r="G110" s="122">
        <v>0.61845984836805346</v>
      </c>
      <c r="H110" s="122">
        <v>1.0051048461797973</v>
      </c>
      <c r="I110" s="122">
        <v>52</v>
      </c>
      <c r="J110" s="122">
        <v>28</v>
      </c>
      <c r="K110" s="123">
        <v>0</v>
      </c>
      <c r="L110" s="123">
        <v>8.3169810873162107E+18</v>
      </c>
    </row>
    <row r="111" spans="3:12" ht="15" customHeight="1">
      <c r="C111" s="112" t="b">
        <v>0</v>
      </c>
      <c r="D111" s="128">
        <v>0.68116898148148142</v>
      </c>
      <c r="E111" s="114">
        <v>0.8028496038708075</v>
      </c>
      <c r="F111" s="114">
        <v>0.77753685594965072</v>
      </c>
      <c r="G111" s="122">
        <v>0.67753685594965074</v>
      </c>
      <c r="H111" s="122">
        <v>0.96284960387080765</v>
      </c>
      <c r="I111" s="122">
        <v>19</v>
      </c>
      <c r="J111" s="122">
        <v>29</v>
      </c>
      <c r="K111" s="123">
        <v>0</v>
      </c>
      <c r="L111" s="123">
        <v>1.2982902761378841E+19</v>
      </c>
    </row>
    <row r="112" spans="3:12" ht="15" customHeight="1">
      <c r="C112" s="112" t="b">
        <v>0</v>
      </c>
      <c r="D112" s="128">
        <v>0.68118055555555557</v>
      </c>
      <c r="E112" s="114">
        <v>0.79482110783209947</v>
      </c>
      <c r="F112" s="114">
        <v>0.79308759306864374</v>
      </c>
      <c r="G112" s="122">
        <v>0.73308759306864379</v>
      </c>
      <c r="H112" s="122">
        <v>0.83482110783209951</v>
      </c>
      <c r="I112" s="122">
        <v>46</v>
      </c>
      <c r="J112" s="122">
        <v>30</v>
      </c>
      <c r="K112" s="123">
        <v>0</v>
      </c>
      <c r="L112" s="123">
        <v>7.0861845437258783E+18</v>
      </c>
    </row>
    <row r="113" spans="3:12" ht="15" customHeight="1">
      <c r="C113" s="112" t="b">
        <v>0</v>
      </c>
      <c r="D113" s="128">
        <v>0.68119212962962961</v>
      </c>
      <c r="E113" s="114">
        <v>0.83456216322370447</v>
      </c>
      <c r="F113" s="114">
        <v>0.80894934493001658</v>
      </c>
      <c r="G113" s="122">
        <v>0.66894934493001657</v>
      </c>
      <c r="H113" s="122">
        <v>0.8745621632237045</v>
      </c>
      <c r="I113" s="122">
        <v>13</v>
      </c>
      <c r="J113" s="122">
        <v>31</v>
      </c>
      <c r="K113" s="123">
        <v>0</v>
      </c>
      <c r="L113" s="123">
        <v>1.3096942872178323E+19</v>
      </c>
    </row>
    <row r="114" spans="3:12" ht="15" customHeight="1">
      <c r="C114" s="112" t="b">
        <v>0</v>
      </c>
      <c r="D114" s="128">
        <v>0.68120370370370376</v>
      </c>
      <c r="E114" s="114">
        <v>0.83456216322370447</v>
      </c>
      <c r="F114" s="114">
        <v>0.78468086458211606</v>
      </c>
      <c r="G114" s="122">
        <v>0.60468086458211601</v>
      </c>
      <c r="H114" s="122">
        <v>0.85456216322370449</v>
      </c>
      <c r="I114" s="122">
        <v>56</v>
      </c>
      <c r="J114" s="122">
        <v>32</v>
      </c>
      <c r="K114" s="123">
        <v>0</v>
      </c>
      <c r="L114" s="123">
        <v>4.2658011876172754E+18</v>
      </c>
    </row>
    <row r="115" spans="3:12" ht="15" customHeight="1">
      <c r="C115" s="112" t="b">
        <v>0</v>
      </c>
      <c r="D115" s="128">
        <v>0.68121527777777768</v>
      </c>
      <c r="E115" s="114">
        <v>0.84290778485594153</v>
      </c>
      <c r="F115" s="114">
        <v>0.76898724729047374</v>
      </c>
      <c r="G115" s="122">
        <v>0.68898724729047378</v>
      </c>
      <c r="H115" s="122">
        <v>0.86290778485594155</v>
      </c>
      <c r="I115" s="122">
        <v>67</v>
      </c>
      <c r="J115" s="122">
        <v>33</v>
      </c>
      <c r="K115" s="123">
        <v>0</v>
      </c>
      <c r="L115" s="123">
        <v>1.6206645996915313E+19</v>
      </c>
    </row>
    <row r="116" spans="3:12" ht="15" customHeight="1">
      <c r="C116" s="112" t="b">
        <v>0</v>
      </c>
      <c r="D116" s="128">
        <v>0.68122685185185183</v>
      </c>
      <c r="E116" s="114">
        <v>0.87662409625017923</v>
      </c>
      <c r="F116" s="114">
        <v>0.74591762987175947</v>
      </c>
      <c r="G116" s="122">
        <v>0.64591762987175949</v>
      </c>
      <c r="H116" s="122">
        <v>0.99662409625017923</v>
      </c>
      <c r="I116" s="122">
        <v>72</v>
      </c>
      <c r="J116" s="122">
        <v>34</v>
      </c>
      <c r="K116" s="123">
        <v>0</v>
      </c>
      <c r="L116" s="123">
        <v>1.1857447406385371E+19</v>
      </c>
    </row>
    <row r="117" spans="3:12" ht="15" customHeight="1">
      <c r="C117" s="112" t="b">
        <v>0</v>
      </c>
      <c r="D117" s="128">
        <v>0.68123842592592598</v>
      </c>
      <c r="E117" s="114">
        <v>0.89415657817518279</v>
      </c>
      <c r="F117" s="114">
        <v>0.74591762987175947</v>
      </c>
      <c r="G117" s="122">
        <v>0.64591762987175949</v>
      </c>
      <c r="H117" s="122">
        <v>1.0741565781751827</v>
      </c>
      <c r="I117" s="122">
        <v>75</v>
      </c>
      <c r="J117" s="122">
        <v>35</v>
      </c>
      <c r="K117" s="123">
        <v>0</v>
      </c>
      <c r="L117" s="123">
        <v>1.3601909865461807E+19</v>
      </c>
    </row>
    <row r="118" spans="3:12" ht="15" customHeight="1">
      <c r="C118" s="112" t="b">
        <v>0</v>
      </c>
      <c r="D118" s="128">
        <v>0.68125000000000002</v>
      </c>
      <c r="E118" s="114">
        <v>0.87627344661167916</v>
      </c>
      <c r="F118" s="114">
        <v>0.76829515876791232</v>
      </c>
      <c r="G118" s="122">
        <v>0.56829515876791237</v>
      </c>
      <c r="H118" s="122">
        <v>0.93627344661167922</v>
      </c>
      <c r="I118" s="122">
        <v>14</v>
      </c>
      <c r="J118" s="122">
        <v>36</v>
      </c>
      <c r="K118" s="123">
        <v>0</v>
      </c>
      <c r="L118" s="123">
        <v>1.3760482287871185E+19</v>
      </c>
    </row>
    <row r="119" spans="3:12" ht="15" customHeight="1">
      <c r="C119" s="112" t="b">
        <v>0</v>
      </c>
      <c r="D119" s="128">
        <v>0.68126157407407406</v>
      </c>
      <c r="E119" s="114">
        <v>0.92008711894226325</v>
      </c>
      <c r="F119" s="114">
        <v>0.76829515876791232</v>
      </c>
      <c r="G119" s="122">
        <v>0.64829515876791233</v>
      </c>
      <c r="H119" s="122">
        <v>1.1200871189422632</v>
      </c>
      <c r="I119" s="122">
        <v>43</v>
      </c>
      <c r="J119" s="122">
        <v>37</v>
      </c>
      <c r="K119" s="123">
        <v>0</v>
      </c>
      <c r="L119" s="123">
        <v>1.152035422245463E+19</v>
      </c>
    </row>
    <row r="120" spans="3:12" ht="15" customHeight="1">
      <c r="C120" s="112" t="b">
        <v>0</v>
      </c>
      <c r="D120" s="128">
        <v>0.6812731481481481</v>
      </c>
      <c r="E120" s="114">
        <v>0.94768973251053101</v>
      </c>
      <c r="F120" s="114">
        <v>0.79902696511862881</v>
      </c>
      <c r="G120" s="122">
        <v>0.67902696511862881</v>
      </c>
      <c r="H120" s="122">
        <v>1.087689732510531</v>
      </c>
      <c r="I120" s="122">
        <v>40</v>
      </c>
      <c r="J120" s="122">
        <v>38</v>
      </c>
      <c r="K120" s="123">
        <v>0</v>
      </c>
      <c r="L120" s="123">
        <v>1.2926420130738829E+18</v>
      </c>
    </row>
    <row r="121" spans="3:12" ht="15" customHeight="1">
      <c r="C121" s="112" t="b">
        <v>0</v>
      </c>
      <c r="D121" s="128">
        <v>0.68128472222222225</v>
      </c>
      <c r="E121" s="114">
        <v>0.95716662983563638</v>
      </c>
      <c r="F121" s="114">
        <v>0.75907561686269731</v>
      </c>
      <c r="G121" s="122">
        <v>0.55907561686269736</v>
      </c>
      <c r="H121" s="122">
        <v>1.1571666298356365</v>
      </c>
      <c r="I121" s="122">
        <v>87</v>
      </c>
      <c r="J121" s="122">
        <v>39</v>
      </c>
      <c r="K121" s="123">
        <v>0</v>
      </c>
      <c r="L121" s="123">
        <v>1.5242853664461076E+19</v>
      </c>
    </row>
    <row r="122" spans="3:12" ht="15" customHeight="1">
      <c r="C122" s="112" t="b">
        <v>0</v>
      </c>
      <c r="D122" s="128">
        <v>0.6812962962962964</v>
      </c>
      <c r="E122" s="114">
        <v>0.92845163094056715</v>
      </c>
      <c r="F122" s="114">
        <v>0.7818478853685783</v>
      </c>
      <c r="G122" s="122">
        <v>0.60184788536857825</v>
      </c>
      <c r="H122" s="122">
        <v>0.92845163094056715</v>
      </c>
      <c r="I122" s="122">
        <v>44</v>
      </c>
      <c r="J122" s="122">
        <v>40</v>
      </c>
      <c r="K122" s="123">
        <v>0</v>
      </c>
      <c r="L122" s="123">
        <v>2.1927791870633016E+18</v>
      </c>
    </row>
    <row r="123" spans="3:12" ht="15" customHeight="1">
      <c r="C123" s="112" t="b">
        <v>0</v>
      </c>
      <c r="D123" s="128">
        <v>0.68130787037037033</v>
      </c>
      <c r="E123" s="114">
        <v>0.96558969617819002</v>
      </c>
      <c r="F123" s="114">
        <v>0.81312180078332141</v>
      </c>
      <c r="G123" s="122">
        <v>0.75312180078332136</v>
      </c>
      <c r="H123" s="122">
        <v>1.1055896961781899</v>
      </c>
      <c r="I123" s="122">
        <v>95</v>
      </c>
      <c r="J123" s="122">
        <v>41</v>
      </c>
      <c r="K123" s="123">
        <v>0</v>
      </c>
      <c r="L123" s="123">
        <v>1.1625141809488884E+19</v>
      </c>
    </row>
    <row r="124" spans="3:12" ht="15" customHeight="1">
      <c r="C124" s="112" t="b">
        <v>0</v>
      </c>
      <c r="D124" s="128">
        <v>0.68131944444444448</v>
      </c>
      <c r="E124" s="114">
        <v>0.98490149010175398</v>
      </c>
      <c r="F124" s="114">
        <v>0.77246571074415527</v>
      </c>
      <c r="G124" s="122">
        <v>0.75246571074415525</v>
      </c>
      <c r="H124" s="122">
        <v>1.0049014901017539</v>
      </c>
      <c r="I124" s="122">
        <v>100</v>
      </c>
      <c r="J124" s="122">
        <v>42</v>
      </c>
      <c r="K124" s="123">
        <v>0</v>
      </c>
      <c r="L124" s="123">
        <v>1.3629988508538356E+19</v>
      </c>
    </row>
    <row r="125" spans="3:12" ht="15" customHeight="1">
      <c r="C125" s="112" t="b">
        <v>0</v>
      </c>
      <c r="D125" s="128">
        <v>0.68133101851851852</v>
      </c>
      <c r="E125" s="114">
        <v>1.0045995199037889</v>
      </c>
      <c r="F125" s="114">
        <v>0.81108899628136311</v>
      </c>
      <c r="G125" s="122">
        <v>0.79108899628136309</v>
      </c>
      <c r="H125" s="122">
        <v>1.084599519903789</v>
      </c>
      <c r="I125" s="122">
        <v>59</v>
      </c>
      <c r="J125" s="122">
        <v>43</v>
      </c>
      <c r="K125" s="123">
        <v>0</v>
      </c>
      <c r="L125" s="123">
        <v>1.1476287520461959E+19</v>
      </c>
    </row>
    <row r="126" spans="3:12" ht="15" customHeight="1">
      <c r="C126" s="112" t="b">
        <v>0</v>
      </c>
      <c r="D126" s="128">
        <v>0.68134259259259267</v>
      </c>
      <c r="E126" s="114">
        <v>1.0548294958989783</v>
      </c>
      <c r="F126" s="114">
        <v>0.82731077620699034</v>
      </c>
      <c r="G126" s="122">
        <v>0.66731077620699031</v>
      </c>
      <c r="H126" s="122">
        <v>1.0948294958989784</v>
      </c>
      <c r="I126" s="122">
        <v>2</v>
      </c>
      <c r="J126" s="122">
        <v>44</v>
      </c>
      <c r="K126" s="123">
        <v>0</v>
      </c>
      <c r="L126" s="123">
        <v>5.9260099334470287E+18</v>
      </c>
    </row>
    <row r="127" spans="3:12" ht="15" customHeight="1">
      <c r="C127" s="112" t="b">
        <v>0</v>
      </c>
      <c r="D127" s="128">
        <v>0.68135416666666659</v>
      </c>
      <c r="E127" s="114">
        <v>1.1075709706939274</v>
      </c>
      <c r="F127" s="114">
        <v>0.86040320725526998</v>
      </c>
      <c r="G127" s="122">
        <v>0.86040320725526998</v>
      </c>
      <c r="H127" s="122">
        <v>1.2275709706939275</v>
      </c>
      <c r="I127" s="122">
        <v>39</v>
      </c>
      <c r="J127" s="122">
        <v>45</v>
      </c>
      <c r="K127" s="123">
        <v>0</v>
      </c>
      <c r="L127" s="123">
        <v>7.3200640897050388E+18</v>
      </c>
    </row>
    <row r="128" spans="3:12" ht="15" customHeight="1">
      <c r="C128" s="112" t="b">
        <v>0</v>
      </c>
      <c r="D128" s="128">
        <v>0.68136574074074074</v>
      </c>
      <c r="E128" s="114">
        <v>1.1407980998147453</v>
      </c>
      <c r="F128" s="114">
        <v>0.85179917518271731</v>
      </c>
      <c r="G128" s="122">
        <v>0.83179917518271729</v>
      </c>
      <c r="H128" s="122">
        <v>1.1607980998147454</v>
      </c>
      <c r="I128" s="122">
        <v>12</v>
      </c>
      <c r="J128" s="122">
        <v>46</v>
      </c>
      <c r="K128" s="123">
        <v>0</v>
      </c>
      <c r="L128" s="123">
        <v>1.3114689017152641E+19</v>
      </c>
    </row>
    <row r="129" spans="3:12" ht="15" customHeight="1">
      <c r="C129" s="112" t="b">
        <v>0</v>
      </c>
      <c r="D129" s="128">
        <v>0.68137731481481489</v>
      </c>
      <c r="E129" s="114">
        <v>1.1636140618110402</v>
      </c>
      <c r="F129" s="114">
        <v>0.85179917518271731</v>
      </c>
      <c r="G129" s="122">
        <v>0.79179917518271736</v>
      </c>
      <c r="H129" s="122">
        <v>1.2236140618110403</v>
      </c>
      <c r="I129" s="122">
        <v>91</v>
      </c>
      <c r="J129" s="122">
        <v>47</v>
      </c>
      <c r="K129" s="123">
        <v>0</v>
      </c>
      <c r="L129" s="123">
        <v>1.7782804445852918E+19</v>
      </c>
    </row>
    <row r="130" spans="3:12" ht="15" customHeight="1">
      <c r="C130" s="112" t="b">
        <v>0</v>
      </c>
      <c r="D130" s="128">
        <v>0.68138888888888882</v>
      </c>
      <c r="E130" s="114">
        <v>1.1752502024291507</v>
      </c>
      <c r="F130" s="114">
        <v>0.89438913394185315</v>
      </c>
      <c r="G130" s="122">
        <v>0.73438913394185312</v>
      </c>
      <c r="H130" s="122">
        <v>1.2952502024291506</v>
      </c>
      <c r="I130" s="122">
        <v>72</v>
      </c>
      <c r="J130" s="122">
        <v>48</v>
      </c>
      <c r="K130" s="123">
        <v>0</v>
      </c>
      <c r="L130" s="123">
        <v>1.8100424391224756E+19</v>
      </c>
    </row>
    <row r="131" spans="3:12" ht="15" customHeight="1">
      <c r="C131" s="112" t="b">
        <v>0</v>
      </c>
      <c r="D131" s="128">
        <v>0.68140046296296297</v>
      </c>
      <c r="E131" s="114">
        <v>1.1870027044534421</v>
      </c>
      <c r="F131" s="114">
        <v>0.90333302528127157</v>
      </c>
      <c r="G131" s="122">
        <v>0.84333302528127163</v>
      </c>
      <c r="H131" s="122">
        <v>1.2470027044534422</v>
      </c>
      <c r="I131" s="122">
        <v>91</v>
      </c>
      <c r="J131" s="122">
        <v>49</v>
      </c>
      <c r="K131" s="123">
        <v>0</v>
      </c>
      <c r="L131" s="123">
        <v>6.0477743462227395E+18</v>
      </c>
    </row>
    <row r="132" spans="3:12" ht="15" customHeight="1">
      <c r="C132" s="112" t="b">
        <v>0</v>
      </c>
      <c r="D132" s="128">
        <v>0.68141203703703701</v>
      </c>
      <c r="E132" s="114">
        <v>1.1751326774089077</v>
      </c>
      <c r="F132" s="114">
        <v>0.8671997042700208</v>
      </c>
      <c r="G132" s="122">
        <v>0.8671997042700208</v>
      </c>
      <c r="H132" s="122">
        <v>1.1751326774089077</v>
      </c>
      <c r="I132" s="122">
        <v>0</v>
      </c>
      <c r="J132" s="122">
        <v>50</v>
      </c>
      <c r="K132" s="123">
        <v>0</v>
      </c>
      <c r="L132" s="123">
        <v>4.6700100042686198E+18</v>
      </c>
    </row>
    <row r="133" spans="3:12" ht="15" customHeight="1">
      <c r="C133" s="112" t="b">
        <v>0</v>
      </c>
      <c r="D133" s="128">
        <v>0.68142361111111116</v>
      </c>
      <c r="E133" s="114">
        <v>1.1516300238607295</v>
      </c>
      <c r="F133" s="114">
        <v>0.91055968948352184</v>
      </c>
      <c r="G133" s="122">
        <v>0.8705596894835218</v>
      </c>
      <c r="H133" s="122">
        <v>1.3516300238607295</v>
      </c>
      <c r="I133" s="122">
        <v>65</v>
      </c>
      <c r="J133" s="122">
        <v>51</v>
      </c>
      <c r="K133" s="123">
        <v>0</v>
      </c>
      <c r="L133" s="123">
        <v>1.8025787848649097E+19</v>
      </c>
    </row>
    <row r="134" spans="3:12" ht="15" customHeight="1">
      <c r="C134" s="112" t="b">
        <v>0</v>
      </c>
      <c r="D134" s="128">
        <v>0.68143518518518509</v>
      </c>
      <c r="E134" s="114">
        <v>1.1055648229063004</v>
      </c>
      <c r="F134" s="114">
        <v>0.956087673957698</v>
      </c>
      <c r="G134" s="122">
        <v>0.93608767395769799</v>
      </c>
      <c r="H134" s="122">
        <v>1.2255648229063003</v>
      </c>
      <c r="I134" s="122">
        <v>6</v>
      </c>
      <c r="J134" s="122">
        <v>52</v>
      </c>
      <c r="K134" s="123">
        <v>0</v>
      </c>
      <c r="L134" s="123">
        <v>1.3479276301707237E+19</v>
      </c>
    </row>
    <row r="135" spans="3:12" ht="15" customHeight="1">
      <c r="C135" s="112" t="b">
        <v>0</v>
      </c>
      <c r="D135" s="128">
        <v>0.68144675925925924</v>
      </c>
      <c r="E135" s="114">
        <v>1.0502865817609854</v>
      </c>
      <c r="F135" s="114">
        <v>0.96564855069727495</v>
      </c>
      <c r="G135" s="122">
        <v>0.90564855069727479</v>
      </c>
      <c r="H135" s="122">
        <v>1.2302865817609854</v>
      </c>
      <c r="I135" s="122">
        <v>75</v>
      </c>
      <c r="J135" s="122">
        <v>53</v>
      </c>
      <c r="K135" s="123">
        <v>0</v>
      </c>
      <c r="L135" s="123">
        <v>7.4732575041259479E+18</v>
      </c>
    </row>
    <row r="136" spans="3:12" ht="15" customHeight="1">
      <c r="C136" s="112" t="b">
        <v>0</v>
      </c>
      <c r="D136" s="128">
        <v>0.68145833333333339</v>
      </c>
      <c r="E136" s="114">
        <v>1.0922980450314248</v>
      </c>
      <c r="F136" s="114">
        <v>0.9463355796833296</v>
      </c>
      <c r="G136" s="122">
        <v>0.9463355796833296</v>
      </c>
      <c r="H136" s="122">
        <v>1.2722980450314247</v>
      </c>
      <c r="I136" s="122">
        <v>108</v>
      </c>
      <c r="J136" s="122">
        <v>54</v>
      </c>
      <c r="K136" s="123">
        <v>0</v>
      </c>
      <c r="L136" s="123">
        <v>4.7436499763811779E+18</v>
      </c>
    </row>
    <row r="137" spans="3:12" ht="15" customHeight="1">
      <c r="C137" s="112" t="b">
        <v>0</v>
      </c>
      <c r="D137" s="128">
        <v>0.68146990740740743</v>
      </c>
      <c r="E137" s="114">
        <v>1.1469129472829962</v>
      </c>
      <c r="F137" s="114">
        <v>0.96526229127699603</v>
      </c>
      <c r="G137" s="122">
        <v>0.925262291276996</v>
      </c>
      <c r="H137" s="122">
        <v>1.3269129472829961</v>
      </c>
      <c r="I137" s="122">
        <v>75</v>
      </c>
      <c r="J137" s="122">
        <v>55</v>
      </c>
      <c r="K137" s="123">
        <v>0</v>
      </c>
      <c r="L137" s="123">
        <v>3.332614587731969E+18</v>
      </c>
    </row>
    <row r="138" spans="3:12" ht="15" customHeight="1">
      <c r="C138" s="112" t="b">
        <v>0</v>
      </c>
      <c r="D138" s="128">
        <v>0.68148148148148147</v>
      </c>
      <c r="E138" s="114">
        <v>1.0895672999188464</v>
      </c>
      <c r="F138" s="114">
        <v>1.013525405840846</v>
      </c>
      <c r="G138" s="122">
        <v>0.97352540584084601</v>
      </c>
      <c r="H138" s="122">
        <v>1.1695672999188464</v>
      </c>
      <c r="I138" s="122">
        <v>70</v>
      </c>
      <c r="J138" s="122">
        <v>56</v>
      </c>
      <c r="K138" s="123">
        <v>0</v>
      </c>
      <c r="L138" s="123">
        <v>1.5443006445807981E+19</v>
      </c>
    </row>
    <row r="139" spans="3:12" ht="15" customHeight="1">
      <c r="C139" s="112" t="b">
        <v>0</v>
      </c>
      <c r="D139" s="128">
        <v>0.6814930555555555</v>
      </c>
      <c r="E139" s="114">
        <v>1.0895672999188464</v>
      </c>
      <c r="F139" s="114">
        <v>1.05406642207448</v>
      </c>
      <c r="G139" s="122">
        <v>0.95406642207448</v>
      </c>
      <c r="H139" s="122">
        <v>1.1695672999188464</v>
      </c>
      <c r="I139" s="122">
        <v>59</v>
      </c>
      <c r="J139" s="122">
        <v>57</v>
      </c>
      <c r="K139" s="123">
        <v>0</v>
      </c>
      <c r="L139" s="123">
        <v>1.0774604779913443E+19</v>
      </c>
    </row>
    <row r="140" spans="3:12" ht="15" customHeight="1">
      <c r="C140" s="112" t="b">
        <v>0</v>
      </c>
      <c r="D140" s="128">
        <v>0.68150462962962965</v>
      </c>
      <c r="E140" s="114">
        <v>1.0568802809212809</v>
      </c>
      <c r="F140" s="114">
        <v>1.05406642207448</v>
      </c>
      <c r="G140" s="122">
        <v>0.91406642207447997</v>
      </c>
      <c r="H140" s="122">
        <v>1.2568802809212809</v>
      </c>
      <c r="I140" s="122">
        <v>10</v>
      </c>
      <c r="J140" s="122">
        <v>58</v>
      </c>
      <c r="K140" s="123">
        <v>0</v>
      </c>
      <c r="L140" s="123">
        <v>9.1427695018019604E+18</v>
      </c>
    </row>
    <row r="141" spans="3:12" ht="15" customHeight="1">
      <c r="C141" s="112" t="b">
        <v>0</v>
      </c>
      <c r="D141" s="128">
        <v>0.6815162037037038</v>
      </c>
      <c r="E141" s="114">
        <v>1.0463114781120681</v>
      </c>
      <c r="F141" s="114">
        <v>1.0751477505159697</v>
      </c>
      <c r="G141" s="122">
        <v>0.98631147811206799</v>
      </c>
      <c r="H141" s="122">
        <v>1.2551477505159696</v>
      </c>
      <c r="I141" s="122">
        <v>31</v>
      </c>
      <c r="J141" s="122">
        <v>59</v>
      </c>
      <c r="K141" s="123">
        <v>0</v>
      </c>
      <c r="L141" s="123">
        <v>5.722856914196695E+18</v>
      </c>
    </row>
    <row r="142" spans="3:12" ht="15" customHeight="1">
      <c r="C142" s="112" t="b">
        <v>0</v>
      </c>
      <c r="D142" s="128">
        <v>0.68152777777777773</v>
      </c>
      <c r="E142" s="114">
        <v>1.0358483633309474</v>
      </c>
      <c r="F142" s="114">
        <v>1.0428933180004905</v>
      </c>
      <c r="G142" s="122">
        <v>0.83584836333094747</v>
      </c>
      <c r="H142" s="122">
        <v>1.1028933180004905</v>
      </c>
      <c r="I142" s="122">
        <v>102</v>
      </c>
      <c r="J142" s="122">
        <v>60</v>
      </c>
      <c r="K142" s="123">
        <v>0</v>
      </c>
      <c r="L142" s="123">
        <v>1.2166003411907871E+19</v>
      </c>
    </row>
    <row r="143" spans="3:12" ht="15" customHeight="1">
      <c r="C143" s="112" t="b">
        <v>0</v>
      </c>
      <c r="D143" s="128">
        <v>0.68153935185185188</v>
      </c>
      <c r="E143" s="114">
        <v>1.0254898796976379</v>
      </c>
      <c r="F143" s="114">
        <v>1.0011775852804707</v>
      </c>
      <c r="G143" s="122">
        <v>0.88117758528047074</v>
      </c>
      <c r="H143" s="122">
        <v>1.2054898796976379</v>
      </c>
      <c r="I143" s="122">
        <v>9</v>
      </c>
      <c r="J143" s="122">
        <v>61</v>
      </c>
      <c r="K143" s="123">
        <v>0</v>
      </c>
      <c r="L143" s="123">
        <v>1.2743125538767962E+19</v>
      </c>
    </row>
    <row r="144" spans="3:12" ht="15" customHeight="1">
      <c r="C144" s="112" t="b">
        <v>0</v>
      </c>
      <c r="D144" s="128">
        <v>0.68155092592592592</v>
      </c>
      <c r="E144" s="114">
        <v>1.0665094748855435</v>
      </c>
      <c r="F144" s="114">
        <v>1.0312129128388849</v>
      </c>
      <c r="G144" s="122">
        <v>0.95121291283888498</v>
      </c>
      <c r="H144" s="122">
        <v>1.2265094748855434</v>
      </c>
      <c r="I144" s="122">
        <v>8</v>
      </c>
      <c r="J144" s="122">
        <v>62</v>
      </c>
      <c r="K144" s="123">
        <v>0</v>
      </c>
      <c r="L144" s="123">
        <v>8.4122540768949094E+18</v>
      </c>
    </row>
    <row r="145" spans="3:12" ht="15" customHeight="1">
      <c r="C145" s="112" t="b">
        <v>0</v>
      </c>
      <c r="D145" s="128">
        <v>0.68156250000000007</v>
      </c>
      <c r="E145" s="114">
        <v>1.0985047591321098</v>
      </c>
      <c r="F145" s="114">
        <v>1.020900783710496</v>
      </c>
      <c r="G145" s="122">
        <v>0.82090078371049602</v>
      </c>
      <c r="H145" s="122">
        <v>1.2785047591321097</v>
      </c>
      <c r="I145" s="122">
        <v>53</v>
      </c>
      <c r="J145" s="122">
        <v>63</v>
      </c>
      <c r="K145" s="123">
        <v>0</v>
      </c>
      <c r="L145" s="123">
        <v>9.549266016284801E+18</v>
      </c>
    </row>
    <row r="146" spans="3:12" ht="15" customHeight="1">
      <c r="C146" s="112" t="b">
        <v>0</v>
      </c>
      <c r="D146" s="128">
        <v>0.681574074074074</v>
      </c>
      <c r="E146" s="114">
        <v>1.0435795211755041</v>
      </c>
      <c r="F146" s="114">
        <v>1.020900783710496</v>
      </c>
      <c r="G146" s="122">
        <v>0.94090078371049601</v>
      </c>
      <c r="H146" s="122">
        <v>1.1035795211755042</v>
      </c>
      <c r="I146" s="122">
        <v>14</v>
      </c>
      <c r="J146" s="122">
        <v>64</v>
      </c>
      <c r="K146" s="123">
        <v>0</v>
      </c>
      <c r="L146" s="123">
        <v>2.8467587997821373E+18</v>
      </c>
    </row>
    <row r="147" spans="3:12" ht="15" customHeight="1">
      <c r="C147" s="112" t="b">
        <v>0</v>
      </c>
      <c r="D147" s="128">
        <v>0.68158564814814815</v>
      </c>
      <c r="E147" s="114">
        <v>1.0957584972342793</v>
      </c>
      <c r="F147" s="114">
        <v>1.020900783710496</v>
      </c>
      <c r="G147" s="122">
        <v>0.920900783710496</v>
      </c>
      <c r="H147" s="122">
        <v>1.1357584972342794</v>
      </c>
      <c r="I147" s="122">
        <v>57</v>
      </c>
      <c r="J147" s="122">
        <v>65</v>
      </c>
      <c r="K147" s="123">
        <v>0</v>
      </c>
      <c r="L147" s="123">
        <v>1.0616391668277582E+19</v>
      </c>
    </row>
    <row r="148" spans="3:12" ht="15" customHeight="1">
      <c r="C148" s="112" t="b">
        <v>0</v>
      </c>
      <c r="D148" s="128">
        <v>0.6815972222222223</v>
      </c>
      <c r="E148" s="114">
        <v>1.0738433272895938</v>
      </c>
      <c r="F148" s="114">
        <v>0.99027376019918123</v>
      </c>
      <c r="G148" s="122">
        <v>0.95027376019918119</v>
      </c>
      <c r="H148" s="122">
        <v>1.1138433272895938</v>
      </c>
      <c r="I148" s="122">
        <v>24</v>
      </c>
      <c r="J148" s="122">
        <v>66</v>
      </c>
      <c r="K148" s="123">
        <v>0</v>
      </c>
      <c r="L148" s="123">
        <v>1.1583123022091778E+19</v>
      </c>
    </row>
    <row r="149" spans="3:12" ht="15" customHeight="1">
      <c r="C149" s="112" t="b">
        <v>0</v>
      </c>
      <c r="D149" s="128">
        <v>0.68160879629629623</v>
      </c>
      <c r="E149" s="114">
        <v>1.0953201938353856</v>
      </c>
      <c r="F149" s="114">
        <v>0.95066280979121398</v>
      </c>
      <c r="G149" s="122">
        <v>0.81066280979121386</v>
      </c>
      <c r="H149" s="122">
        <v>1.2553201938353855</v>
      </c>
      <c r="I149" s="122">
        <v>63</v>
      </c>
      <c r="J149" s="122">
        <v>67</v>
      </c>
      <c r="K149" s="123">
        <v>0</v>
      </c>
      <c r="L149" s="123">
        <v>1.4021002545147249E+19</v>
      </c>
    </row>
    <row r="150" spans="3:12" ht="15" customHeight="1">
      <c r="C150" s="112" t="b">
        <v>0</v>
      </c>
      <c r="D150" s="128">
        <v>0.68162037037037038</v>
      </c>
      <c r="E150" s="114">
        <v>1.1500862035271548</v>
      </c>
      <c r="F150" s="114">
        <v>0.92214292549747756</v>
      </c>
      <c r="G150" s="122">
        <v>0.90214292549747743</v>
      </c>
      <c r="H150" s="122">
        <v>1.3100862035271548</v>
      </c>
      <c r="I150" s="122">
        <v>74</v>
      </c>
      <c r="J150" s="122">
        <v>68</v>
      </c>
      <c r="K150" s="123">
        <v>0</v>
      </c>
      <c r="L150" s="123">
        <v>4.9777639006598851E+18</v>
      </c>
    </row>
    <row r="151" spans="3:12" ht="15" customHeight="1">
      <c r="C151" s="112" t="b">
        <v>0</v>
      </c>
      <c r="D151" s="128">
        <v>0.68163194444444442</v>
      </c>
      <c r="E151" s="114">
        <v>1.173087927597698</v>
      </c>
      <c r="F151" s="114">
        <v>0.91292149624250263</v>
      </c>
      <c r="G151" s="122">
        <v>0.81292149624250265</v>
      </c>
      <c r="H151" s="122">
        <v>1.3330879275976979</v>
      </c>
      <c r="I151" s="122">
        <v>19</v>
      </c>
      <c r="J151" s="122">
        <v>69</v>
      </c>
      <c r="K151" s="123">
        <v>0</v>
      </c>
      <c r="L151" s="123">
        <v>1.772442032210356E+19</v>
      </c>
    </row>
    <row r="152" spans="3:12" ht="15" customHeight="1">
      <c r="C152" s="112" t="b">
        <v>0</v>
      </c>
      <c r="D152" s="128">
        <v>0.68164351851851857</v>
      </c>
      <c r="E152" s="114">
        <v>1.1496261690457441</v>
      </c>
      <c r="F152" s="114">
        <v>0.88553385135522755</v>
      </c>
      <c r="G152" s="122">
        <v>0.8255338513552275</v>
      </c>
      <c r="H152" s="122">
        <v>1.329626169045744</v>
      </c>
      <c r="I152" s="122">
        <v>64</v>
      </c>
      <c r="J152" s="122">
        <v>70</v>
      </c>
      <c r="K152" s="123">
        <v>0</v>
      </c>
      <c r="L152" s="123">
        <v>1.7066198990371146E+19</v>
      </c>
    </row>
    <row r="153" spans="3:12" ht="15" customHeight="1">
      <c r="C153" s="112" t="b">
        <v>0</v>
      </c>
      <c r="D153" s="128">
        <v>0.68165509259259249</v>
      </c>
      <c r="E153" s="114">
        <v>1.0921448605934569</v>
      </c>
      <c r="F153" s="114">
        <v>0.88553385135522755</v>
      </c>
      <c r="G153" s="122">
        <v>0.70553385135522761</v>
      </c>
      <c r="H153" s="122">
        <v>1.2921448605934569</v>
      </c>
      <c r="I153" s="122">
        <v>43</v>
      </c>
      <c r="J153" s="122">
        <v>71</v>
      </c>
      <c r="K153" s="123">
        <v>0</v>
      </c>
      <c r="L153" s="123">
        <v>1.2014070474008704E+16</v>
      </c>
    </row>
    <row r="154" spans="3:12" ht="15" customHeight="1">
      <c r="C154" s="112" t="b">
        <v>0</v>
      </c>
      <c r="D154" s="128">
        <v>0.68166666666666664</v>
      </c>
      <c r="E154" s="114">
        <v>1.1139877578053261</v>
      </c>
      <c r="F154" s="114">
        <v>0.92981054392298901</v>
      </c>
      <c r="G154" s="122">
        <v>0.92981054392298901</v>
      </c>
      <c r="H154" s="122">
        <v>1.273987757805326</v>
      </c>
      <c r="I154" s="122">
        <v>8</v>
      </c>
      <c r="J154" s="122">
        <v>72</v>
      </c>
      <c r="K154" s="123">
        <v>0</v>
      </c>
      <c r="L154" s="123">
        <v>1.5253254949603475E+19</v>
      </c>
    </row>
    <row r="155" spans="3:12" ht="15" customHeight="1">
      <c r="C155" s="112" t="b">
        <v>0</v>
      </c>
      <c r="D155" s="128">
        <v>0.68167824074074079</v>
      </c>
      <c r="E155" s="114">
        <v>1.1139877578053261</v>
      </c>
      <c r="F155" s="114">
        <v>0.97630107111913855</v>
      </c>
      <c r="G155" s="122">
        <v>0.97630107111913855</v>
      </c>
      <c r="H155" s="122">
        <v>1.1539877578053261</v>
      </c>
      <c r="I155" s="122">
        <v>79</v>
      </c>
      <c r="J155" s="122">
        <v>73</v>
      </c>
      <c r="K155" s="123">
        <v>0</v>
      </c>
      <c r="L155" s="123">
        <v>1.6268623898416371E+18</v>
      </c>
    </row>
    <row r="156" spans="3:12" ht="15" customHeight="1">
      <c r="C156" s="112" t="b">
        <v>0</v>
      </c>
      <c r="D156" s="128">
        <v>0.68168981481481483</v>
      </c>
      <c r="E156" s="114">
        <v>1.0694282474931129</v>
      </c>
      <c r="F156" s="114">
        <v>1.0251161246750955</v>
      </c>
      <c r="G156" s="122">
        <v>0.96511612467509544</v>
      </c>
      <c r="H156" s="122">
        <v>1.149428247493113</v>
      </c>
      <c r="I156" s="122">
        <v>92</v>
      </c>
      <c r="J156" s="122">
        <v>74</v>
      </c>
      <c r="K156" s="123">
        <v>0</v>
      </c>
      <c r="L156" s="123">
        <v>8.0665139298521047E+18</v>
      </c>
    </row>
    <row r="157" spans="3:12" ht="15" customHeight="1">
      <c r="C157" s="112" t="b">
        <v>0</v>
      </c>
      <c r="D157" s="128">
        <v>0.68170138888888887</v>
      </c>
      <c r="E157" s="114">
        <v>1.0373454000683195</v>
      </c>
      <c r="F157" s="114">
        <v>1.0456184471685974</v>
      </c>
      <c r="G157" s="122">
        <v>0.91734540006831955</v>
      </c>
      <c r="H157" s="122">
        <v>1.1256184471685975</v>
      </c>
      <c r="I157" s="122">
        <v>103</v>
      </c>
      <c r="J157" s="122">
        <v>75</v>
      </c>
      <c r="K157" s="123">
        <v>0</v>
      </c>
      <c r="L157" s="123">
        <v>4.5514382032512497E+18</v>
      </c>
    </row>
    <row r="158" spans="3:12" ht="15" customHeight="1">
      <c r="C158" s="112" t="b">
        <v>0</v>
      </c>
      <c r="D158" s="128">
        <v>0.68171296296296291</v>
      </c>
      <c r="E158" s="114">
        <v>1.0269719460676363</v>
      </c>
      <c r="F158" s="114">
        <v>1.0456184471685974</v>
      </c>
      <c r="G158" s="122">
        <v>0.94697194606763635</v>
      </c>
      <c r="H158" s="122">
        <v>1.2056184471685973</v>
      </c>
      <c r="I158" s="122">
        <v>30</v>
      </c>
      <c r="J158" s="122">
        <v>76</v>
      </c>
      <c r="K158" s="123">
        <v>0</v>
      </c>
      <c r="L158" s="123">
        <v>1.2215207782587961E+19</v>
      </c>
    </row>
    <row r="159" spans="3:12" ht="15" customHeight="1">
      <c r="C159" s="112" t="b">
        <v>0</v>
      </c>
      <c r="D159" s="128">
        <v>0.68172453703703706</v>
      </c>
      <c r="E159" s="114">
        <v>1.047511384988989</v>
      </c>
      <c r="F159" s="114">
        <v>0.99333752481016757</v>
      </c>
      <c r="G159" s="122">
        <v>0.83333752481016743</v>
      </c>
      <c r="H159" s="122">
        <v>1.047511384988989</v>
      </c>
      <c r="I159" s="122">
        <v>55</v>
      </c>
      <c r="J159" s="122">
        <v>77</v>
      </c>
      <c r="K159" s="123">
        <v>0</v>
      </c>
      <c r="L159" s="123">
        <v>1.3012489411163126E+19</v>
      </c>
    </row>
    <row r="160" spans="3:12" ht="15" customHeight="1">
      <c r="C160" s="112" t="b">
        <v>0</v>
      </c>
      <c r="D160" s="128">
        <v>0.68173611111111121</v>
      </c>
      <c r="E160" s="114">
        <v>0.99513581573953958</v>
      </c>
      <c r="F160" s="114">
        <v>0.98340414956206579</v>
      </c>
      <c r="G160" s="122">
        <v>0.92340414956206562</v>
      </c>
      <c r="H160" s="122">
        <v>1.0151358157395394</v>
      </c>
      <c r="I160" s="122">
        <v>12</v>
      </c>
      <c r="J160" s="122">
        <v>78</v>
      </c>
      <c r="K160" s="123">
        <v>0</v>
      </c>
      <c r="L160" s="123">
        <v>4.5853468558000676E+18</v>
      </c>
    </row>
    <row r="161" spans="3:12" ht="15" customHeight="1">
      <c r="C161" s="112" t="b">
        <v>0</v>
      </c>
      <c r="D161" s="128">
        <v>0.68174768518518514</v>
      </c>
      <c r="E161" s="114">
        <v>0.97523309942474878</v>
      </c>
      <c r="F161" s="114">
        <v>0.94406798357958321</v>
      </c>
      <c r="G161" s="122">
        <v>0.74406798357958315</v>
      </c>
      <c r="H161" s="122">
        <v>1.0152330994247487</v>
      </c>
      <c r="I161" s="122">
        <v>57</v>
      </c>
      <c r="J161" s="122">
        <v>79</v>
      </c>
      <c r="K161" s="123">
        <v>0</v>
      </c>
      <c r="L161" s="123">
        <v>1.7358210376086333E+19</v>
      </c>
    </row>
    <row r="162" spans="3:12" ht="15" customHeight="1">
      <c r="C162" s="112" t="b">
        <v>0</v>
      </c>
      <c r="D162" s="128">
        <v>0.68175925925925929</v>
      </c>
      <c r="E162" s="114">
        <v>1.0239947543959862</v>
      </c>
      <c r="F162" s="114">
        <v>0.96294934325117476</v>
      </c>
      <c r="G162" s="122">
        <v>0.94294934325117485</v>
      </c>
      <c r="H162" s="122">
        <v>1.0639947543959862</v>
      </c>
      <c r="I162" s="122">
        <v>2</v>
      </c>
      <c r="J162" s="122">
        <v>80</v>
      </c>
      <c r="K162" s="123">
        <v>0</v>
      </c>
      <c r="L162" s="123">
        <v>7.351511191974526E+18</v>
      </c>
    </row>
    <row r="163" spans="3:12" ht="15" customHeight="1">
      <c r="C163" s="112" t="b">
        <v>0</v>
      </c>
      <c r="D163" s="128">
        <v>0.68177083333333333</v>
      </c>
      <c r="E163" s="114">
        <v>1.0035148593080665</v>
      </c>
      <c r="F163" s="114">
        <v>0.99183782354870997</v>
      </c>
      <c r="G163" s="122">
        <v>0.89183782354871011</v>
      </c>
      <c r="H163" s="122">
        <v>1.0635148593080666</v>
      </c>
      <c r="I163" s="122">
        <v>91</v>
      </c>
      <c r="J163" s="122">
        <v>81</v>
      </c>
      <c r="K163" s="123">
        <v>0</v>
      </c>
      <c r="L163" s="123">
        <v>1.1811795721755763E+19</v>
      </c>
    </row>
    <row r="164" spans="3:12" ht="15" customHeight="1">
      <c r="C164" s="112" t="b">
        <v>0</v>
      </c>
      <c r="D164" s="128">
        <v>0.68178240740740748</v>
      </c>
      <c r="E164" s="114">
        <v>1.0035148593080665</v>
      </c>
      <c r="F164" s="114">
        <v>1.0017562017841972</v>
      </c>
      <c r="G164" s="122">
        <v>0.84175620178419719</v>
      </c>
      <c r="H164" s="122">
        <v>1.1035148593080666</v>
      </c>
      <c r="I164" s="122">
        <v>60</v>
      </c>
      <c r="J164" s="122">
        <v>82</v>
      </c>
      <c r="K164" s="123">
        <v>0</v>
      </c>
      <c r="L164" s="123">
        <v>1.3034125142786419E+19</v>
      </c>
    </row>
    <row r="165" spans="3:12" ht="15" customHeight="1">
      <c r="C165" s="112" t="b">
        <v>0</v>
      </c>
      <c r="D165" s="128">
        <v>0.6817939814814814</v>
      </c>
      <c r="E165" s="114">
        <v>1.0536906022734698</v>
      </c>
      <c r="F165" s="114">
        <v>1.0518440118734071</v>
      </c>
      <c r="G165" s="122">
        <v>0.97184401187340719</v>
      </c>
      <c r="H165" s="122">
        <v>1.1336906022734698</v>
      </c>
      <c r="I165" s="122">
        <v>81</v>
      </c>
      <c r="J165" s="122">
        <v>83</v>
      </c>
      <c r="K165" s="123">
        <v>0</v>
      </c>
      <c r="L165" s="123">
        <v>1.8121494895287581E+19</v>
      </c>
    </row>
    <row r="166" spans="3:12" ht="15" customHeight="1">
      <c r="C166" s="112" t="b">
        <v>0</v>
      </c>
      <c r="D166" s="128">
        <v>0.68180555555555555</v>
      </c>
      <c r="E166" s="114">
        <v>1.0747644143189392</v>
      </c>
      <c r="F166" s="114">
        <v>1.0833993322296094</v>
      </c>
      <c r="G166" s="122">
        <v>1.0747644143189392</v>
      </c>
      <c r="H166" s="122">
        <v>1.1033993322296094</v>
      </c>
      <c r="I166" s="122">
        <v>100</v>
      </c>
      <c r="J166" s="122">
        <v>84</v>
      </c>
      <c r="K166" s="123">
        <v>0</v>
      </c>
      <c r="L166" s="123">
        <v>8.9145001702634486E+18</v>
      </c>
    </row>
    <row r="167" spans="3:12" ht="15" customHeight="1">
      <c r="C167" s="112" t="b">
        <v>0</v>
      </c>
      <c r="D167" s="128">
        <v>0.6818171296296297</v>
      </c>
      <c r="E167" s="114">
        <v>1.0640167701757499</v>
      </c>
      <c r="F167" s="114">
        <v>1.1159013121964978</v>
      </c>
      <c r="G167" s="122">
        <v>0.98401677017574996</v>
      </c>
      <c r="H167" s="122">
        <v>1.2959013121964977</v>
      </c>
      <c r="I167" s="122">
        <v>53</v>
      </c>
      <c r="J167" s="122">
        <v>85</v>
      </c>
      <c r="K167" s="123">
        <v>0</v>
      </c>
      <c r="L167" s="123">
        <v>1.4945041527714208E+19</v>
      </c>
    </row>
    <row r="168" spans="3:12" ht="15" customHeight="1">
      <c r="C168" s="112" t="b">
        <v>0</v>
      </c>
      <c r="D168" s="128">
        <v>0.68182870370370363</v>
      </c>
      <c r="E168" s="114">
        <v>1.042736434772235</v>
      </c>
      <c r="F168" s="114">
        <v>1.1382193384404278</v>
      </c>
      <c r="G168" s="122">
        <v>0.96273643477223503</v>
      </c>
      <c r="H168" s="122">
        <v>1.3182193384404277</v>
      </c>
      <c r="I168" s="122">
        <v>108</v>
      </c>
      <c r="J168" s="122">
        <v>86</v>
      </c>
      <c r="K168" s="123">
        <v>0</v>
      </c>
      <c r="L168" s="123">
        <v>3.157130188039168E+18</v>
      </c>
    </row>
    <row r="169" spans="3:12" ht="15" customHeight="1">
      <c r="C169" s="112" t="b">
        <v>0</v>
      </c>
      <c r="D169" s="128">
        <v>0.68184027777777778</v>
      </c>
      <c r="E169" s="114">
        <v>1.0218817060767902</v>
      </c>
      <c r="F169" s="114">
        <v>1.1951303053624491</v>
      </c>
      <c r="G169" s="122">
        <v>0.90188170607679019</v>
      </c>
      <c r="H169" s="122">
        <v>1.1951303053624491</v>
      </c>
      <c r="I169" s="122">
        <v>77</v>
      </c>
      <c r="J169" s="122">
        <v>87</v>
      </c>
      <c r="K169" s="123">
        <v>0</v>
      </c>
      <c r="L169" s="123">
        <v>1.3154349693583096E+19</v>
      </c>
    </row>
    <row r="170" spans="3:12" ht="15" customHeight="1">
      <c r="C170" s="112" t="b">
        <v>0</v>
      </c>
      <c r="D170" s="128">
        <v>0.68185185185185182</v>
      </c>
      <c r="E170" s="114">
        <v>1.0423193401983259</v>
      </c>
      <c r="F170" s="114">
        <v>1.2548868206305717</v>
      </c>
      <c r="G170" s="122">
        <v>1.0023193401983259</v>
      </c>
      <c r="H170" s="122">
        <v>1.4348868206305716</v>
      </c>
      <c r="I170" s="122">
        <v>86</v>
      </c>
      <c r="J170" s="122">
        <v>88</v>
      </c>
      <c r="K170" s="123">
        <v>0</v>
      </c>
      <c r="L170" s="123">
        <v>1.546818780917881E+19</v>
      </c>
    </row>
    <row r="171" spans="3:12" ht="15" customHeight="1">
      <c r="C171" s="112" t="b">
        <v>0</v>
      </c>
      <c r="D171" s="128">
        <v>0.68186342592592597</v>
      </c>
      <c r="E171" s="114">
        <v>1.0006265665903928</v>
      </c>
      <c r="F171" s="114">
        <v>1.2548868206305717</v>
      </c>
      <c r="G171" s="122">
        <v>0.96062656659039281</v>
      </c>
      <c r="H171" s="122">
        <v>1.2948868206305717</v>
      </c>
      <c r="I171" s="122">
        <v>101</v>
      </c>
      <c r="J171" s="122">
        <v>89</v>
      </c>
      <c r="K171" s="123">
        <v>0</v>
      </c>
      <c r="L171" s="123">
        <v>5.7481082550526945E+18</v>
      </c>
    </row>
    <row r="172" spans="3:12" ht="15" customHeight="1">
      <c r="C172" s="112" t="b">
        <v>0</v>
      </c>
      <c r="D172" s="128">
        <v>0.6818749999999999</v>
      </c>
      <c r="E172" s="114">
        <v>0.96060150392677723</v>
      </c>
      <c r="F172" s="114">
        <v>1.2297890842179602</v>
      </c>
      <c r="G172" s="122">
        <v>0.96060150392677723</v>
      </c>
      <c r="H172" s="122">
        <v>1.3497890842179601</v>
      </c>
      <c r="I172" s="122">
        <v>94</v>
      </c>
      <c r="J172" s="122">
        <v>90</v>
      </c>
      <c r="K172" s="123">
        <v>0</v>
      </c>
      <c r="L172" s="123">
        <v>4.8143566075846994E+18</v>
      </c>
    </row>
    <row r="173" spans="3:12" ht="15" customHeight="1">
      <c r="C173" s="112" t="b">
        <v>0</v>
      </c>
      <c r="D173" s="128">
        <v>0.68188657407407405</v>
      </c>
      <c r="E173" s="114">
        <v>0.97981353400531279</v>
      </c>
      <c r="F173" s="114">
        <v>1.2912785384288583</v>
      </c>
      <c r="G173" s="122">
        <v>0.77981353400531273</v>
      </c>
      <c r="H173" s="122">
        <v>1.4312785384288582</v>
      </c>
      <c r="I173" s="122">
        <v>95</v>
      </c>
      <c r="J173" s="122">
        <v>91</v>
      </c>
      <c r="K173" s="123">
        <v>0</v>
      </c>
      <c r="L173" s="123">
        <v>4.8982788999957084E+18</v>
      </c>
    </row>
    <row r="174" spans="3:12" ht="15" customHeight="1">
      <c r="C174" s="112" t="b">
        <v>0</v>
      </c>
      <c r="D174" s="128">
        <v>0.6818981481481482</v>
      </c>
      <c r="E174" s="114">
        <v>1.0190060753655252</v>
      </c>
      <c r="F174" s="114">
        <v>1.239627396891704</v>
      </c>
      <c r="G174" s="122">
        <v>0.8590060753655252</v>
      </c>
      <c r="H174" s="122">
        <v>1.3796273968917041</v>
      </c>
      <c r="I174" s="122">
        <v>40</v>
      </c>
      <c r="J174" s="122">
        <v>92</v>
      </c>
      <c r="K174" s="123">
        <v>0</v>
      </c>
      <c r="L174" s="123">
        <v>1.8143687195614167E+19</v>
      </c>
    </row>
    <row r="175" spans="3:12" ht="15" customHeight="1">
      <c r="C175" s="112" t="b">
        <v>0</v>
      </c>
      <c r="D175" s="128">
        <v>0.68190972222222224</v>
      </c>
      <c r="E175" s="114">
        <v>1.0393861968728357</v>
      </c>
      <c r="F175" s="114">
        <v>1.2644199448295381</v>
      </c>
      <c r="G175" s="122">
        <v>0.97938619687283557</v>
      </c>
      <c r="H175" s="122">
        <v>1.3444199448295382</v>
      </c>
      <c r="I175" s="122">
        <v>15</v>
      </c>
      <c r="J175" s="122">
        <v>93</v>
      </c>
      <c r="K175" s="123">
        <v>0</v>
      </c>
      <c r="L175" s="123">
        <v>1.7443188316566477E+19</v>
      </c>
    </row>
    <row r="176" spans="3:12" ht="15" customHeight="1">
      <c r="C176" s="112" t="b">
        <v>0</v>
      </c>
      <c r="D176" s="128">
        <v>0.68192129629629628</v>
      </c>
      <c r="E176" s="114">
        <v>1.0289923349041075</v>
      </c>
      <c r="F176" s="114">
        <v>1.2011989475880611</v>
      </c>
      <c r="G176" s="122">
        <v>0.88899233490410745</v>
      </c>
      <c r="H176" s="122">
        <v>1.2611989475880612</v>
      </c>
      <c r="I176" s="122">
        <v>58</v>
      </c>
      <c r="J176" s="122">
        <v>94</v>
      </c>
      <c r="K176" s="123">
        <v>0</v>
      </c>
      <c r="L176" s="123">
        <v>1.5261627422912684E+19</v>
      </c>
    </row>
    <row r="177" spans="3:12" ht="15" customHeight="1">
      <c r="C177" s="112" t="b">
        <v>0</v>
      </c>
      <c r="D177" s="128">
        <v>0.68193287037037031</v>
      </c>
      <c r="E177" s="114">
        <v>1.0187024115550665</v>
      </c>
      <c r="F177" s="114">
        <v>1.2011989475880611</v>
      </c>
      <c r="G177" s="122">
        <v>0.87870241155506645</v>
      </c>
      <c r="H177" s="122">
        <v>1.2611989475880612</v>
      </c>
      <c r="I177" s="122">
        <v>91</v>
      </c>
      <c r="J177" s="122">
        <v>95</v>
      </c>
      <c r="K177" s="123">
        <v>0</v>
      </c>
      <c r="L177" s="123">
        <v>2.3837540814723732E+18</v>
      </c>
    </row>
    <row r="178" spans="3:12" ht="15" customHeight="1">
      <c r="C178" s="112" t="b">
        <v>0</v>
      </c>
      <c r="D178" s="128">
        <v>0.68194444444444446</v>
      </c>
      <c r="E178" s="114">
        <v>1.0696375321328198</v>
      </c>
      <c r="F178" s="114">
        <v>1.2492469054915836</v>
      </c>
      <c r="G178" s="122">
        <v>0.88963753213281982</v>
      </c>
      <c r="H178" s="122">
        <v>1.3692469054915835</v>
      </c>
      <c r="I178" s="122">
        <v>50</v>
      </c>
      <c r="J178" s="122">
        <v>96</v>
      </c>
      <c r="K178" s="123">
        <v>0</v>
      </c>
      <c r="L178" s="123">
        <v>4.8233800254047857E+18</v>
      </c>
    </row>
    <row r="179" spans="3:12" ht="15" customHeight="1">
      <c r="C179" s="112" t="b">
        <v>0</v>
      </c>
      <c r="D179" s="128">
        <v>0.68195601851851861</v>
      </c>
      <c r="E179" s="114">
        <v>1.0589411568114915</v>
      </c>
      <c r="F179" s="114">
        <v>1.2367544364366678</v>
      </c>
      <c r="G179" s="122">
        <v>0.85894115681149152</v>
      </c>
      <c r="H179" s="122">
        <v>1.3767544364366677</v>
      </c>
      <c r="I179" s="122">
        <v>73</v>
      </c>
      <c r="J179" s="122">
        <v>97</v>
      </c>
      <c r="K179" s="123">
        <v>0</v>
      </c>
      <c r="L179" s="123">
        <v>1.2344209687595997E+19</v>
      </c>
    </row>
    <row r="180" spans="3:12" ht="15" customHeight="1">
      <c r="C180" s="112" t="b">
        <v>0</v>
      </c>
      <c r="D180" s="128">
        <v>0.68196759259259254</v>
      </c>
      <c r="E180" s="114">
        <v>1.0907093915158363</v>
      </c>
      <c r="F180" s="114">
        <v>1.2367544364366678</v>
      </c>
      <c r="G180" s="122">
        <v>1.0707093915158363</v>
      </c>
      <c r="H180" s="122">
        <v>1.4167544364366678</v>
      </c>
      <c r="I180" s="122">
        <v>20</v>
      </c>
      <c r="J180" s="122">
        <v>98</v>
      </c>
      <c r="K180" s="123">
        <v>0</v>
      </c>
      <c r="L180" s="123">
        <v>2.7169124654686602E+18</v>
      </c>
    </row>
    <row r="181" spans="3:12" ht="15" customHeight="1">
      <c r="C181" s="115" t="b">
        <v>0</v>
      </c>
      <c r="D181" s="129">
        <v>0.68197916666666669</v>
      </c>
      <c r="E181" s="117">
        <v>1.1125235793461532</v>
      </c>
      <c r="F181" s="117">
        <v>1.2862246138941347</v>
      </c>
      <c r="G181" s="122">
        <v>0.99252357934615321</v>
      </c>
      <c r="H181" s="122">
        <v>1.3062246138941347</v>
      </c>
      <c r="I181" s="122">
        <v>1</v>
      </c>
      <c r="J181" s="122">
        <v>99</v>
      </c>
      <c r="K181" s="123">
        <v>0</v>
      </c>
      <c r="L181" s="123">
        <v>2.056690903197953E+18</v>
      </c>
    </row>
  </sheetData>
  <mergeCells count="1">
    <mergeCell ref="D9:E9"/>
  </mergeCells>
  <phoneticPr fontId="24" type="noConversion"/>
  <conditionalFormatting sqref="C81 C60:C67">
    <cfRule type="duplicateValues" dxfId="127" priority="8"/>
  </conditionalFormatting>
  <conditionalFormatting sqref="C82:C181">
    <cfRule type="cellIs" dxfId="126" priority="11" operator="notEqual">
      <formula>FALSE</formula>
    </cfRule>
  </conditionalFormatting>
  <conditionalFormatting sqref="D9">
    <cfRule type="cellIs" dxfId="125" priority="4" operator="notEqual">
      <formula>"Dataset Description"</formula>
    </cfRule>
  </conditionalFormatting>
  <conditionalFormatting sqref="D14:D15">
    <cfRule type="colorScale" priority="5">
      <colorScale>
        <cfvo type="num" val="0"/>
        <cfvo type="num" val="0.2"/>
        <color theme="1" tint="-0.499984740745262"/>
        <color rgb="FF7A0000"/>
      </colorScale>
    </cfRule>
  </conditionalFormatting>
  <conditionalFormatting sqref="D17:J17">
    <cfRule type="cellIs" dxfId="124" priority="6" operator="notEqual">
      <formula>"Definition"</formula>
    </cfRule>
  </conditionalFormatting>
  <conditionalFormatting sqref="D19:J19">
    <cfRule type="cellIs" dxfId="123" priority="7" operator="notEqual">
      <formula>"Note"</formula>
    </cfRule>
  </conditionalFormatting>
  <conditionalFormatting sqref="D25:F32 D38:F42 D48:F56">
    <cfRule type="cellIs" dxfId="122" priority="12" operator="equal">
      <formula>0</formula>
    </cfRule>
  </conditionalFormatting>
  <conditionalFormatting sqref="D26:F28">
    <cfRule type="colorScale" priority="9">
      <colorScale>
        <cfvo type="num" val="0"/>
        <cfvo type="num" val="0.2"/>
        <color rgb="FF000000"/>
        <color rgb="FF7A0000"/>
      </colorScale>
    </cfRule>
  </conditionalFormatting>
  <conditionalFormatting sqref="D60:F67">
    <cfRule type="cellIs" dxfId="121" priority="10" operator="notEqual">
      <formula>FALSE</formula>
    </cfRule>
  </conditionalFormatting>
  <conditionalFormatting sqref="G25:J32 G38:J42 G48:J56">
    <cfRule type="cellIs" dxfId="120" priority="3" operator="equal">
      <formula>0</formula>
    </cfRule>
  </conditionalFormatting>
  <conditionalFormatting sqref="G26:J28">
    <cfRule type="colorScale" priority="1">
      <colorScale>
        <cfvo type="num" val="0"/>
        <cfvo type="num" val="0.2"/>
        <color rgb="FF000000"/>
        <color rgb="FF7A0000"/>
      </colorScale>
    </cfRule>
  </conditionalFormatting>
  <conditionalFormatting sqref="G60:J67">
    <cfRule type="cellIs" dxfId="119" priority="2" operator="notEqual">
      <formula>FALSE</formula>
    </cfRule>
  </conditionalFormatting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4A068-0ADD-4BB7-A31C-10662364A2A4}">
  <sheetPr>
    <tabColor rgb="FF414141"/>
  </sheetPr>
  <dimension ref="A1:K105"/>
  <sheetViews>
    <sheetView topLeftCell="A2" zoomScale="85" zoomScaleNormal="85" workbookViewId="0">
      <pane xSplit="3" ySplit="20" topLeftCell="D22" activePane="bottomRight" state="frozen"/>
      <selection activeCell="A2" sqref="A2"/>
      <selection pane="topRight" activeCell="D2" sqref="D2"/>
      <selection pane="bottomLeft" activeCell="A22" sqref="A22"/>
      <selection pane="bottomRight" activeCell="D21" sqref="D21"/>
    </sheetView>
  </sheetViews>
  <sheetFormatPr defaultColWidth="15.6640625" defaultRowHeight="15" customHeight="1" outlineLevelRow="2"/>
  <cols>
    <col min="1" max="1" width="1.77734375" style="81" customWidth="1"/>
    <col min="2" max="2" width="8.33203125" style="81" customWidth="1"/>
    <col min="3" max="3" width="26.44140625" style="81" bestFit="1" customWidth="1"/>
    <col min="4" max="4" width="25.6640625" style="81" customWidth="1"/>
    <col min="5" max="9" width="27.6640625" style="81" customWidth="1"/>
    <col min="10" max="16384" width="15.6640625" style="81"/>
  </cols>
  <sheetData>
    <row r="1" spans="1:9" ht="19.95" hidden="1" customHeight="1">
      <c r="B1" s="13"/>
      <c r="C1" s="14"/>
      <c r="D1" s="14" t="s">
        <v>0</v>
      </c>
      <c r="E1" s="14"/>
      <c r="F1" s="14"/>
      <c r="G1" s="14"/>
      <c r="H1" s="14"/>
      <c r="I1" s="14"/>
    </row>
    <row r="2" spans="1:9" s="71" customFormat="1" ht="4.95" customHeight="1">
      <c r="C2" s="72"/>
      <c r="D2" s="72"/>
      <c r="E2" s="72"/>
      <c r="F2" s="72"/>
      <c r="G2" s="72"/>
      <c r="H2" s="72"/>
      <c r="I2" s="72"/>
    </row>
    <row r="3" spans="1:9" ht="14.4" customHeight="1">
      <c r="B3" s="80" t="str">
        <f ca="1">HYPERLINK("#" &amp; CELL("address", _xlfn.XLOOKUP(Name,tbl_DfOverview[Dataframe],tbl_DfOverview[_],tbl_DfOverview[[#Headers],[_]])), "Overview ↩")</f>
        <v>Overview ↩</v>
      </c>
      <c r="C3" s="80"/>
    </row>
    <row r="4" spans="1:9" ht="4.95" customHeight="1">
      <c r="B4" s="68"/>
    </row>
    <row r="5" spans="1:9" ht="30" customHeight="1">
      <c r="B5" s="97" t="e" vm="1">
        <v>#VALUE!</v>
      </c>
      <c r="C5" s="74" t="s">
        <v>125</v>
      </c>
      <c r="D5" s="22"/>
    </row>
    <row r="6" spans="1:9" ht="10.199999999999999" customHeight="1"/>
    <row r="7" spans="1:9" ht="14.4">
      <c r="A7" s="66"/>
      <c r="B7" s="82" t="s">
        <v>63</v>
      </c>
      <c r="C7" s="2" t="s">
        <v>5</v>
      </c>
    </row>
    <row r="8" spans="1:9" ht="10.199999999999999" customHeight="1">
      <c r="A8" s="66"/>
    </row>
    <row r="9" spans="1:9" ht="49.95" hidden="1" customHeight="1" outlineLevel="1">
      <c r="A9" s="66"/>
      <c r="D9" s="110" t="s">
        <v>51</v>
      </c>
      <c r="E9" s="111"/>
    </row>
    <row r="10" spans="1:9" ht="14.4" hidden="1" outlineLevel="1">
      <c r="A10" s="66"/>
    </row>
    <row r="11" spans="1:9" ht="15" hidden="1" customHeight="1" outlineLevel="1">
      <c r="A11" s="66"/>
      <c r="C11" s="21" t="s">
        <v>6</v>
      </c>
      <c r="D11" s="32">
        <v>24</v>
      </c>
    </row>
    <row r="12" spans="1:9" ht="15" hidden="1" customHeight="1" outlineLevel="1">
      <c r="A12" s="66"/>
      <c r="C12" s="3" t="s">
        <v>48</v>
      </c>
      <c r="D12" s="24">
        <v>6</v>
      </c>
    </row>
    <row r="13" spans="1:9" ht="15" hidden="1" customHeight="1" outlineLevel="1">
      <c r="A13" s="66"/>
      <c r="C13" s="3" t="s">
        <v>12</v>
      </c>
      <c r="D13" s="24">
        <v>1247</v>
      </c>
    </row>
    <row r="14" spans="1:9" ht="15" hidden="1" customHeight="1" outlineLevel="1">
      <c r="A14" s="66"/>
      <c r="C14" s="3" t="s">
        <v>49</v>
      </c>
      <c r="D14" s="30">
        <v>1</v>
      </c>
    </row>
    <row r="15" spans="1:9" ht="15" hidden="1" customHeight="1" outlineLevel="1">
      <c r="A15" s="66"/>
      <c r="C15" s="3" t="s">
        <v>50</v>
      </c>
      <c r="D15" s="31">
        <v>0</v>
      </c>
    </row>
    <row r="16" spans="1:9" ht="10.199999999999999" hidden="1" customHeight="1" outlineLevel="1">
      <c r="A16" s="66"/>
    </row>
    <row r="17" spans="1:11" ht="34.950000000000003" hidden="1" customHeight="1" outlineLevel="1">
      <c r="A17" s="66"/>
      <c r="C17" s="21" t="s">
        <v>2</v>
      </c>
      <c r="D17" s="33" t="s">
        <v>40</v>
      </c>
      <c r="E17" s="34" t="s">
        <v>40</v>
      </c>
      <c r="F17" s="34" t="s">
        <v>40</v>
      </c>
      <c r="G17" s="34" t="s">
        <v>40</v>
      </c>
      <c r="H17" s="34" t="s">
        <v>40</v>
      </c>
      <c r="I17" s="34" t="s">
        <v>40</v>
      </c>
    </row>
    <row r="18" spans="1:11" ht="10.199999999999999" hidden="1" customHeight="1" outlineLevel="1">
      <c r="A18" s="66"/>
    </row>
    <row r="19" spans="1:11" ht="34.950000000000003" hidden="1" customHeight="1" outlineLevel="1">
      <c r="C19" s="21" t="s">
        <v>3</v>
      </c>
      <c r="D19" s="35" t="s">
        <v>47</v>
      </c>
      <c r="E19" s="36" t="s">
        <v>47</v>
      </c>
      <c r="F19" s="37" t="s">
        <v>47</v>
      </c>
      <c r="G19" s="37" t="s">
        <v>47</v>
      </c>
      <c r="H19" s="37" t="s">
        <v>47</v>
      </c>
      <c r="I19" s="37" t="s">
        <v>47</v>
      </c>
    </row>
    <row r="20" spans="1:11" ht="10.199999999999999" hidden="1" customHeight="1" outlineLevel="1"/>
    <row r="21" spans="1:11" s="23" customFormat="1" ht="30" customHeight="1" collapsed="1">
      <c r="B21" s="108"/>
      <c r="C21" s="108" t="s">
        <v>4</v>
      </c>
      <c r="D21" s="109" t="s">
        <v>126</v>
      </c>
      <c r="E21" s="109" t="s">
        <v>127</v>
      </c>
      <c r="F21" s="109" t="s">
        <v>128</v>
      </c>
      <c r="G21" s="109" t="s">
        <v>129</v>
      </c>
      <c r="H21" s="109" t="s">
        <v>130</v>
      </c>
      <c r="I21" s="109" t="s">
        <v>103</v>
      </c>
      <c r="J21" s="23" t="s">
        <v>38</v>
      </c>
      <c r="K21" s="23" t="s">
        <v>104</v>
      </c>
    </row>
    <row r="22" spans="1:11" ht="10.199999999999999" customHeight="1"/>
    <row r="23" spans="1:11" ht="14.4" outlineLevel="1">
      <c r="A23" s="66"/>
      <c r="B23" s="82" t="s">
        <v>63</v>
      </c>
      <c r="C23" s="2" t="s">
        <v>7</v>
      </c>
    </row>
    <row r="24" spans="1:11" ht="10.199999999999999" customHeight="1" outlineLevel="1">
      <c r="A24" s="66"/>
    </row>
    <row r="25" spans="1:11" ht="15" hidden="1" customHeight="1" outlineLevel="2">
      <c r="A25" s="66"/>
      <c r="C25" s="19" t="s">
        <v>8</v>
      </c>
      <c r="D25" s="9" t="s">
        <v>211</v>
      </c>
      <c r="E25" s="9" t="s">
        <v>210</v>
      </c>
      <c r="F25" s="9" t="s">
        <v>210</v>
      </c>
      <c r="G25" s="9" t="s">
        <v>210</v>
      </c>
      <c r="H25" s="9" t="s">
        <v>210</v>
      </c>
      <c r="I25" s="9" t="s">
        <v>210</v>
      </c>
    </row>
    <row r="26" spans="1:11" ht="15" hidden="1" customHeight="1" outlineLevel="2">
      <c r="A26" s="66"/>
      <c r="C26" s="3" t="s">
        <v>9</v>
      </c>
      <c r="D26" s="10">
        <v>0.95833333333333304</v>
      </c>
      <c r="E26" s="10">
        <v>0.91666666666666596</v>
      </c>
      <c r="F26" s="10">
        <v>0.91666666666666596</v>
      </c>
      <c r="G26" s="10">
        <v>8.3333333333333301E-2</v>
      </c>
      <c r="H26" s="10">
        <v>8.3333333333333301E-2</v>
      </c>
      <c r="I26" s="10">
        <v>1</v>
      </c>
    </row>
    <row r="27" spans="1:11" ht="15" hidden="1" customHeight="1" outlineLevel="2">
      <c r="A27" s="66"/>
      <c r="C27" s="18" t="s">
        <v>10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</row>
    <row r="28" spans="1:11" ht="15" hidden="1" customHeight="1" outlineLevel="2">
      <c r="A28" s="66"/>
      <c r="C28" s="18" t="s">
        <v>11</v>
      </c>
      <c r="D28" s="10">
        <v>0.278267842822774</v>
      </c>
      <c r="E28" s="10">
        <v>0.15396952686447399</v>
      </c>
      <c r="F28" s="10">
        <v>0.15396952686447399</v>
      </c>
      <c r="G28" s="10">
        <v>0.15396952686447399</v>
      </c>
      <c r="H28" s="10">
        <v>0.15396952686447399</v>
      </c>
      <c r="I28" s="10">
        <v>0.10585404971932599</v>
      </c>
    </row>
    <row r="29" spans="1:11" ht="15" hidden="1" customHeight="1" outlineLevel="2">
      <c r="A29" s="66"/>
      <c r="C29" s="18" t="s">
        <v>12</v>
      </c>
      <c r="D29" s="11">
        <v>347</v>
      </c>
      <c r="E29" s="11">
        <v>192</v>
      </c>
      <c r="F29" s="11">
        <v>192</v>
      </c>
      <c r="G29" s="11">
        <v>192</v>
      </c>
      <c r="H29" s="11">
        <v>192</v>
      </c>
      <c r="I29" s="11">
        <v>132</v>
      </c>
    </row>
    <row r="30" spans="1:11" ht="15" hidden="1" customHeight="1" outlineLevel="2">
      <c r="A30" s="66"/>
      <c r="C30" s="18" t="s">
        <v>13</v>
      </c>
      <c r="D30" s="11">
        <v>23</v>
      </c>
      <c r="E30" s="11">
        <v>22</v>
      </c>
      <c r="F30" s="11">
        <v>22</v>
      </c>
      <c r="G30" s="11">
        <v>2</v>
      </c>
      <c r="H30" s="11">
        <v>2</v>
      </c>
      <c r="I30" s="11">
        <v>24</v>
      </c>
    </row>
    <row r="31" spans="1:11" ht="15" hidden="1" customHeight="1" outlineLevel="2">
      <c r="A31" s="66"/>
      <c r="C31" s="19" t="s">
        <v>14</v>
      </c>
      <c r="D31" s="11">
        <v>24</v>
      </c>
      <c r="E31" s="11">
        <v>24</v>
      </c>
      <c r="F31" s="11">
        <v>24</v>
      </c>
      <c r="G31" s="11">
        <v>24</v>
      </c>
      <c r="H31" s="11">
        <v>24</v>
      </c>
      <c r="I31" s="11">
        <v>24</v>
      </c>
    </row>
    <row r="32" spans="1:11" ht="15" hidden="1" customHeight="1" outlineLevel="2">
      <c r="A32" s="66"/>
      <c r="C32" s="3" t="s">
        <v>15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</row>
    <row r="33" spans="1:9" ht="10.199999999999999" hidden="1" customHeight="1" outlineLevel="2">
      <c r="A33" s="66"/>
    </row>
    <row r="34" spans="1:9" ht="124.95" hidden="1" customHeight="1" outlineLevel="2"/>
    <row r="35" spans="1:9" ht="10.199999999999999" hidden="1" customHeight="1" outlineLevel="2"/>
    <row r="36" spans="1:9" ht="14.4" outlineLevel="1" collapsed="1">
      <c r="A36" s="66"/>
      <c r="B36" s="82" t="s">
        <v>63</v>
      </c>
      <c r="C36" s="2" t="s">
        <v>16</v>
      </c>
    </row>
    <row r="37" spans="1:9" ht="10.199999999999999" customHeight="1" outlineLevel="1">
      <c r="A37" s="66"/>
    </row>
    <row r="38" spans="1:9" ht="15" hidden="1" customHeight="1" outlineLevel="2">
      <c r="A38" s="66"/>
      <c r="C38" s="3" t="s">
        <v>17</v>
      </c>
      <c r="D38" s="12"/>
      <c r="E38" s="12">
        <v>570.375</v>
      </c>
      <c r="F38" s="12">
        <v>27575.208333333299</v>
      </c>
      <c r="G38" s="12">
        <v>25</v>
      </c>
      <c r="H38" s="12">
        <v>2.0833333333333299</v>
      </c>
      <c r="I38" s="12">
        <v>11.5</v>
      </c>
    </row>
    <row r="39" spans="1:9" ht="15" hidden="1" customHeight="1" outlineLevel="2">
      <c r="A39" s="66"/>
      <c r="C39" s="18" t="s">
        <v>18</v>
      </c>
      <c r="D39" s="12"/>
      <c r="E39" s="12">
        <v>266</v>
      </c>
      <c r="F39" s="12">
        <v>21028</v>
      </c>
      <c r="G39" s="12">
        <v>0</v>
      </c>
      <c r="H39" s="12">
        <v>0</v>
      </c>
      <c r="I39" s="12">
        <v>11.5</v>
      </c>
    </row>
    <row r="40" spans="1:9" ht="15" hidden="1" customHeight="1" outlineLevel="2">
      <c r="A40" s="66"/>
      <c r="C40" s="18" t="s">
        <v>19</v>
      </c>
      <c r="D40" s="12" t="s">
        <v>1492</v>
      </c>
      <c r="E40" s="12">
        <v>0</v>
      </c>
      <c r="F40" s="12">
        <v>0</v>
      </c>
      <c r="G40" s="12">
        <v>0</v>
      </c>
      <c r="H40" s="12">
        <v>0</v>
      </c>
      <c r="I40" s="12">
        <v>0</v>
      </c>
    </row>
    <row r="41" spans="1:9" ht="15" hidden="1" customHeight="1" outlineLevel="2">
      <c r="A41" s="66"/>
      <c r="C41" s="3" t="s">
        <v>20</v>
      </c>
      <c r="D41" s="12"/>
      <c r="E41" s="12">
        <v>539.07439290598495</v>
      </c>
      <c r="F41" s="12">
        <v>24152.487042663201</v>
      </c>
      <c r="G41" s="12">
        <v>84.698955385991994</v>
      </c>
      <c r="H41" s="12">
        <v>10.2062072615965</v>
      </c>
      <c r="I41" s="12">
        <v>7.0710678118654702</v>
      </c>
    </row>
    <row r="42" spans="1:9" ht="15" hidden="1" customHeight="1" outlineLevel="2">
      <c r="A42" s="66"/>
      <c r="C42" s="20" t="s">
        <v>21</v>
      </c>
      <c r="D42" s="12"/>
      <c r="E42" s="12">
        <v>290601.20108695602</v>
      </c>
      <c r="F42" s="12">
        <v>583342630.34601402</v>
      </c>
      <c r="G42" s="12">
        <v>7173.9130434782601</v>
      </c>
      <c r="H42" s="12">
        <v>104.166666666666</v>
      </c>
      <c r="I42" s="12">
        <v>50</v>
      </c>
    </row>
    <row r="43" spans="1:9" ht="10.199999999999999" hidden="1" customHeight="1" outlineLevel="2">
      <c r="A43" s="66"/>
    </row>
    <row r="44" spans="1:9" ht="150" hidden="1" customHeight="1" outlineLevel="2"/>
    <row r="45" spans="1:9" ht="10.199999999999999" hidden="1" customHeight="1" outlineLevel="2"/>
    <row r="46" spans="1:9" ht="14.4" outlineLevel="1" collapsed="1">
      <c r="A46" s="66"/>
      <c r="B46" s="82" t="s">
        <v>63</v>
      </c>
      <c r="C46" s="2" t="s">
        <v>22</v>
      </c>
    </row>
    <row r="47" spans="1:9" ht="10.050000000000001" customHeight="1" outlineLevel="1">
      <c r="A47" s="66"/>
    </row>
    <row r="48" spans="1:9" ht="15" hidden="1" customHeight="1" outlineLevel="2">
      <c r="A48" s="66"/>
      <c r="C48" s="3" t="s">
        <v>23</v>
      </c>
      <c r="D48" s="12"/>
      <c r="E48" s="12">
        <v>0</v>
      </c>
      <c r="F48" s="12">
        <v>0</v>
      </c>
      <c r="G48" s="12">
        <v>0</v>
      </c>
      <c r="H48" s="12">
        <v>0</v>
      </c>
      <c r="I48" s="12">
        <v>0</v>
      </c>
    </row>
    <row r="49" spans="1:9" ht="15" hidden="1" customHeight="1" outlineLevel="2">
      <c r="A49" s="66"/>
      <c r="C49" s="18">
        <v>0.05</v>
      </c>
      <c r="D49" s="12"/>
      <c r="E49" s="12">
        <v>0</v>
      </c>
      <c r="F49" s="12">
        <v>0</v>
      </c>
      <c r="G49" s="12">
        <v>0</v>
      </c>
      <c r="H49" s="12">
        <v>0</v>
      </c>
      <c r="I49" s="12">
        <v>1.1499999999999999</v>
      </c>
    </row>
    <row r="50" spans="1:9" ht="15" hidden="1" customHeight="1" outlineLevel="2">
      <c r="A50" s="66"/>
      <c r="C50" s="19">
        <v>0.25</v>
      </c>
      <c r="D50" s="12"/>
      <c r="E50" s="12">
        <v>161</v>
      </c>
      <c r="F50" s="12">
        <v>7270.5</v>
      </c>
      <c r="G50" s="12">
        <v>0</v>
      </c>
      <c r="H50" s="12">
        <v>0</v>
      </c>
      <c r="I50" s="12">
        <v>5.75</v>
      </c>
    </row>
    <row r="51" spans="1:9" ht="15" hidden="1" customHeight="1" outlineLevel="2">
      <c r="A51" s="66"/>
      <c r="C51" s="3">
        <v>0.5</v>
      </c>
      <c r="D51" s="12"/>
      <c r="E51" s="12">
        <v>266</v>
      </c>
      <c r="F51" s="12">
        <v>21028</v>
      </c>
      <c r="G51" s="12">
        <v>0</v>
      </c>
      <c r="H51" s="12">
        <v>0</v>
      </c>
      <c r="I51" s="12">
        <v>11.5</v>
      </c>
    </row>
    <row r="52" spans="1:9" ht="15" hidden="1" customHeight="1" outlineLevel="2">
      <c r="A52" s="66"/>
      <c r="C52" s="18">
        <v>0.75</v>
      </c>
      <c r="D52" s="12"/>
      <c r="E52" s="12">
        <v>1045.25</v>
      </c>
      <c r="F52" s="12">
        <v>50256</v>
      </c>
      <c r="G52" s="12">
        <v>0</v>
      </c>
      <c r="H52" s="12">
        <v>0</v>
      </c>
      <c r="I52" s="12">
        <v>17.25</v>
      </c>
    </row>
    <row r="53" spans="1:9" ht="15" hidden="1" customHeight="1" outlineLevel="2">
      <c r="A53" s="66"/>
      <c r="C53" s="18">
        <v>0.95</v>
      </c>
      <c r="D53" s="12"/>
      <c r="E53" s="12">
        <v>1585.79999999999</v>
      </c>
      <c r="F53" s="12">
        <v>61808.999999999898</v>
      </c>
      <c r="G53" s="12">
        <v>254.99999999999901</v>
      </c>
      <c r="H53" s="12">
        <v>0</v>
      </c>
      <c r="I53" s="12">
        <v>21.849999999999898</v>
      </c>
    </row>
    <row r="54" spans="1:9" ht="15" hidden="1" customHeight="1" outlineLevel="2">
      <c r="A54" s="66"/>
      <c r="C54" s="3" t="s">
        <v>24</v>
      </c>
      <c r="D54" s="12"/>
      <c r="E54" s="12">
        <v>1717</v>
      </c>
      <c r="F54" s="12">
        <v>77463</v>
      </c>
      <c r="G54" s="12">
        <v>300</v>
      </c>
      <c r="H54" s="12">
        <v>50</v>
      </c>
      <c r="I54" s="12">
        <v>23</v>
      </c>
    </row>
    <row r="55" spans="1:9" ht="15" hidden="1" customHeight="1" outlineLevel="2">
      <c r="A55" s="66"/>
      <c r="C55" s="18" t="s">
        <v>25</v>
      </c>
      <c r="D55" s="12"/>
      <c r="E55" s="12">
        <v>1717</v>
      </c>
      <c r="F55" s="12">
        <v>77463</v>
      </c>
      <c r="G55" s="12">
        <v>300</v>
      </c>
      <c r="H55" s="12">
        <v>50</v>
      </c>
      <c r="I55" s="12">
        <v>23</v>
      </c>
    </row>
    <row r="56" spans="1:9" ht="15" hidden="1" customHeight="1" outlineLevel="2">
      <c r="C56" s="3" t="s">
        <v>26</v>
      </c>
      <c r="D56" s="12"/>
      <c r="E56" s="12">
        <v>884.25</v>
      </c>
      <c r="F56" s="12">
        <v>42985.5</v>
      </c>
      <c r="G56" s="12">
        <v>0</v>
      </c>
      <c r="H56" s="12">
        <v>0</v>
      </c>
      <c r="I56" s="12">
        <v>11.5</v>
      </c>
    </row>
    <row r="57" spans="1:9" ht="10.199999999999999" hidden="1" customHeight="1" outlineLevel="2"/>
    <row r="58" spans="1:9" ht="14.4" outlineLevel="1" collapsed="1">
      <c r="A58" s="66"/>
      <c r="B58" s="82" t="s">
        <v>63</v>
      </c>
      <c r="C58" s="2" t="s">
        <v>27</v>
      </c>
    </row>
    <row r="59" spans="1:9" ht="10.050000000000001" customHeight="1" outlineLevel="1">
      <c r="A59" s="66"/>
    </row>
    <row r="60" spans="1:9" ht="15" hidden="1" customHeight="1" outlineLevel="2">
      <c r="A60" s="66"/>
      <c r="C60" s="3" t="s">
        <v>28</v>
      </c>
      <c r="D60" s="29" t="b">
        <v>0</v>
      </c>
      <c r="E60" s="29" t="b">
        <v>0</v>
      </c>
      <c r="F60" s="29" t="b">
        <v>0</v>
      </c>
      <c r="G60" s="29" t="b">
        <v>0</v>
      </c>
      <c r="H60" s="29" t="b">
        <v>0</v>
      </c>
      <c r="I60" s="29" t="b">
        <v>0</v>
      </c>
    </row>
    <row r="61" spans="1:9" ht="15" hidden="1" customHeight="1" outlineLevel="2">
      <c r="A61" s="66"/>
      <c r="C61" s="18" t="s">
        <v>29</v>
      </c>
      <c r="D61" s="29" t="b">
        <v>0</v>
      </c>
      <c r="E61" s="29" t="b">
        <v>0</v>
      </c>
      <c r="F61" s="29" t="b">
        <v>0</v>
      </c>
      <c r="G61" s="29" t="b">
        <v>0</v>
      </c>
      <c r="H61" s="29" t="b">
        <v>0</v>
      </c>
      <c r="I61" s="29" t="b">
        <v>0</v>
      </c>
    </row>
    <row r="62" spans="1:9" ht="15" hidden="1" customHeight="1" outlineLevel="2">
      <c r="A62" s="66"/>
      <c r="C62" s="18" t="s">
        <v>30</v>
      </c>
      <c r="D62" s="29" t="b">
        <v>0</v>
      </c>
      <c r="E62" s="29" t="b">
        <v>0</v>
      </c>
      <c r="F62" s="29" t="b">
        <v>0</v>
      </c>
      <c r="G62" s="29" t="b">
        <v>0</v>
      </c>
      <c r="H62" s="29" t="b">
        <v>0</v>
      </c>
      <c r="I62" s="29" t="b">
        <v>0</v>
      </c>
    </row>
    <row r="63" spans="1:9" ht="15" hidden="1" customHeight="1" outlineLevel="2">
      <c r="A63" s="66"/>
      <c r="C63" s="18" t="s">
        <v>31</v>
      </c>
      <c r="D63" s="29" t="b">
        <v>0</v>
      </c>
      <c r="E63" s="29" t="b">
        <v>0</v>
      </c>
      <c r="F63" s="29" t="b">
        <v>0</v>
      </c>
      <c r="G63" s="29" t="b">
        <v>0</v>
      </c>
      <c r="H63" s="29" t="b">
        <v>0</v>
      </c>
      <c r="I63" s="29" t="b">
        <v>0</v>
      </c>
    </row>
    <row r="64" spans="1:9" ht="15" hidden="1" customHeight="1" outlineLevel="2">
      <c r="A64" s="66"/>
      <c r="C64" s="3" t="s">
        <v>32</v>
      </c>
      <c r="D64" s="29" t="b">
        <v>0</v>
      </c>
      <c r="E64" s="29" t="b">
        <v>0</v>
      </c>
      <c r="F64" s="29" t="b">
        <v>0</v>
      </c>
      <c r="G64" s="29" t="b">
        <v>0</v>
      </c>
      <c r="H64" s="29" t="b">
        <v>0</v>
      </c>
      <c r="I64" s="29" t="b">
        <v>0</v>
      </c>
    </row>
    <row r="65" spans="1:9" ht="15" hidden="1" customHeight="1" outlineLevel="2">
      <c r="A65" s="66"/>
      <c r="C65" s="18" t="s">
        <v>33</v>
      </c>
      <c r="D65" s="29" t="b">
        <v>0</v>
      </c>
      <c r="E65" s="29" t="b">
        <v>0</v>
      </c>
      <c r="F65" s="29" t="b">
        <v>0</v>
      </c>
      <c r="G65" s="29" t="b">
        <v>0</v>
      </c>
      <c r="H65" s="29" t="b">
        <v>0</v>
      </c>
      <c r="I65" s="29" t="b">
        <v>0</v>
      </c>
    </row>
    <row r="66" spans="1:9" ht="15" hidden="1" customHeight="1" outlineLevel="2">
      <c r="A66" s="66"/>
      <c r="C66" s="18" t="s">
        <v>34</v>
      </c>
      <c r="D66" s="29" t="b">
        <v>0</v>
      </c>
      <c r="E66" s="29" t="b">
        <v>0</v>
      </c>
      <c r="F66" s="29" t="b">
        <v>0</v>
      </c>
      <c r="G66" s="29" t="b">
        <v>0</v>
      </c>
      <c r="H66" s="29" t="b">
        <v>0</v>
      </c>
      <c r="I66" s="29" t="b">
        <v>0</v>
      </c>
    </row>
    <row r="67" spans="1:9" ht="15" hidden="1" customHeight="1" outlineLevel="2">
      <c r="C67" s="3" t="s">
        <v>35</v>
      </c>
      <c r="D67" s="29" t="b">
        <v>0</v>
      </c>
      <c r="E67" s="29" t="b">
        <v>0</v>
      </c>
      <c r="F67" s="29" t="b">
        <v>0</v>
      </c>
      <c r="G67" s="29" t="b">
        <v>0</v>
      </c>
      <c r="H67" s="29" t="b">
        <v>0</v>
      </c>
      <c r="I67" s="29" t="b">
        <v>0</v>
      </c>
    </row>
    <row r="68" spans="1:9" ht="10.199999999999999" hidden="1" customHeight="1" outlineLevel="2"/>
    <row r="69" spans="1:9" ht="14.4" outlineLevel="1" collapsed="1">
      <c r="A69" s="66"/>
      <c r="B69" s="82" t="s">
        <v>63</v>
      </c>
      <c r="C69" s="2" t="s">
        <v>36</v>
      </c>
    </row>
    <row r="70" spans="1:9" ht="10.050000000000001" customHeight="1" outlineLevel="1">
      <c r="A70" s="66"/>
    </row>
    <row r="71" spans="1:9" ht="15" hidden="1" customHeight="1" outlineLevel="2">
      <c r="A71" s="66"/>
      <c r="C71" s="3" t="str">
        <f>IF(COUNTIF(FieldList1, "&lt;&gt;FALSE") = 0,"",SUBSTITUTE(LOWER(C60)," ","_") &amp;" = ")</f>
        <v/>
      </c>
      <c r="D71" s="81" t="str" cm="1">
        <f t="array" ref="D71">IF(COUNTIF(FieldList1, "&lt;&gt;FALSE") = 0,"","['"&amp;_xlfn.TEXTJOIN("', '", TRUE, _xlfn._xlws.FILTER(FieldRange,FieldList1&lt;&gt; FALSE, ""))&amp;"']")</f>
        <v/>
      </c>
    </row>
    <row r="72" spans="1:9" ht="15" hidden="1" customHeight="1" outlineLevel="2">
      <c r="A72" s="66"/>
      <c r="C72" s="17" t="str">
        <f>IF(COUNTIF(FieldList2, "&lt;&gt;FALSE") = 0,"",SUBSTITUTE(LOWER(C61)," ","_")&amp;" = ")</f>
        <v/>
      </c>
      <c r="D72" s="81" t="str" cm="1">
        <f t="array" ref="D72">IF(COUNTIF(FieldList2, "&lt;&gt;FALSE") = 0,"","['"&amp;_xlfn.TEXTJOIN("', '", TRUE, _xlfn._xlws.FILTER(FieldRange,FieldList2&lt;&gt; FALSE, ""))&amp;"']")</f>
        <v/>
      </c>
    </row>
    <row r="73" spans="1:9" ht="15" hidden="1" customHeight="1" outlineLevel="2">
      <c r="A73" s="66"/>
      <c r="C73" s="17" t="str">
        <f>IF(COUNTIF(FieldList3, "&lt;&gt;FALSE") = 0,"",SUBSTITUTE(LOWER(C62)," ","_")&amp;" = ")</f>
        <v/>
      </c>
      <c r="D73" s="81" t="str" cm="1">
        <f t="array" ref="D73">IF(COUNTIF(FieldList3, "&lt;&gt;FALSE") = 0,"","['"&amp;_xlfn.TEXTJOIN("', '", TRUE, _xlfn._xlws.FILTER(FieldRange,FieldList3&lt;&gt; FALSE, ""))&amp;"']")</f>
        <v/>
      </c>
    </row>
    <row r="74" spans="1:9" ht="15" hidden="1" customHeight="1" outlineLevel="2">
      <c r="A74" s="66"/>
      <c r="C74" s="17" t="str">
        <f>IF(COUNTIF(FieldList4, "&lt;&gt;FALSE") = 0,"",SUBSTITUTE(LOWER(C63)," ","_")&amp;" = ")</f>
        <v/>
      </c>
      <c r="D74" s="81" t="str" cm="1">
        <f t="array" ref="D74">IF(COUNTIF(FieldList4, "&lt;&gt;FALSE") = 0,"","['"&amp;_xlfn.TEXTJOIN("', '", TRUE, _xlfn._xlws.FILTER(FieldRange,FieldList4&lt;&gt; FALSE, ""))&amp;"']")</f>
        <v/>
      </c>
    </row>
    <row r="75" spans="1:9" ht="15" hidden="1" customHeight="1" outlineLevel="2">
      <c r="A75" s="66"/>
      <c r="C75" s="17" t="str">
        <f>IF(COUNTIF(FieldList5, "&lt;&gt;FALSE") = 0,"",SUBSTITUTE(LOWER(C64)," ","_")&amp;" = ")</f>
        <v/>
      </c>
      <c r="D75" s="81" t="str" cm="1">
        <f t="array" ref="D75">IF(COUNTIF(FieldList5, "&lt;&gt;FALSE") = 0,"","['"&amp;_xlfn.TEXTJOIN("', '", TRUE, _xlfn._xlws.FILTER(FieldRange,FieldList5&lt;&gt; FALSE, ""))&amp;"']")</f>
        <v/>
      </c>
    </row>
    <row r="76" spans="1:9" ht="15" hidden="1" customHeight="1" outlineLevel="2">
      <c r="A76" s="66"/>
      <c r="C76" s="17" t="str">
        <f>IF(COUNTIF(FieldList6, "&lt;&gt;FALSE") = 0,"",SUBSTITUTE(LOWER(C65)," ","_")&amp;" = ")</f>
        <v/>
      </c>
      <c r="D76" s="81" t="str" cm="1">
        <f t="array" ref="D76">IF(COUNTIF(FieldList6, "&lt;&gt;FALSE") = 0,"","['"&amp;_xlfn.TEXTJOIN("', '", TRUE, _xlfn._xlws.FILTER(FieldRange,FieldList6&lt;&gt; FALSE, ""))&amp;"']")</f>
        <v/>
      </c>
    </row>
    <row r="77" spans="1:9" ht="15" hidden="1" customHeight="1" outlineLevel="2">
      <c r="A77" s="66"/>
      <c r="C77" s="16" t="str">
        <f>IF(COUNTIF(FieldList7, "&lt;&gt;FALSE") = 0,"",SUBSTITUTE(LOWER(C66)," ","_")&amp;" = ")</f>
        <v/>
      </c>
      <c r="D77" s="81" t="str" cm="1">
        <f t="array" ref="D77">IF(COUNTIF(FieldList7, "&lt;&gt;FALSE") = 0,"","['"&amp;_xlfn.TEXTJOIN("', '", TRUE, _xlfn._xlws.FILTER(FieldRange,FieldList7&lt;&gt; FALSE, ""))&amp;"']")</f>
        <v/>
      </c>
    </row>
    <row r="78" spans="1:9" ht="15" hidden="1" customHeight="1" outlineLevel="2">
      <c r="A78" s="66"/>
      <c r="C78" s="3" t="str">
        <f>IF(COUNTIF(FieldList8, "&lt;&gt;FALSE") = 0,"",SUBSTITUTE(LOWER(C67)," ","_")&amp;" = ")</f>
        <v/>
      </c>
      <c r="D78" s="81" t="str" cm="1">
        <f t="array" ref="D78">IF(COUNTIF(FieldList8, "&lt;&gt;FALSE") = 0,"","['"&amp;_xlfn.TEXTJOIN("', '", TRUE, _xlfn._xlws.FILTER(FieldRange,FieldList8&lt;&gt; FALSE, ""))&amp;"']")</f>
        <v/>
      </c>
    </row>
    <row r="79" spans="1:9" ht="15" hidden="1" customHeight="1" outlineLevel="2">
      <c r="C79" s="15" t="str">
        <f>IF(COUNTIF(tbl_christmas_cost[Record List], "&lt;&gt;FALSE") = 0,"",SUBSTITUTE(LOWER(LightHeader)," ", "_") &amp;" = ")</f>
        <v/>
      </c>
      <c r="D79" s="81" t="str" cm="1">
        <f t="array" ref="D79">IF(COUNTIF(tbl_christmas_cost[Record List], "&lt;&gt;FALSE") = 0,"","['"&amp;_xlfn.TEXTJOIN("', '", TRUE, _xlfn._xlws.FILTER(_xlfn.TAKE(tbl_christmas_cost[],,-1), tbl_christmas_cost[Record List] &lt;&gt; FALSE, ""))&amp;"']")</f>
        <v/>
      </c>
    </row>
    <row r="80" spans="1:9" ht="10.199999999999999" hidden="1" customHeight="1" outlineLevel="1" collapsed="1"/>
    <row r="81" spans="3:11" ht="30" customHeight="1">
      <c r="C81" s="61" t="s">
        <v>37</v>
      </c>
      <c r="D81" s="59" t="s">
        <v>126</v>
      </c>
      <c r="E81" s="59" t="s">
        <v>127</v>
      </c>
      <c r="F81" s="59" t="s">
        <v>128</v>
      </c>
      <c r="G81" s="119" t="s">
        <v>129</v>
      </c>
      <c r="H81" s="119" t="s">
        <v>130</v>
      </c>
      <c r="I81" s="119" t="s">
        <v>103</v>
      </c>
      <c r="J81" s="61" t="s">
        <v>38</v>
      </c>
      <c r="K81" s="61" t="s">
        <v>104</v>
      </c>
    </row>
    <row r="82" spans="3:11" ht="15" customHeight="1">
      <c r="C82" s="62" t="b">
        <v>0</v>
      </c>
      <c r="D82" s="60" t="s">
        <v>1492</v>
      </c>
      <c r="E82" s="60">
        <v>0</v>
      </c>
      <c r="F82" s="60">
        <v>0</v>
      </c>
      <c r="G82" s="122">
        <v>300</v>
      </c>
      <c r="H82" s="122">
        <v>0</v>
      </c>
      <c r="I82" s="122">
        <v>0</v>
      </c>
      <c r="J82" s="123">
        <v>0</v>
      </c>
      <c r="K82" s="123">
        <v>1.6917791597003696E+19</v>
      </c>
    </row>
    <row r="83" spans="3:11" ht="15" customHeight="1">
      <c r="C83" s="62" t="b">
        <v>0</v>
      </c>
      <c r="D83" s="60" t="s">
        <v>1492</v>
      </c>
      <c r="E83" s="60">
        <v>0</v>
      </c>
      <c r="F83" s="60">
        <v>0</v>
      </c>
      <c r="G83" s="122">
        <v>300</v>
      </c>
      <c r="H83" s="122">
        <v>0</v>
      </c>
      <c r="I83" s="122">
        <v>1</v>
      </c>
      <c r="J83" s="123">
        <v>0</v>
      </c>
      <c r="K83" s="123">
        <v>7.8036034335587953E+18</v>
      </c>
    </row>
    <row r="84" spans="3:11" ht="15" customHeight="1">
      <c r="C84" s="112" t="b">
        <v>0</v>
      </c>
      <c r="D84" s="113" t="s">
        <v>1129</v>
      </c>
      <c r="E84" s="114">
        <v>198</v>
      </c>
      <c r="F84" s="114">
        <v>13560</v>
      </c>
      <c r="G84" s="122">
        <v>0</v>
      </c>
      <c r="H84" s="122">
        <v>0</v>
      </c>
      <c r="I84" s="122">
        <v>2</v>
      </c>
      <c r="J84" s="123">
        <v>0</v>
      </c>
      <c r="K84" s="123">
        <v>1.1208561427054072E+19</v>
      </c>
    </row>
    <row r="85" spans="3:11" ht="15" customHeight="1">
      <c r="C85" s="112" t="b">
        <v>0</v>
      </c>
      <c r="D85" s="113" t="s">
        <v>1493</v>
      </c>
      <c r="E85" s="114">
        <v>166</v>
      </c>
      <c r="F85" s="114">
        <v>19950</v>
      </c>
      <c r="G85" s="122">
        <v>0</v>
      </c>
      <c r="H85" s="122">
        <v>0</v>
      </c>
      <c r="I85" s="122">
        <v>3</v>
      </c>
      <c r="J85" s="123">
        <v>0</v>
      </c>
      <c r="K85" s="123">
        <v>1.8304614073788238E+19</v>
      </c>
    </row>
    <row r="86" spans="3:11" ht="15" customHeight="1">
      <c r="C86" s="112" t="b">
        <v>0</v>
      </c>
      <c r="D86" s="113" t="s">
        <v>1494</v>
      </c>
      <c r="E86" s="114">
        <v>146</v>
      </c>
      <c r="F86" s="114">
        <v>24887</v>
      </c>
      <c r="G86" s="122">
        <v>0</v>
      </c>
      <c r="H86" s="122">
        <v>0</v>
      </c>
      <c r="I86" s="122">
        <v>4</v>
      </c>
      <c r="J86" s="123">
        <v>0</v>
      </c>
      <c r="K86" s="123">
        <v>1.2411292777695271E+19</v>
      </c>
    </row>
    <row r="87" spans="3:11" ht="15" customHeight="1">
      <c r="C87" s="112" t="b">
        <v>0</v>
      </c>
      <c r="D87" s="113" t="s">
        <v>1495</v>
      </c>
      <c r="E87" s="114">
        <v>1717</v>
      </c>
      <c r="F87" s="114">
        <v>49446</v>
      </c>
      <c r="G87" s="122">
        <v>0</v>
      </c>
      <c r="H87" s="122">
        <v>0</v>
      </c>
      <c r="I87" s="122">
        <v>5</v>
      </c>
      <c r="J87" s="123">
        <v>0</v>
      </c>
      <c r="K87" s="123">
        <v>4.5667735348946258E+18</v>
      </c>
    </row>
    <row r="88" spans="3:11" ht="15" customHeight="1">
      <c r="C88" s="112" t="b">
        <v>0</v>
      </c>
      <c r="D88" s="113" t="s">
        <v>1496</v>
      </c>
      <c r="E88" s="114">
        <v>1653</v>
      </c>
      <c r="F88" s="114">
        <v>58853</v>
      </c>
      <c r="G88" s="122">
        <v>0</v>
      </c>
      <c r="H88" s="122">
        <v>0</v>
      </c>
      <c r="I88" s="122">
        <v>6</v>
      </c>
      <c r="J88" s="123">
        <v>0</v>
      </c>
      <c r="K88" s="123">
        <v>1.4917792543511407E+19</v>
      </c>
    </row>
    <row r="89" spans="3:11" ht="15" customHeight="1">
      <c r="C89" s="112" t="b">
        <v>0</v>
      </c>
      <c r="D89" s="113" t="s">
        <v>1497</v>
      </c>
      <c r="E89" s="114">
        <v>1205</v>
      </c>
      <c r="F89" s="114">
        <v>77463</v>
      </c>
      <c r="G89" s="122">
        <v>0</v>
      </c>
      <c r="H89" s="122">
        <v>0</v>
      </c>
      <c r="I89" s="122">
        <v>7</v>
      </c>
      <c r="J89" s="123">
        <v>0</v>
      </c>
      <c r="K89" s="123">
        <v>1.5361062974935241E+19</v>
      </c>
    </row>
    <row r="90" spans="3:11" ht="15" customHeight="1">
      <c r="C90" s="112" t="b">
        <v>0</v>
      </c>
      <c r="D90" s="113" t="s">
        <v>1498</v>
      </c>
      <c r="E90" s="114">
        <v>1188</v>
      </c>
      <c r="F90" s="114">
        <v>59973</v>
      </c>
      <c r="G90" s="122">
        <v>0</v>
      </c>
      <c r="H90" s="122">
        <v>0</v>
      </c>
      <c r="I90" s="122">
        <v>8</v>
      </c>
      <c r="J90" s="123">
        <v>0</v>
      </c>
      <c r="K90" s="123">
        <v>1.4314330397079024E+19</v>
      </c>
    </row>
    <row r="91" spans="3:11" ht="15" customHeight="1">
      <c r="C91" s="112" t="b">
        <v>0</v>
      </c>
      <c r="D91" s="113" t="s">
        <v>1499</v>
      </c>
      <c r="E91" s="114">
        <v>1142</v>
      </c>
      <c r="F91" s="114">
        <v>52686</v>
      </c>
      <c r="G91" s="122">
        <v>0</v>
      </c>
      <c r="H91" s="122">
        <v>0</v>
      </c>
      <c r="I91" s="122">
        <v>9</v>
      </c>
      <c r="J91" s="123">
        <v>0</v>
      </c>
      <c r="K91" s="123">
        <v>1.0243647220542886E+19</v>
      </c>
    </row>
    <row r="92" spans="3:11" ht="15" customHeight="1">
      <c r="C92" s="112" t="b">
        <v>0</v>
      </c>
      <c r="D92" s="113" t="s">
        <v>1500</v>
      </c>
      <c r="E92" s="114">
        <v>1055</v>
      </c>
      <c r="F92" s="114">
        <v>22106</v>
      </c>
      <c r="G92" s="122">
        <v>0</v>
      </c>
      <c r="H92" s="122">
        <v>0</v>
      </c>
      <c r="I92" s="122">
        <v>10</v>
      </c>
      <c r="J92" s="123">
        <v>0</v>
      </c>
      <c r="K92" s="123">
        <v>8.6222837129246976E+18</v>
      </c>
    </row>
    <row r="93" spans="3:11" ht="15" customHeight="1">
      <c r="C93" s="112" t="b">
        <v>0</v>
      </c>
      <c r="D93" s="113" t="s">
        <v>1501</v>
      </c>
      <c r="E93" s="114">
        <v>1042</v>
      </c>
      <c r="F93" s="114">
        <v>53901</v>
      </c>
      <c r="G93" s="122">
        <v>0</v>
      </c>
      <c r="H93" s="122">
        <v>0</v>
      </c>
      <c r="I93" s="122">
        <v>11</v>
      </c>
      <c r="J93" s="123">
        <v>0</v>
      </c>
      <c r="K93" s="123">
        <v>8.8954439805887908E+18</v>
      </c>
    </row>
    <row r="94" spans="3:11" ht="15" customHeight="1">
      <c r="C94" s="112" t="b">
        <v>0</v>
      </c>
      <c r="D94" s="113" t="s">
        <v>1502</v>
      </c>
      <c r="E94" s="114">
        <v>841</v>
      </c>
      <c r="F94" s="114">
        <v>44827</v>
      </c>
      <c r="G94" s="122">
        <v>0</v>
      </c>
      <c r="H94" s="122">
        <v>0</v>
      </c>
      <c r="I94" s="122">
        <v>12</v>
      </c>
      <c r="J94" s="123">
        <v>0</v>
      </c>
      <c r="K94" s="123">
        <v>1.4308381604693484E+19</v>
      </c>
    </row>
    <row r="95" spans="3:11" ht="15" customHeight="1">
      <c r="C95" s="112" t="b">
        <v>0</v>
      </c>
      <c r="D95" s="113" t="s">
        <v>1503</v>
      </c>
      <c r="E95" s="114">
        <v>742</v>
      </c>
      <c r="F95" s="114">
        <v>42796</v>
      </c>
      <c r="G95" s="122">
        <v>0</v>
      </c>
      <c r="H95" s="122">
        <v>0</v>
      </c>
      <c r="I95" s="122">
        <v>13</v>
      </c>
      <c r="J95" s="123">
        <v>0</v>
      </c>
      <c r="K95" s="123">
        <v>4.6484217534476841E+18</v>
      </c>
    </row>
    <row r="96" spans="3:11" ht="15" customHeight="1">
      <c r="C96" s="112" t="b">
        <v>0</v>
      </c>
      <c r="D96" s="113" t="s">
        <v>1504</v>
      </c>
      <c r="E96" s="114">
        <v>657</v>
      </c>
      <c r="F96" s="114">
        <v>62133</v>
      </c>
      <c r="G96" s="122">
        <v>0</v>
      </c>
      <c r="H96" s="122">
        <v>0</v>
      </c>
      <c r="I96" s="122">
        <v>14</v>
      </c>
      <c r="J96" s="123">
        <v>0</v>
      </c>
      <c r="K96" s="123">
        <v>7.3561844381558784E+18</v>
      </c>
    </row>
    <row r="97" spans="3:11" ht="15" customHeight="1">
      <c r="C97" s="112" t="b">
        <v>0</v>
      </c>
      <c r="D97" s="113" t="s">
        <v>1505</v>
      </c>
      <c r="E97" s="114">
        <v>614</v>
      </c>
      <c r="F97" s="114">
        <v>9430</v>
      </c>
      <c r="G97" s="122">
        <v>0</v>
      </c>
      <c r="H97" s="122">
        <v>0</v>
      </c>
      <c r="I97" s="122">
        <v>15</v>
      </c>
      <c r="J97" s="123">
        <v>0</v>
      </c>
      <c r="K97" s="123">
        <v>9.8604071871058371E+18</v>
      </c>
    </row>
    <row r="98" spans="3:11" ht="15" customHeight="1">
      <c r="C98" s="112" t="b">
        <v>0</v>
      </c>
      <c r="D98" s="113" t="s">
        <v>1506</v>
      </c>
      <c r="E98" s="114">
        <v>278</v>
      </c>
      <c r="F98" s="114">
        <v>25118</v>
      </c>
      <c r="G98" s="122">
        <v>0</v>
      </c>
      <c r="H98" s="122">
        <v>0</v>
      </c>
      <c r="I98" s="122">
        <v>16</v>
      </c>
      <c r="J98" s="123">
        <v>0</v>
      </c>
      <c r="K98" s="123">
        <v>1.0911869926166977E+19</v>
      </c>
    </row>
    <row r="99" spans="3:11" ht="15" customHeight="1">
      <c r="C99" s="112" t="b">
        <v>0</v>
      </c>
      <c r="D99" s="113" t="s">
        <v>1507</v>
      </c>
      <c r="E99" s="114">
        <v>254</v>
      </c>
      <c r="F99" s="114">
        <v>7212</v>
      </c>
      <c r="G99" s="122">
        <v>0</v>
      </c>
      <c r="H99" s="122">
        <v>0</v>
      </c>
      <c r="I99" s="122">
        <v>17</v>
      </c>
      <c r="J99" s="123">
        <v>0</v>
      </c>
      <c r="K99" s="123">
        <v>1.3237369042407764E+19</v>
      </c>
    </row>
    <row r="100" spans="3:11" ht="15" customHeight="1">
      <c r="C100" s="112" t="b">
        <v>0</v>
      </c>
      <c r="D100" s="113" t="s">
        <v>1508</v>
      </c>
      <c r="E100" s="114">
        <v>218</v>
      </c>
      <c r="F100" s="114">
        <v>5288</v>
      </c>
      <c r="G100" s="122">
        <v>0</v>
      </c>
      <c r="H100" s="122">
        <v>0</v>
      </c>
      <c r="I100" s="122">
        <v>18</v>
      </c>
      <c r="J100" s="123">
        <v>0</v>
      </c>
      <c r="K100" s="123">
        <v>6.0310983595096371E+18</v>
      </c>
    </row>
    <row r="101" spans="3:11" ht="15" customHeight="1">
      <c r="C101" s="112" t="b">
        <v>0</v>
      </c>
      <c r="D101" s="113" t="s">
        <v>1509</v>
      </c>
      <c r="E101" s="114">
        <v>215</v>
      </c>
      <c r="F101" s="114">
        <v>11651</v>
      </c>
      <c r="G101" s="122">
        <v>0</v>
      </c>
      <c r="H101" s="122">
        <v>0</v>
      </c>
      <c r="I101" s="122">
        <v>19</v>
      </c>
      <c r="J101" s="123">
        <v>0</v>
      </c>
      <c r="K101" s="123">
        <v>1.6371385939546583E+19</v>
      </c>
    </row>
    <row r="102" spans="3:11" ht="15" customHeight="1">
      <c r="C102" s="112" t="b">
        <v>0</v>
      </c>
      <c r="D102" s="113" t="s">
        <v>1510</v>
      </c>
      <c r="E102" s="114">
        <v>208</v>
      </c>
      <c r="F102" s="114">
        <v>4206</v>
      </c>
      <c r="G102" s="122">
        <v>0</v>
      </c>
      <c r="H102" s="122">
        <v>0</v>
      </c>
      <c r="I102" s="122">
        <v>20</v>
      </c>
      <c r="J102" s="123">
        <v>0</v>
      </c>
      <c r="K102" s="123">
        <v>9.0785790699771372E+18</v>
      </c>
    </row>
    <row r="103" spans="3:11" ht="15" customHeight="1">
      <c r="C103" s="112" t="b">
        <v>0</v>
      </c>
      <c r="D103" s="113" t="s">
        <v>1511</v>
      </c>
      <c r="E103" s="114">
        <v>86</v>
      </c>
      <c r="F103" s="114">
        <v>7290</v>
      </c>
      <c r="G103" s="122">
        <v>0</v>
      </c>
      <c r="H103" s="122">
        <v>0</v>
      </c>
      <c r="I103" s="122">
        <v>21</v>
      </c>
      <c r="J103" s="123">
        <v>0</v>
      </c>
      <c r="K103" s="123">
        <v>1.3735872112954057E+19</v>
      </c>
    </row>
    <row r="104" spans="3:11" ht="15" customHeight="1">
      <c r="C104" s="112" t="b">
        <v>0</v>
      </c>
      <c r="D104" s="113" t="s">
        <v>1512</v>
      </c>
      <c r="E104" s="114">
        <v>64</v>
      </c>
      <c r="F104" s="114">
        <v>9029</v>
      </c>
      <c r="G104" s="122">
        <v>0</v>
      </c>
      <c r="H104" s="122">
        <v>0</v>
      </c>
      <c r="I104" s="122">
        <v>22</v>
      </c>
      <c r="J104" s="123">
        <v>0</v>
      </c>
      <c r="K104" s="123">
        <v>1.3585046160286771E+19</v>
      </c>
    </row>
    <row r="105" spans="3:11" ht="15" customHeight="1">
      <c r="C105" s="115" t="b">
        <v>0</v>
      </c>
      <c r="D105" s="116" t="s">
        <v>130</v>
      </c>
      <c r="E105" s="117">
        <v>0</v>
      </c>
      <c r="F105" s="117">
        <v>0</v>
      </c>
      <c r="G105" s="122">
        <v>0</v>
      </c>
      <c r="H105" s="122">
        <v>50</v>
      </c>
      <c r="I105" s="122">
        <v>23</v>
      </c>
      <c r="J105" s="123">
        <v>0</v>
      </c>
      <c r="K105" s="123">
        <v>1.4496063692421386E+19</v>
      </c>
    </row>
  </sheetData>
  <mergeCells count="1">
    <mergeCell ref="D9:E9"/>
  </mergeCells>
  <phoneticPr fontId="24" type="noConversion"/>
  <conditionalFormatting sqref="C81 C60:C67">
    <cfRule type="duplicateValues" dxfId="118" priority="8"/>
  </conditionalFormatting>
  <conditionalFormatting sqref="C82:C105">
    <cfRule type="cellIs" dxfId="117" priority="11" operator="notEqual">
      <formula>FALSE</formula>
    </cfRule>
  </conditionalFormatting>
  <conditionalFormatting sqref="D9">
    <cfRule type="cellIs" dxfId="116" priority="4" operator="notEqual">
      <formula>"Dataset Description"</formula>
    </cfRule>
  </conditionalFormatting>
  <conditionalFormatting sqref="D14:D15">
    <cfRule type="colorScale" priority="5">
      <colorScale>
        <cfvo type="num" val="0"/>
        <cfvo type="num" val="0.2"/>
        <color theme="1" tint="-0.499984740745262"/>
        <color rgb="FF7A0000"/>
      </colorScale>
    </cfRule>
  </conditionalFormatting>
  <conditionalFormatting sqref="D17:I17">
    <cfRule type="cellIs" dxfId="115" priority="6" operator="notEqual">
      <formula>"Definition"</formula>
    </cfRule>
  </conditionalFormatting>
  <conditionalFormatting sqref="D19:I19">
    <cfRule type="cellIs" dxfId="114" priority="7" operator="notEqual">
      <formula>"Note"</formula>
    </cfRule>
  </conditionalFormatting>
  <conditionalFormatting sqref="D25:F32 D38:F42 D48:F56">
    <cfRule type="cellIs" dxfId="113" priority="12" operator="equal">
      <formula>0</formula>
    </cfRule>
  </conditionalFormatting>
  <conditionalFormatting sqref="D26:F28">
    <cfRule type="colorScale" priority="9">
      <colorScale>
        <cfvo type="num" val="0"/>
        <cfvo type="num" val="0.2"/>
        <color rgb="FF000000"/>
        <color rgb="FF7A0000"/>
      </colorScale>
    </cfRule>
  </conditionalFormatting>
  <conditionalFormatting sqref="D60:F67">
    <cfRule type="cellIs" dxfId="112" priority="10" operator="notEqual">
      <formula>FALSE</formula>
    </cfRule>
  </conditionalFormatting>
  <conditionalFormatting sqref="G25:I32 G38:I42 G48:I56">
    <cfRule type="cellIs" dxfId="111" priority="3" operator="equal">
      <formula>0</formula>
    </cfRule>
  </conditionalFormatting>
  <conditionalFormatting sqref="G26:I28">
    <cfRule type="colorScale" priority="1">
      <colorScale>
        <cfvo type="num" val="0"/>
        <cfvo type="num" val="0.2"/>
        <color rgb="FF000000"/>
        <color rgb="FF7A0000"/>
      </colorScale>
    </cfRule>
  </conditionalFormatting>
  <conditionalFormatting sqref="G60:I67">
    <cfRule type="cellIs" dxfId="110" priority="2" operator="notEqual">
      <formula>FALSE</formula>
    </cfRule>
  </conditionalFormatting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BADE4-E24B-4421-9645-876B3CCF00D6}">
  <sheetPr>
    <tabColor rgb="FF4E4E4E"/>
  </sheetPr>
  <dimension ref="A1:J89"/>
  <sheetViews>
    <sheetView topLeftCell="A2" zoomScale="85" zoomScaleNormal="85" workbookViewId="0">
      <pane xSplit="3" ySplit="20" topLeftCell="D22" activePane="bottomRight" state="frozen"/>
      <selection activeCell="A2" sqref="A2"/>
      <selection pane="topRight" activeCell="D2" sqref="D2"/>
      <selection pane="bottomLeft" activeCell="A22" sqref="A22"/>
      <selection pane="bottomRight" activeCell="D21" sqref="D21"/>
    </sheetView>
  </sheetViews>
  <sheetFormatPr defaultColWidth="15.6640625" defaultRowHeight="15" customHeight="1" outlineLevelRow="2"/>
  <cols>
    <col min="1" max="1" width="1.77734375" style="81" customWidth="1"/>
    <col min="2" max="2" width="8.33203125" style="81" customWidth="1"/>
    <col min="3" max="3" width="26.44140625" style="81" bestFit="1" customWidth="1"/>
    <col min="4" max="4" width="25.6640625" style="81" customWidth="1"/>
    <col min="5" max="8" width="27.6640625" style="81" customWidth="1"/>
    <col min="9" max="16384" width="15.6640625" style="81"/>
  </cols>
  <sheetData>
    <row r="1" spans="1:8" ht="19.95" hidden="1" customHeight="1">
      <c r="B1" s="13"/>
      <c r="C1" s="14"/>
      <c r="D1" s="14" t="s">
        <v>0</v>
      </c>
      <c r="E1" s="14"/>
      <c r="F1" s="14"/>
      <c r="G1" s="14"/>
      <c r="H1" s="14"/>
    </row>
    <row r="2" spans="1:8" s="71" customFormat="1" ht="4.95" customHeight="1">
      <c r="C2" s="72"/>
      <c r="D2" s="72"/>
      <c r="E2" s="72"/>
      <c r="F2" s="72"/>
      <c r="G2" s="72"/>
      <c r="H2" s="72"/>
    </row>
    <row r="3" spans="1:8" ht="14.4" customHeight="1">
      <c r="B3" s="80" t="str">
        <f ca="1">HYPERLINK("#" &amp; CELL("address", _xlfn.XLOOKUP(Name,tbl_DfOverview[Dataframe],tbl_DfOverview[_],tbl_DfOverview[[#Headers],[_]])), "Overview ↩")</f>
        <v>Overview ↩</v>
      </c>
      <c r="C3" s="80"/>
    </row>
    <row r="4" spans="1:8" ht="4.95" customHeight="1">
      <c r="B4" s="68"/>
    </row>
    <row r="5" spans="1:8" ht="30" customHeight="1">
      <c r="B5" s="97" t="e" vm="1">
        <v>#VALUE!</v>
      </c>
      <c r="C5" s="74" t="s">
        <v>131</v>
      </c>
      <c r="D5" s="22"/>
    </row>
    <row r="6" spans="1:8" ht="10.199999999999999" customHeight="1"/>
    <row r="7" spans="1:8" ht="14.4">
      <c r="A7" s="66"/>
      <c r="B7" s="82" t="s">
        <v>63</v>
      </c>
      <c r="C7" s="2" t="s">
        <v>5</v>
      </c>
    </row>
    <row r="8" spans="1:8" ht="10.199999999999999" customHeight="1">
      <c r="A8" s="66"/>
    </row>
    <row r="9" spans="1:8" ht="49.95" hidden="1" customHeight="1" outlineLevel="1">
      <c r="A9" s="66"/>
      <c r="D9" s="110" t="s">
        <v>51</v>
      </c>
      <c r="E9" s="111"/>
    </row>
    <row r="10" spans="1:8" ht="14.4" hidden="1" outlineLevel="1">
      <c r="A10" s="66"/>
    </row>
    <row r="11" spans="1:8" ht="15" hidden="1" customHeight="1" outlineLevel="1">
      <c r="A11" s="66"/>
      <c r="C11" s="21" t="s">
        <v>6</v>
      </c>
      <c r="D11" s="32">
        <v>8</v>
      </c>
    </row>
    <row r="12" spans="1:8" ht="15" hidden="1" customHeight="1" outlineLevel="1">
      <c r="A12" s="66"/>
      <c r="C12" s="3" t="s">
        <v>48</v>
      </c>
      <c r="D12" s="24">
        <v>5</v>
      </c>
    </row>
    <row r="13" spans="1:8" ht="15" hidden="1" customHeight="1" outlineLevel="1">
      <c r="A13" s="66"/>
      <c r="C13" s="3" t="s">
        <v>12</v>
      </c>
      <c r="D13" s="24">
        <v>429</v>
      </c>
    </row>
    <row r="14" spans="1:8" ht="15" hidden="1" customHeight="1" outlineLevel="1">
      <c r="A14" s="66"/>
      <c r="C14" s="3" t="s">
        <v>49</v>
      </c>
      <c r="D14" s="30">
        <v>1</v>
      </c>
    </row>
    <row r="15" spans="1:8" ht="15" hidden="1" customHeight="1" outlineLevel="1">
      <c r="A15" s="66"/>
      <c r="C15" s="3" t="s">
        <v>50</v>
      </c>
      <c r="D15" s="31">
        <v>0</v>
      </c>
    </row>
    <row r="16" spans="1:8" ht="10.199999999999999" hidden="1" customHeight="1" outlineLevel="1">
      <c r="A16" s="66"/>
    </row>
    <row r="17" spans="1:10" ht="34.950000000000003" hidden="1" customHeight="1" outlineLevel="1">
      <c r="A17" s="66"/>
      <c r="C17" s="21" t="s">
        <v>2</v>
      </c>
      <c r="D17" s="33" t="s">
        <v>40</v>
      </c>
      <c r="E17" s="34" t="s">
        <v>40</v>
      </c>
      <c r="F17" s="34" t="s">
        <v>40</v>
      </c>
      <c r="G17" s="34" t="s">
        <v>40</v>
      </c>
      <c r="H17" s="34" t="s">
        <v>40</v>
      </c>
    </row>
    <row r="18" spans="1:10" ht="10.199999999999999" hidden="1" customHeight="1" outlineLevel="1">
      <c r="A18" s="66"/>
    </row>
    <row r="19" spans="1:10" ht="34.950000000000003" hidden="1" customHeight="1" outlineLevel="1">
      <c r="C19" s="21" t="s">
        <v>3</v>
      </c>
      <c r="D19" s="35" t="s">
        <v>47</v>
      </c>
      <c r="E19" s="36" t="s">
        <v>47</v>
      </c>
      <c r="F19" s="37" t="s">
        <v>47</v>
      </c>
      <c r="G19" s="37" t="s">
        <v>47</v>
      </c>
      <c r="H19" s="37" t="s">
        <v>47</v>
      </c>
    </row>
    <row r="20" spans="1:10" ht="10.199999999999999" hidden="1" customHeight="1" outlineLevel="1"/>
    <row r="21" spans="1:10" s="23" customFormat="1" ht="30" customHeight="1" collapsed="1">
      <c r="B21" s="108"/>
      <c r="C21" s="108" t="s">
        <v>4</v>
      </c>
      <c r="D21" s="109" t="s">
        <v>132</v>
      </c>
      <c r="E21" s="109" t="s">
        <v>133</v>
      </c>
      <c r="F21" s="109" t="s">
        <v>134</v>
      </c>
      <c r="G21" s="109" t="s">
        <v>135</v>
      </c>
      <c r="H21" s="109" t="s">
        <v>103</v>
      </c>
      <c r="I21" s="23" t="s">
        <v>38</v>
      </c>
      <c r="J21" s="23" t="s">
        <v>104</v>
      </c>
    </row>
    <row r="22" spans="1:10" ht="10.199999999999999" customHeight="1"/>
    <row r="23" spans="1:10" ht="14.4" outlineLevel="1">
      <c r="A23" s="66"/>
      <c r="B23" s="82" t="s">
        <v>63</v>
      </c>
      <c r="C23" s="2" t="s">
        <v>7</v>
      </c>
    </row>
    <row r="24" spans="1:10" ht="10.199999999999999" customHeight="1" outlineLevel="1">
      <c r="A24" s="66"/>
    </row>
    <row r="25" spans="1:10" ht="15" hidden="1" customHeight="1" outlineLevel="2">
      <c r="A25" s="66"/>
      <c r="C25" s="19" t="s">
        <v>8</v>
      </c>
      <c r="D25" s="9" t="s">
        <v>211</v>
      </c>
      <c r="E25" s="9" t="s">
        <v>213</v>
      </c>
      <c r="F25" s="9" t="s">
        <v>213</v>
      </c>
      <c r="G25" s="9" t="s">
        <v>213</v>
      </c>
      <c r="H25" s="9" t="s">
        <v>210</v>
      </c>
    </row>
    <row r="26" spans="1:10" ht="15" hidden="1" customHeight="1" outlineLevel="2">
      <c r="A26" s="66"/>
      <c r="C26" s="3" t="s">
        <v>9</v>
      </c>
      <c r="D26" s="10">
        <v>1</v>
      </c>
      <c r="E26" s="10">
        <v>1</v>
      </c>
      <c r="F26" s="10">
        <v>1</v>
      </c>
      <c r="G26" s="10">
        <v>1</v>
      </c>
      <c r="H26" s="10">
        <v>1</v>
      </c>
    </row>
    <row r="27" spans="1:10" ht="15" hidden="1" customHeight="1" outlineLevel="2">
      <c r="A27" s="66"/>
      <c r="C27" s="18" t="s">
        <v>10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</row>
    <row r="28" spans="1:10" ht="15" hidden="1" customHeight="1" outlineLevel="2">
      <c r="A28" s="66"/>
      <c r="C28" s="18" t="s">
        <v>11</v>
      </c>
      <c r="D28" s="10">
        <v>0.24475524475524399</v>
      </c>
      <c r="E28" s="10">
        <v>0.14918414918414899</v>
      </c>
      <c r="F28" s="10">
        <v>0.14918414918414899</v>
      </c>
      <c r="G28" s="10">
        <v>0.14918414918414899</v>
      </c>
      <c r="H28" s="10">
        <v>0.30769230769230699</v>
      </c>
    </row>
    <row r="29" spans="1:10" ht="15" hidden="1" customHeight="1" outlineLevel="2">
      <c r="A29" s="66"/>
      <c r="C29" s="18" t="s">
        <v>12</v>
      </c>
      <c r="D29" s="11">
        <v>105</v>
      </c>
      <c r="E29" s="11">
        <v>64</v>
      </c>
      <c r="F29" s="11">
        <v>64</v>
      </c>
      <c r="G29" s="11">
        <v>64</v>
      </c>
      <c r="H29" s="11">
        <v>132</v>
      </c>
    </row>
    <row r="30" spans="1:10" ht="15" hidden="1" customHeight="1" outlineLevel="2">
      <c r="A30" s="66"/>
      <c r="C30" s="18" t="s">
        <v>13</v>
      </c>
      <c r="D30" s="11">
        <v>8</v>
      </c>
      <c r="E30" s="11">
        <v>8</v>
      </c>
      <c r="F30" s="11">
        <v>8</v>
      </c>
      <c r="G30" s="11">
        <v>8</v>
      </c>
      <c r="H30" s="11">
        <v>8</v>
      </c>
    </row>
    <row r="31" spans="1:10" ht="15" hidden="1" customHeight="1" outlineLevel="2">
      <c r="A31" s="66"/>
      <c r="C31" s="19" t="s">
        <v>14</v>
      </c>
      <c r="D31" s="11">
        <v>8</v>
      </c>
      <c r="E31" s="11">
        <v>8</v>
      </c>
      <c r="F31" s="11">
        <v>8</v>
      </c>
      <c r="G31" s="11">
        <v>8</v>
      </c>
      <c r="H31" s="11">
        <v>8</v>
      </c>
    </row>
    <row r="32" spans="1:10" ht="15" hidden="1" customHeight="1" outlineLevel="2">
      <c r="A32" s="66"/>
      <c r="C32" s="3" t="s">
        <v>15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</row>
    <row r="33" spans="1:8" ht="10.199999999999999" hidden="1" customHeight="1" outlineLevel="2">
      <c r="A33" s="66"/>
    </row>
    <row r="34" spans="1:8" ht="124.95" hidden="1" customHeight="1" outlineLevel="2"/>
    <row r="35" spans="1:8" ht="10.199999999999999" hidden="1" customHeight="1" outlineLevel="2"/>
    <row r="36" spans="1:8" ht="14.4" outlineLevel="1" collapsed="1">
      <c r="A36" s="66"/>
      <c r="B36" s="82" t="s">
        <v>63</v>
      </c>
      <c r="C36" s="2" t="s">
        <v>16</v>
      </c>
    </row>
    <row r="37" spans="1:8" ht="10.199999999999999" customHeight="1" outlineLevel="1">
      <c r="A37" s="66"/>
    </row>
    <row r="38" spans="1:8" ht="15" hidden="1" customHeight="1" outlineLevel="2">
      <c r="A38" s="66"/>
      <c r="C38" s="3" t="s">
        <v>17</v>
      </c>
      <c r="D38" s="12"/>
      <c r="E38" s="12">
        <v>66486.158791189198</v>
      </c>
      <c r="F38" s="12">
        <v>12414.1947590853</v>
      </c>
      <c r="G38" s="12">
        <v>21613.875020147501</v>
      </c>
      <c r="H38" s="12">
        <v>3.5</v>
      </c>
    </row>
    <row r="39" spans="1:8" ht="15" hidden="1" customHeight="1" outlineLevel="2">
      <c r="A39" s="66"/>
      <c r="C39" s="18" t="s">
        <v>18</v>
      </c>
      <c r="D39" s="12"/>
      <c r="E39" s="12">
        <v>59104.403465255898</v>
      </c>
      <c r="F39" s="12">
        <v>6592.9172867760299</v>
      </c>
      <c r="G39" s="12">
        <v>22309.9808247623</v>
      </c>
      <c r="H39" s="12">
        <v>3.5</v>
      </c>
    </row>
    <row r="40" spans="1:8" ht="15" hidden="1" customHeight="1" outlineLevel="2">
      <c r="A40" s="66"/>
      <c r="C40" s="18" t="s">
        <v>19</v>
      </c>
      <c r="D40" s="12" t="s">
        <v>1513</v>
      </c>
      <c r="E40" s="12">
        <v>10653.5733307884</v>
      </c>
      <c r="F40" s="12">
        <v>81.325148715747005</v>
      </c>
      <c r="G40" s="12">
        <v>396.882412156567</v>
      </c>
      <c r="H40" s="12">
        <v>0</v>
      </c>
    </row>
    <row r="41" spans="1:8" ht="15" hidden="1" customHeight="1" outlineLevel="2">
      <c r="A41" s="66"/>
      <c r="C41" s="3" t="s">
        <v>20</v>
      </c>
      <c r="D41" s="12"/>
      <c r="E41" s="12">
        <v>50481.401730079197</v>
      </c>
      <c r="F41" s="12">
        <v>14592.682343299401</v>
      </c>
      <c r="G41" s="12">
        <v>18107.680851767</v>
      </c>
      <c r="H41" s="12">
        <v>2.4494897427831699</v>
      </c>
    </row>
    <row r="42" spans="1:8" ht="15" hidden="1" customHeight="1" outlineLevel="2">
      <c r="A42" s="66"/>
      <c r="C42" s="20" t="s">
        <v>21</v>
      </c>
      <c r="D42" s="12"/>
      <c r="E42" s="12">
        <v>2548371920.6336398</v>
      </c>
      <c r="F42" s="12">
        <v>212946377.97244301</v>
      </c>
      <c r="G42" s="12">
        <v>327888105.82945198</v>
      </c>
      <c r="H42" s="12">
        <v>5.9999999999999902</v>
      </c>
    </row>
    <row r="43" spans="1:8" ht="10.199999999999999" hidden="1" customHeight="1" outlineLevel="2">
      <c r="A43" s="66"/>
    </row>
    <row r="44" spans="1:8" ht="150" hidden="1" customHeight="1" outlineLevel="2"/>
    <row r="45" spans="1:8" ht="10.199999999999999" hidden="1" customHeight="1" outlineLevel="2"/>
    <row r="46" spans="1:8" ht="14.4" outlineLevel="1" collapsed="1">
      <c r="A46" s="66"/>
      <c r="B46" s="82" t="s">
        <v>63</v>
      </c>
      <c r="C46" s="2" t="s">
        <v>22</v>
      </c>
    </row>
    <row r="47" spans="1:8" ht="10.050000000000001" customHeight="1" outlineLevel="1">
      <c r="A47" s="66"/>
    </row>
    <row r="48" spans="1:8" ht="15" hidden="1" customHeight="1" outlineLevel="2">
      <c r="A48" s="66"/>
      <c r="C48" s="3" t="s">
        <v>23</v>
      </c>
      <c r="D48" s="12"/>
      <c r="E48" s="12">
        <v>10653.5733307884</v>
      </c>
      <c r="F48" s="12">
        <v>81.325148715747005</v>
      </c>
      <c r="G48" s="12">
        <v>396.882412156567</v>
      </c>
      <c r="H48" s="12">
        <v>0</v>
      </c>
    </row>
    <row r="49" spans="1:8" ht="15" hidden="1" customHeight="1" outlineLevel="2">
      <c r="A49" s="66"/>
      <c r="C49" s="18">
        <v>0.05</v>
      </c>
      <c r="D49" s="12"/>
      <c r="E49" s="12">
        <v>10719.206221062201</v>
      </c>
      <c r="F49" s="12">
        <v>409.21918336061498</v>
      </c>
      <c r="G49" s="12">
        <v>859.35132462714398</v>
      </c>
      <c r="H49" s="12">
        <v>0.35</v>
      </c>
    </row>
    <row r="50" spans="1:8" ht="15" hidden="1" customHeight="1" outlineLevel="2">
      <c r="A50" s="66"/>
      <c r="C50" s="19">
        <v>0.25</v>
      </c>
      <c r="D50" s="12"/>
      <c r="E50" s="12">
        <v>22269.325651866999</v>
      </c>
      <c r="F50" s="12">
        <v>1783.16137383768</v>
      </c>
      <c r="G50" s="12">
        <v>6483.6940310420296</v>
      </c>
      <c r="H50" s="12">
        <v>1.75</v>
      </c>
    </row>
    <row r="51" spans="1:8" ht="15" hidden="1" customHeight="1" outlineLevel="2">
      <c r="A51" s="66"/>
      <c r="C51" s="3">
        <v>0.5</v>
      </c>
      <c r="D51" s="12"/>
      <c r="E51" s="12">
        <v>59104.403465255898</v>
      </c>
      <c r="F51" s="12">
        <v>6592.9172867760299</v>
      </c>
      <c r="G51" s="12">
        <v>22309.9808247623</v>
      </c>
      <c r="H51" s="12">
        <v>3.5</v>
      </c>
    </row>
    <row r="52" spans="1:8" ht="15" hidden="1" customHeight="1" outlineLevel="2">
      <c r="A52" s="66"/>
      <c r="C52" s="18">
        <v>0.75</v>
      </c>
      <c r="D52" s="12"/>
      <c r="E52" s="12">
        <v>109797.315366033</v>
      </c>
      <c r="F52" s="12">
        <v>18223.602784773801</v>
      </c>
      <c r="G52" s="12">
        <v>35459.954015925701</v>
      </c>
      <c r="H52" s="12">
        <v>5.25</v>
      </c>
    </row>
    <row r="53" spans="1:8" ht="15" hidden="1" customHeight="1" outlineLevel="2">
      <c r="A53" s="66"/>
      <c r="C53" s="18">
        <v>0.95</v>
      </c>
      <c r="D53" s="12"/>
      <c r="E53" s="12">
        <v>132404.140652665</v>
      </c>
      <c r="F53" s="12">
        <v>35523.995894812797</v>
      </c>
      <c r="G53" s="12">
        <v>42984.383282719697</v>
      </c>
      <c r="H53" s="12">
        <v>6.6499999999999897</v>
      </c>
    </row>
    <row r="54" spans="1:8" ht="15" hidden="1" customHeight="1" outlineLevel="2">
      <c r="A54" s="66"/>
      <c r="C54" s="3" t="s">
        <v>24</v>
      </c>
      <c r="D54" s="12"/>
      <c r="E54" s="12">
        <v>136448.44508346901</v>
      </c>
      <c r="F54" s="12">
        <v>37685.836068547898</v>
      </c>
      <c r="G54" s="12">
        <v>46415.061760683297</v>
      </c>
      <c r="H54" s="12">
        <v>7</v>
      </c>
    </row>
    <row r="55" spans="1:8" ht="15" hidden="1" customHeight="1" outlineLevel="2">
      <c r="A55" s="66"/>
      <c r="C55" s="18" t="s">
        <v>25</v>
      </c>
      <c r="D55" s="12"/>
      <c r="E55" s="12">
        <v>125794.87175268101</v>
      </c>
      <c r="F55" s="12">
        <v>37604.510919832202</v>
      </c>
      <c r="G55" s="12">
        <v>46018.179348526697</v>
      </c>
      <c r="H55" s="12">
        <v>7</v>
      </c>
    </row>
    <row r="56" spans="1:8" ht="15" hidden="1" customHeight="1" outlineLevel="2">
      <c r="C56" s="3" t="s">
        <v>26</v>
      </c>
      <c r="D56" s="12"/>
      <c r="E56" s="12">
        <v>87527.989714166804</v>
      </c>
      <c r="F56" s="12">
        <v>16440.441410936099</v>
      </c>
      <c r="G56" s="12">
        <v>28976.259984883702</v>
      </c>
      <c r="H56" s="12">
        <v>3.5</v>
      </c>
    </row>
    <row r="57" spans="1:8" ht="10.199999999999999" hidden="1" customHeight="1" outlineLevel="2"/>
    <row r="58" spans="1:8" ht="14.4" outlineLevel="1" collapsed="1">
      <c r="A58" s="66"/>
      <c r="B58" s="82" t="s">
        <v>63</v>
      </c>
      <c r="C58" s="2" t="s">
        <v>27</v>
      </c>
    </row>
    <row r="59" spans="1:8" ht="10.050000000000001" customHeight="1" outlineLevel="1">
      <c r="A59" s="66"/>
    </row>
    <row r="60" spans="1:8" ht="15" hidden="1" customHeight="1" outlineLevel="2">
      <c r="A60" s="66"/>
      <c r="C60" s="3" t="s">
        <v>28</v>
      </c>
      <c r="D60" s="29" t="b">
        <v>0</v>
      </c>
      <c r="E60" s="29" t="b">
        <v>0</v>
      </c>
      <c r="F60" s="29" t="b">
        <v>0</v>
      </c>
      <c r="G60" s="29" t="b">
        <v>0</v>
      </c>
      <c r="H60" s="29" t="b">
        <v>0</v>
      </c>
    </row>
    <row r="61" spans="1:8" ht="15" hidden="1" customHeight="1" outlineLevel="2">
      <c r="A61" s="66"/>
      <c r="C61" s="18" t="s">
        <v>29</v>
      </c>
      <c r="D61" s="29" t="b">
        <v>0</v>
      </c>
      <c r="E61" s="29" t="b">
        <v>0</v>
      </c>
      <c r="F61" s="29" t="b">
        <v>0</v>
      </c>
      <c r="G61" s="29" t="b">
        <v>0</v>
      </c>
      <c r="H61" s="29" t="b">
        <v>0</v>
      </c>
    </row>
    <row r="62" spans="1:8" ht="15" hidden="1" customHeight="1" outlineLevel="2">
      <c r="A62" s="66"/>
      <c r="C62" s="18" t="s">
        <v>30</v>
      </c>
      <c r="D62" s="29" t="b">
        <v>0</v>
      </c>
      <c r="E62" s="29" t="b">
        <v>0</v>
      </c>
      <c r="F62" s="29" t="b">
        <v>0</v>
      </c>
      <c r="G62" s="29" t="b">
        <v>0</v>
      </c>
      <c r="H62" s="29" t="b">
        <v>0</v>
      </c>
    </row>
    <row r="63" spans="1:8" ht="15" hidden="1" customHeight="1" outlineLevel="2">
      <c r="A63" s="66"/>
      <c r="C63" s="18" t="s">
        <v>31</v>
      </c>
      <c r="D63" s="29" t="b">
        <v>0</v>
      </c>
      <c r="E63" s="29" t="b">
        <v>0</v>
      </c>
      <c r="F63" s="29" t="b">
        <v>0</v>
      </c>
      <c r="G63" s="29" t="b">
        <v>0</v>
      </c>
      <c r="H63" s="29" t="b">
        <v>0</v>
      </c>
    </row>
    <row r="64" spans="1:8" ht="15" hidden="1" customHeight="1" outlineLevel="2">
      <c r="A64" s="66"/>
      <c r="C64" s="3" t="s">
        <v>32</v>
      </c>
      <c r="D64" s="29" t="b">
        <v>0</v>
      </c>
      <c r="E64" s="29" t="b">
        <v>0</v>
      </c>
      <c r="F64" s="29" t="b">
        <v>0</v>
      </c>
      <c r="G64" s="29" t="b">
        <v>0</v>
      </c>
      <c r="H64" s="29" t="b">
        <v>0</v>
      </c>
    </row>
    <row r="65" spans="1:8" ht="15" hidden="1" customHeight="1" outlineLevel="2">
      <c r="A65" s="66"/>
      <c r="C65" s="18" t="s">
        <v>33</v>
      </c>
      <c r="D65" s="29" t="b">
        <v>0</v>
      </c>
      <c r="E65" s="29" t="b">
        <v>0</v>
      </c>
      <c r="F65" s="29" t="b">
        <v>0</v>
      </c>
      <c r="G65" s="29" t="b">
        <v>0</v>
      </c>
      <c r="H65" s="29" t="b">
        <v>0</v>
      </c>
    </row>
    <row r="66" spans="1:8" ht="15" hidden="1" customHeight="1" outlineLevel="2">
      <c r="A66" s="66"/>
      <c r="C66" s="18" t="s">
        <v>34</v>
      </c>
      <c r="D66" s="29" t="b">
        <v>0</v>
      </c>
      <c r="E66" s="29" t="b">
        <v>0</v>
      </c>
      <c r="F66" s="29" t="b">
        <v>0</v>
      </c>
      <c r="G66" s="29" t="b">
        <v>0</v>
      </c>
      <c r="H66" s="29" t="b">
        <v>0</v>
      </c>
    </row>
    <row r="67" spans="1:8" ht="15" hidden="1" customHeight="1" outlineLevel="2">
      <c r="C67" s="3" t="s">
        <v>35</v>
      </c>
      <c r="D67" s="29" t="b">
        <v>0</v>
      </c>
      <c r="E67" s="29" t="b">
        <v>0</v>
      </c>
      <c r="F67" s="29" t="b">
        <v>0</v>
      </c>
      <c r="G67" s="29" t="b">
        <v>0</v>
      </c>
      <c r="H67" s="29" t="b">
        <v>0</v>
      </c>
    </row>
    <row r="68" spans="1:8" ht="10.199999999999999" hidden="1" customHeight="1" outlineLevel="2"/>
    <row r="69" spans="1:8" ht="14.4" outlineLevel="1" collapsed="1">
      <c r="A69" s="66"/>
      <c r="B69" s="82" t="s">
        <v>63</v>
      </c>
      <c r="C69" s="2" t="s">
        <v>36</v>
      </c>
    </row>
    <row r="70" spans="1:8" ht="10.050000000000001" customHeight="1" outlineLevel="1">
      <c r="A70" s="66"/>
    </row>
    <row r="71" spans="1:8" ht="15" hidden="1" customHeight="1" outlineLevel="2">
      <c r="A71" s="66"/>
      <c r="C71" s="3" t="str">
        <f>IF(COUNTIF(FieldList1, "&lt;&gt;FALSE") = 0,"",SUBSTITUTE(LOWER(C60)," ","_") &amp;" = ")</f>
        <v/>
      </c>
      <c r="D71" s="81" t="str" cm="1">
        <f t="array" ref="D71">IF(COUNTIF(FieldList1, "&lt;&gt;FALSE") = 0,"","['"&amp;_xlfn.TEXTJOIN("', '", TRUE, _xlfn._xlws.FILTER(FieldRange,FieldList1&lt;&gt; FALSE, ""))&amp;"']")</f>
        <v/>
      </c>
    </row>
    <row r="72" spans="1:8" ht="15" hidden="1" customHeight="1" outlineLevel="2">
      <c r="A72" s="66"/>
      <c r="C72" s="17" t="str">
        <f>IF(COUNTIF(FieldList2, "&lt;&gt;FALSE") = 0,"",SUBSTITUTE(LOWER(C61)," ","_")&amp;" = ")</f>
        <v/>
      </c>
      <c r="D72" s="81" t="str" cm="1">
        <f t="array" ref="D72">IF(COUNTIF(FieldList2, "&lt;&gt;FALSE") = 0,"","['"&amp;_xlfn.TEXTJOIN("', '", TRUE, _xlfn._xlws.FILTER(FieldRange,FieldList2&lt;&gt; FALSE, ""))&amp;"']")</f>
        <v/>
      </c>
    </row>
    <row r="73" spans="1:8" ht="15" hidden="1" customHeight="1" outlineLevel="2">
      <c r="A73" s="66"/>
      <c r="C73" s="17" t="str">
        <f>IF(COUNTIF(FieldList3, "&lt;&gt;FALSE") = 0,"",SUBSTITUTE(LOWER(C62)," ","_")&amp;" = ")</f>
        <v/>
      </c>
      <c r="D73" s="81" t="str" cm="1">
        <f t="array" ref="D73">IF(COUNTIF(FieldList3, "&lt;&gt;FALSE") = 0,"","['"&amp;_xlfn.TEXTJOIN("', '", TRUE, _xlfn._xlws.FILTER(FieldRange,FieldList3&lt;&gt; FALSE, ""))&amp;"']")</f>
        <v/>
      </c>
    </row>
    <row r="74" spans="1:8" ht="15" hidden="1" customHeight="1" outlineLevel="2">
      <c r="A74" s="66"/>
      <c r="C74" s="17" t="str">
        <f>IF(COUNTIF(FieldList4, "&lt;&gt;FALSE") = 0,"",SUBSTITUTE(LOWER(C63)," ","_")&amp;" = ")</f>
        <v/>
      </c>
      <c r="D74" s="81" t="str" cm="1">
        <f t="array" ref="D74">IF(COUNTIF(FieldList4, "&lt;&gt;FALSE") = 0,"","['"&amp;_xlfn.TEXTJOIN("', '", TRUE, _xlfn._xlws.FILTER(FieldRange,FieldList4&lt;&gt; FALSE, ""))&amp;"']")</f>
        <v/>
      </c>
    </row>
    <row r="75" spans="1:8" ht="15" hidden="1" customHeight="1" outlineLevel="2">
      <c r="A75" s="66"/>
      <c r="C75" s="17" t="str">
        <f>IF(COUNTIF(FieldList5, "&lt;&gt;FALSE") = 0,"",SUBSTITUTE(LOWER(C64)," ","_")&amp;" = ")</f>
        <v/>
      </c>
      <c r="D75" s="81" t="str" cm="1">
        <f t="array" ref="D75">IF(COUNTIF(FieldList5, "&lt;&gt;FALSE") = 0,"","['"&amp;_xlfn.TEXTJOIN("', '", TRUE, _xlfn._xlws.FILTER(FieldRange,FieldList5&lt;&gt; FALSE, ""))&amp;"']")</f>
        <v/>
      </c>
    </row>
    <row r="76" spans="1:8" ht="15" hidden="1" customHeight="1" outlineLevel="2">
      <c r="A76" s="66"/>
      <c r="C76" s="17" t="str">
        <f>IF(COUNTIF(FieldList6, "&lt;&gt;FALSE") = 0,"",SUBSTITUTE(LOWER(C65)," ","_")&amp;" = ")</f>
        <v/>
      </c>
      <c r="D76" s="81" t="str" cm="1">
        <f t="array" ref="D76">IF(COUNTIF(FieldList6, "&lt;&gt;FALSE") = 0,"","['"&amp;_xlfn.TEXTJOIN("', '", TRUE, _xlfn._xlws.FILTER(FieldRange,FieldList6&lt;&gt; FALSE, ""))&amp;"']")</f>
        <v/>
      </c>
    </row>
    <row r="77" spans="1:8" ht="15" hidden="1" customHeight="1" outlineLevel="2">
      <c r="A77" s="66"/>
      <c r="C77" s="16" t="str">
        <f>IF(COUNTIF(FieldList7, "&lt;&gt;FALSE") = 0,"",SUBSTITUTE(LOWER(C66)," ","_")&amp;" = ")</f>
        <v/>
      </c>
      <c r="D77" s="81" t="str" cm="1">
        <f t="array" ref="D77">IF(COUNTIF(FieldList7, "&lt;&gt;FALSE") = 0,"","['"&amp;_xlfn.TEXTJOIN("', '", TRUE, _xlfn._xlws.FILTER(FieldRange,FieldList7&lt;&gt; FALSE, ""))&amp;"']")</f>
        <v/>
      </c>
    </row>
    <row r="78" spans="1:8" ht="15" hidden="1" customHeight="1" outlineLevel="2">
      <c r="A78" s="66"/>
      <c r="C78" s="3" t="str">
        <f>IF(COUNTIF(FieldList8, "&lt;&gt;FALSE") = 0,"",SUBSTITUTE(LOWER(C67)," ","_")&amp;" = ")</f>
        <v/>
      </c>
      <c r="D78" s="81" t="str" cm="1">
        <f t="array" ref="D78">IF(COUNTIF(FieldList8, "&lt;&gt;FALSE") = 0,"","['"&amp;_xlfn.TEXTJOIN("', '", TRUE, _xlfn._xlws.FILTER(FieldRange,FieldList8&lt;&gt; FALSE, ""))&amp;"']")</f>
        <v/>
      </c>
    </row>
    <row r="79" spans="1:8" ht="15" hidden="1" customHeight="1" outlineLevel="2">
      <c r="C79" s="15" t="str">
        <f>IF(COUNTIF(tbl_companies[Record List], "&lt;&gt;FALSE") = 0,"",SUBSTITUTE(LOWER(LightHeader)," ", "_") &amp;" = ")</f>
        <v/>
      </c>
      <c r="D79" s="81" t="str" cm="1">
        <f t="array" ref="D79">IF(COUNTIF(tbl_companies[Record List], "&lt;&gt;FALSE") = 0,"","['"&amp;_xlfn.TEXTJOIN("', '", TRUE, _xlfn._xlws.FILTER(_xlfn.TAKE(tbl_companies[],,-1), tbl_companies[Record List] &lt;&gt; FALSE, ""))&amp;"']")</f>
        <v/>
      </c>
    </row>
    <row r="80" spans="1:8" ht="10.199999999999999" hidden="1" customHeight="1" outlineLevel="1" collapsed="1"/>
    <row r="81" spans="3:10" ht="30" customHeight="1">
      <c r="C81" s="61" t="s">
        <v>37</v>
      </c>
      <c r="D81" s="59" t="s">
        <v>132</v>
      </c>
      <c r="E81" s="59" t="s">
        <v>133</v>
      </c>
      <c r="F81" s="59" t="s">
        <v>134</v>
      </c>
      <c r="G81" s="119" t="s">
        <v>135</v>
      </c>
      <c r="H81" s="119" t="s">
        <v>103</v>
      </c>
      <c r="I81" s="61" t="s">
        <v>38</v>
      </c>
      <c r="J81" s="61" t="s">
        <v>104</v>
      </c>
    </row>
    <row r="82" spans="3:10" ht="15" customHeight="1">
      <c r="C82" s="62" t="b">
        <v>0</v>
      </c>
      <c r="D82" s="60" t="s">
        <v>1514</v>
      </c>
      <c r="E82" s="60">
        <v>26078.735577680123</v>
      </c>
      <c r="F82" s="60">
        <v>13795.08709373977</v>
      </c>
      <c r="G82" s="122">
        <v>46415.061760683311</v>
      </c>
      <c r="H82" s="122">
        <v>0</v>
      </c>
      <c r="I82" s="123">
        <v>0</v>
      </c>
      <c r="J82" s="123">
        <v>1.6289348238226057E+19</v>
      </c>
    </row>
    <row r="83" spans="3:10" ht="15" customHeight="1">
      <c r="C83" s="62" t="b">
        <v>0</v>
      </c>
      <c r="D83" s="60" t="s">
        <v>1515</v>
      </c>
      <c r="E83" s="60">
        <v>10841.095874427958</v>
      </c>
      <c r="F83" s="60">
        <v>10337.167384566274</v>
      </c>
      <c r="G83" s="122">
        <v>8072.1846540318802</v>
      </c>
      <c r="H83" s="122">
        <v>1</v>
      </c>
      <c r="I83" s="123">
        <v>0</v>
      </c>
      <c r="J83" s="123">
        <v>1.3304099270698037E+19</v>
      </c>
    </row>
    <row r="84" spans="3:10" ht="15" customHeight="1">
      <c r="C84" s="112" t="b">
        <v>0</v>
      </c>
      <c r="D84" s="113" t="s">
        <v>1516</v>
      </c>
      <c r="E84" s="114">
        <v>104765.32396574998</v>
      </c>
      <c r="F84" s="114">
        <v>31509.149857876171</v>
      </c>
      <c r="G84" s="122">
        <v>33345.810416060267</v>
      </c>
      <c r="H84" s="122">
        <v>2</v>
      </c>
      <c r="I84" s="123">
        <v>0</v>
      </c>
      <c r="J84" s="123">
        <v>3.9058169631409249E+18</v>
      </c>
    </row>
    <row r="85" spans="3:10" ht="15" customHeight="1">
      <c r="C85" s="112" t="b">
        <v>0</v>
      </c>
      <c r="D85" s="113" t="s">
        <v>1517</v>
      </c>
      <c r="E85" s="114">
        <v>66581.148376613666</v>
      </c>
      <c r="F85" s="114">
        <v>2848.6671889857857</v>
      </c>
      <c r="G85" s="122">
        <v>36613.123252216028</v>
      </c>
      <c r="H85" s="122">
        <v>3</v>
      </c>
      <c r="I85" s="123">
        <v>0</v>
      </c>
      <c r="J85" s="123">
        <v>9.1786460732459284E+18</v>
      </c>
    </row>
    <row r="86" spans="3:10" ht="15" customHeight="1">
      <c r="C86" s="112" t="b">
        <v>0</v>
      </c>
      <c r="D86" s="113" t="s">
        <v>1518</v>
      </c>
      <c r="E86" s="114">
        <v>51627.658553898291</v>
      </c>
      <c r="F86" s="114">
        <v>2038.1600825498813</v>
      </c>
      <c r="G86" s="122">
        <v>35075.56427049567</v>
      </c>
      <c r="H86" s="122">
        <v>4</v>
      </c>
      <c r="I86" s="123">
        <v>0</v>
      </c>
      <c r="J86" s="123">
        <v>6.6202622435753841E+18</v>
      </c>
    </row>
    <row r="87" spans="3:10" ht="15" customHeight="1">
      <c r="C87" s="112" t="b">
        <v>0</v>
      </c>
      <c r="D87" s="113" t="s">
        <v>1513</v>
      </c>
      <c r="E87" s="114">
        <v>10653.573330788407</v>
      </c>
      <c r="F87" s="114">
        <v>81.325148715747062</v>
      </c>
      <c r="G87" s="122">
        <v>396.88241215656745</v>
      </c>
      <c r="H87" s="122">
        <v>5</v>
      </c>
      <c r="I87" s="123">
        <v>0</v>
      </c>
      <c r="J87" s="123">
        <v>1.4217504694637974E+19</v>
      </c>
    </row>
    <row r="88" spans="3:10" ht="15" customHeight="1">
      <c r="C88" s="112" t="b">
        <v>0</v>
      </c>
      <c r="D88" s="113" t="s">
        <v>1519</v>
      </c>
      <c r="E88" s="114">
        <v>124893.28956688596</v>
      </c>
      <c r="F88" s="114">
        <v>1018.1652477010853</v>
      </c>
      <c r="G88" s="122">
        <v>1718.2221620725002</v>
      </c>
      <c r="H88" s="122">
        <v>6</v>
      </c>
      <c r="I88" s="123">
        <v>0</v>
      </c>
      <c r="J88" s="123">
        <v>1.211511010159215E+19</v>
      </c>
    </row>
    <row r="89" spans="3:10" ht="15" customHeight="1">
      <c r="C89" s="115" t="b">
        <v>0</v>
      </c>
      <c r="D89" s="116" t="s">
        <v>1520</v>
      </c>
      <c r="E89" s="117">
        <v>136448.44508346976</v>
      </c>
      <c r="F89" s="117">
        <v>37685.836068547986</v>
      </c>
      <c r="G89" s="122">
        <v>11274.151233464525</v>
      </c>
      <c r="H89" s="122">
        <v>7</v>
      </c>
      <c r="I89" s="123">
        <v>0</v>
      </c>
      <c r="J89" s="123">
        <v>7.7594621693278321E+18</v>
      </c>
    </row>
  </sheetData>
  <mergeCells count="1">
    <mergeCell ref="D9:E9"/>
  </mergeCells>
  <phoneticPr fontId="24" type="noConversion"/>
  <conditionalFormatting sqref="C81 C60:C67">
    <cfRule type="duplicateValues" dxfId="109" priority="8"/>
  </conditionalFormatting>
  <conditionalFormatting sqref="C82:C89">
    <cfRule type="cellIs" dxfId="108" priority="11" operator="notEqual">
      <formula>FALSE</formula>
    </cfRule>
  </conditionalFormatting>
  <conditionalFormatting sqref="D9">
    <cfRule type="cellIs" dxfId="107" priority="4" operator="notEqual">
      <formula>"Dataset Description"</formula>
    </cfRule>
  </conditionalFormatting>
  <conditionalFormatting sqref="D14:D15">
    <cfRule type="colorScale" priority="5">
      <colorScale>
        <cfvo type="num" val="0"/>
        <cfvo type="num" val="0.2"/>
        <color theme="1" tint="-0.499984740745262"/>
        <color rgb="FF7A0000"/>
      </colorScale>
    </cfRule>
  </conditionalFormatting>
  <conditionalFormatting sqref="D17:H17">
    <cfRule type="cellIs" dxfId="106" priority="6" operator="notEqual">
      <formula>"Definition"</formula>
    </cfRule>
  </conditionalFormatting>
  <conditionalFormatting sqref="D19:H19">
    <cfRule type="cellIs" dxfId="105" priority="7" operator="notEqual">
      <formula>"Note"</formula>
    </cfRule>
  </conditionalFormatting>
  <conditionalFormatting sqref="D25:F32 D38:F42 D48:F56">
    <cfRule type="cellIs" dxfId="104" priority="12" operator="equal">
      <formula>0</formula>
    </cfRule>
  </conditionalFormatting>
  <conditionalFormatting sqref="D26:F28">
    <cfRule type="colorScale" priority="9">
      <colorScale>
        <cfvo type="num" val="0"/>
        <cfvo type="num" val="0.2"/>
        <color rgb="FF000000"/>
        <color rgb="FF7A0000"/>
      </colorScale>
    </cfRule>
  </conditionalFormatting>
  <conditionalFormatting sqref="D60:F67">
    <cfRule type="cellIs" dxfId="103" priority="10" operator="notEqual">
      <formula>FALSE</formula>
    </cfRule>
  </conditionalFormatting>
  <conditionalFormatting sqref="G25:H32 G38:H42 G48:H56">
    <cfRule type="cellIs" dxfId="102" priority="3" operator="equal">
      <formula>0</formula>
    </cfRule>
  </conditionalFormatting>
  <conditionalFormatting sqref="G26:H28">
    <cfRule type="colorScale" priority="1">
      <colorScale>
        <cfvo type="num" val="0"/>
        <cfvo type="num" val="0.2"/>
        <color rgb="FF000000"/>
        <color rgb="FF7A0000"/>
      </colorScale>
    </cfRule>
  </conditionalFormatting>
  <conditionalFormatting sqref="G60:H67">
    <cfRule type="cellIs" dxfId="101" priority="2" operator="notEqual">
      <formula>FALSE</formula>
    </cfRule>
  </conditionalFormatting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438C4-D8F8-4B76-BE64-E10293598C4E}">
  <sheetPr>
    <tabColor rgb="FF5B5B5B"/>
  </sheetPr>
  <dimension ref="A1:L90"/>
  <sheetViews>
    <sheetView topLeftCell="A2" zoomScale="85" zoomScaleNormal="85" workbookViewId="0">
      <pane xSplit="3" ySplit="20" topLeftCell="D22" activePane="bottomRight" state="frozen"/>
      <selection activeCell="A2" sqref="A2"/>
      <selection pane="topRight" activeCell="D2" sqref="D2"/>
      <selection pane="bottomLeft" activeCell="A22" sqref="A22"/>
      <selection pane="bottomRight" activeCell="D21" sqref="D21"/>
    </sheetView>
  </sheetViews>
  <sheetFormatPr defaultColWidth="15.6640625" defaultRowHeight="15" customHeight="1" outlineLevelRow="2"/>
  <cols>
    <col min="1" max="1" width="1.77734375" style="81" customWidth="1"/>
    <col min="2" max="2" width="8.33203125" style="81" customWidth="1"/>
    <col min="3" max="3" width="26.44140625" style="81" bestFit="1" customWidth="1"/>
    <col min="4" max="4" width="25.6640625" style="81" customWidth="1"/>
    <col min="5" max="10" width="27.6640625" style="81" customWidth="1"/>
    <col min="11" max="16384" width="15.6640625" style="81"/>
  </cols>
  <sheetData>
    <row r="1" spans="1:10" ht="19.95" hidden="1" customHeight="1">
      <c r="B1" s="13"/>
      <c r="C1" s="14"/>
      <c r="D1" s="14" t="s">
        <v>0</v>
      </c>
      <c r="E1" s="14"/>
      <c r="F1" s="14"/>
      <c r="G1" s="14"/>
      <c r="H1" s="14"/>
      <c r="I1" s="14"/>
      <c r="J1" s="14"/>
    </row>
    <row r="2" spans="1:10" s="71" customFormat="1" ht="4.95" customHeight="1">
      <c r="C2" s="72"/>
      <c r="D2" s="72"/>
      <c r="E2" s="72"/>
      <c r="F2" s="72"/>
      <c r="G2" s="72"/>
      <c r="H2" s="72"/>
      <c r="I2" s="72"/>
      <c r="J2" s="72"/>
    </row>
    <row r="3" spans="1:10" ht="14.4" customHeight="1">
      <c r="B3" s="80" t="str">
        <f ca="1">HYPERLINK("#" &amp; CELL("address", _xlfn.XLOOKUP(Name,tbl_DfOverview[Dataframe],tbl_DfOverview[_],tbl_DfOverview[[#Headers],[_]])), "Overview ↩")</f>
        <v>Overview ↩</v>
      </c>
      <c r="C3" s="80"/>
    </row>
    <row r="4" spans="1:10" ht="4.95" customHeight="1">
      <c r="B4" s="68"/>
    </row>
    <row r="5" spans="1:10" ht="30" customHeight="1">
      <c r="B5" s="97" t="e" vm="1">
        <v>#VALUE!</v>
      </c>
      <c r="C5" s="74" t="s">
        <v>136</v>
      </c>
      <c r="D5" s="22"/>
    </row>
    <row r="6" spans="1:10" ht="10.199999999999999" customHeight="1"/>
    <row r="7" spans="1:10" ht="14.4">
      <c r="A7" s="66"/>
      <c r="B7" s="82" t="s">
        <v>63</v>
      </c>
      <c r="C7" s="2" t="s">
        <v>5</v>
      </c>
    </row>
    <row r="8" spans="1:10" ht="10.199999999999999" customHeight="1">
      <c r="A8" s="66"/>
    </row>
    <row r="9" spans="1:10" ht="49.95" hidden="1" customHeight="1" outlineLevel="1">
      <c r="A9" s="66"/>
      <c r="D9" s="110" t="s">
        <v>51</v>
      </c>
      <c r="E9" s="111"/>
    </row>
    <row r="10" spans="1:10" ht="14.4" hidden="1" outlineLevel="1">
      <c r="A10" s="66"/>
    </row>
    <row r="11" spans="1:10" ht="15" hidden="1" customHeight="1" outlineLevel="1">
      <c r="A11" s="66"/>
      <c r="C11" s="21" t="s">
        <v>6</v>
      </c>
      <c r="D11" s="32">
        <v>9</v>
      </c>
    </row>
    <row r="12" spans="1:10" ht="15" hidden="1" customHeight="1" outlineLevel="1">
      <c r="A12" s="66"/>
      <c r="C12" s="3" t="s">
        <v>48</v>
      </c>
      <c r="D12" s="24">
        <v>7</v>
      </c>
    </row>
    <row r="13" spans="1:10" ht="15" hidden="1" customHeight="1" outlineLevel="1">
      <c r="A13" s="66"/>
      <c r="C13" s="3" t="s">
        <v>12</v>
      </c>
      <c r="D13" s="24">
        <v>618</v>
      </c>
    </row>
    <row r="14" spans="1:10" ht="15" hidden="1" customHeight="1" outlineLevel="1">
      <c r="A14" s="66"/>
      <c r="C14" s="3" t="s">
        <v>49</v>
      </c>
      <c r="D14" s="30">
        <v>1</v>
      </c>
    </row>
    <row r="15" spans="1:10" ht="15" hidden="1" customHeight="1" outlineLevel="1">
      <c r="A15" s="66"/>
      <c r="C15" s="3" t="s">
        <v>50</v>
      </c>
      <c r="D15" s="31">
        <v>0</v>
      </c>
    </row>
    <row r="16" spans="1:10" ht="10.199999999999999" hidden="1" customHeight="1" outlineLevel="1">
      <c r="A16" s="66"/>
    </row>
    <row r="17" spans="1:12" ht="34.950000000000003" hidden="1" customHeight="1" outlineLevel="1">
      <c r="A17" s="66"/>
      <c r="C17" s="21" t="s">
        <v>2</v>
      </c>
      <c r="D17" s="33" t="s">
        <v>40</v>
      </c>
      <c r="E17" s="34" t="s">
        <v>40</v>
      </c>
      <c r="F17" s="34" t="s">
        <v>40</v>
      </c>
      <c r="G17" s="34" t="s">
        <v>40</v>
      </c>
      <c r="H17" s="34" t="s">
        <v>40</v>
      </c>
      <c r="I17" s="34" t="s">
        <v>40</v>
      </c>
      <c r="J17" s="34" t="s">
        <v>40</v>
      </c>
    </row>
    <row r="18" spans="1:12" ht="10.199999999999999" hidden="1" customHeight="1" outlineLevel="1">
      <c r="A18" s="66"/>
    </row>
    <row r="19" spans="1:12" ht="34.950000000000003" hidden="1" customHeight="1" outlineLevel="1">
      <c r="C19" s="21" t="s">
        <v>3</v>
      </c>
      <c r="D19" s="35" t="s">
        <v>47</v>
      </c>
      <c r="E19" s="36" t="s">
        <v>47</v>
      </c>
      <c r="F19" s="37" t="s">
        <v>47</v>
      </c>
      <c r="G19" s="37" t="s">
        <v>47</v>
      </c>
      <c r="H19" s="37" t="s">
        <v>47</v>
      </c>
      <c r="I19" s="37" t="s">
        <v>47</v>
      </c>
      <c r="J19" s="37" t="s">
        <v>47</v>
      </c>
    </row>
    <row r="20" spans="1:12" ht="10.199999999999999" hidden="1" customHeight="1" outlineLevel="1"/>
    <row r="21" spans="1:12" s="23" customFormat="1" ht="30" customHeight="1" collapsed="1">
      <c r="B21" s="108"/>
      <c r="C21" s="108" t="s">
        <v>4</v>
      </c>
      <c r="D21" s="109" t="s">
        <v>126</v>
      </c>
      <c r="E21" s="109" t="s">
        <v>137</v>
      </c>
      <c r="F21" s="109" t="s">
        <v>138</v>
      </c>
      <c r="G21" s="109" t="s">
        <v>139</v>
      </c>
      <c r="H21" s="109" t="s">
        <v>140</v>
      </c>
      <c r="I21" s="109" t="s">
        <v>141</v>
      </c>
      <c r="J21" s="109" t="s">
        <v>103</v>
      </c>
      <c r="K21" s="23" t="s">
        <v>38</v>
      </c>
      <c r="L21" s="23" t="s">
        <v>104</v>
      </c>
    </row>
    <row r="22" spans="1:12" ht="10.199999999999999" customHeight="1"/>
    <row r="23" spans="1:12" ht="14.4" outlineLevel="1">
      <c r="A23" s="66"/>
      <c r="B23" s="82" t="s">
        <v>63</v>
      </c>
      <c r="C23" s="2" t="s">
        <v>7</v>
      </c>
    </row>
    <row r="24" spans="1:12" ht="10.199999999999999" customHeight="1" outlineLevel="1">
      <c r="A24" s="66"/>
    </row>
    <row r="25" spans="1:12" ht="15" hidden="1" customHeight="1" outlineLevel="2">
      <c r="A25" s="66"/>
      <c r="C25" s="19" t="s">
        <v>8</v>
      </c>
      <c r="D25" s="9" t="s">
        <v>211</v>
      </c>
      <c r="E25" s="9" t="s">
        <v>213</v>
      </c>
      <c r="F25" s="9" t="s">
        <v>213</v>
      </c>
      <c r="G25" s="9" t="s">
        <v>213</v>
      </c>
      <c r="H25" s="9" t="s">
        <v>213</v>
      </c>
      <c r="I25" s="9" t="s">
        <v>213</v>
      </c>
      <c r="J25" s="9" t="s">
        <v>210</v>
      </c>
    </row>
    <row r="26" spans="1:12" ht="15" hidden="1" customHeight="1" outlineLevel="2">
      <c r="A26" s="66"/>
      <c r="C26" s="3" t="s">
        <v>9</v>
      </c>
      <c r="D26" s="10">
        <v>1</v>
      </c>
      <c r="E26" s="10">
        <v>1</v>
      </c>
      <c r="F26" s="10">
        <v>1</v>
      </c>
      <c r="G26" s="10">
        <v>1</v>
      </c>
      <c r="H26" s="10">
        <v>1</v>
      </c>
      <c r="I26" s="10">
        <v>1</v>
      </c>
      <c r="J26" s="10">
        <v>1</v>
      </c>
    </row>
    <row r="27" spans="1:12" ht="15" hidden="1" customHeight="1" outlineLevel="2">
      <c r="A27" s="66"/>
      <c r="C27" s="18" t="s">
        <v>10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</row>
    <row r="28" spans="1:12" ht="15" hidden="1" customHeight="1" outlineLevel="2">
      <c r="A28" s="66"/>
      <c r="C28" s="18" t="s">
        <v>11</v>
      </c>
      <c r="D28" s="10">
        <v>0.20388349514563101</v>
      </c>
      <c r="E28" s="10">
        <v>0.116504854368932</v>
      </c>
      <c r="F28" s="10">
        <v>0.116504854368932</v>
      </c>
      <c r="G28" s="10">
        <v>0.116504854368932</v>
      </c>
      <c r="H28" s="10">
        <v>0.116504854368932</v>
      </c>
      <c r="I28" s="10">
        <v>0.116504854368932</v>
      </c>
      <c r="J28" s="10">
        <v>0.213592233009708</v>
      </c>
    </row>
    <row r="29" spans="1:12" ht="15" hidden="1" customHeight="1" outlineLevel="2">
      <c r="A29" s="66"/>
      <c r="C29" s="18" t="s">
        <v>12</v>
      </c>
      <c r="D29" s="11">
        <v>126</v>
      </c>
      <c r="E29" s="11">
        <v>72</v>
      </c>
      <c r="F29" s="11">
        <v>72</v>
      </c>
      <c r="G29" s="11">
        <v>72</v>
      </c>
      <c r="H29" s="11">
        <v>72</v>
      </c>
      <c r="I29" s="11">
        <v>72</v>
      </c>
      <c r="J29" s="11">
        <v>132</v>
      </c>
    </row>
    <row r="30" spans="1:12" ht="15" hidden="1" customHeight="1" outlineLevel="2">
      <c r="A30" s="66"/>
      <c r="C30" s="18" t="s">
        <v>13</v>
      </c>
      <c r="D30" s="11">
        <v>9</v>
      </c>
      <c r="E30" s="11">
        <v>9</v>
      </c>
      <c r="F30" s="11">
        <v>9</v>
      </c>
      <c r="G30" s="11">
        <v>9</v>
      </c>
      <c r="H30" s="11">
        <v>9</v>
      </c>
      <c r="I30" s="11">
        <v>9</v>
      </c>
      <c r="J30" s="11">
        <v>9</v>
      </c>
    </row>
    <row r="31" spans="1:12" ht="15" hidden="1" customHeight="1" outlineLevel="2">
      <c r="A31" s="66"/>
      <c r="C31" s="19" t="s">
        <v>14</v>
      </c>
      <c r="D31" s="11">
        <v>9</v>
      </c>
      <c r="E31" s="11">
        <v>9</v>
      </c>
      <c r="F31" s="11">
        <v>9</v>
      </c>
      <c r="G31" s="11">
        <v>9</v>
      </c>
      <c r="H31" s="11">
        <v>9</v>
      </c>
      <c r="I31" s="11">
        <v>9</v>
      </c>
      <c r="J31" s="11">
        <v>9</v>
      </c>
    </row>
    <row r="32" spans="1:12" ht="15" hidden="1" customHeight="1" outlineLevel="2">
      <c r="A32" s="66"/>
      <c r="C32" s="3" t="s">
        <v>15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  <c r="J32" s="11">
        <v>0</v>
      </c>
    </row>
    <row r="33" spans="1:10" ht="10.199999999999999" hidden="1" customHeight="1" outlineLevel="2">
      <c r="A33" s="66"/>
    </row>
    <row r="34" spans="1:10" ht="124.95" hidden="1" customHeight="1" outlineLevel="2"/>
    <row r="35" spans="1:10" ht="10.199999999999999" hidden="1" customHeight="1" outlineLevel="2"/>
    <row r="36" spans="1:10" ht="14.4" outlineLevel="1" collapsed="1">
      <c r="A36" s="66"/>
      <c r="B36" s="82" t="s">
        <v>63</v>
      </c>
      <c r="C36" s="2" t="s">
        <v>16</v>
      </c>
    </row>
    <row r="37" spans="1:10" ht="10.199999999999999" customHeight="1" outlineLevel="1">
      <c r="A37" s="66"/>
    </row>
    <row r="38" spans="1:10" ht="15" hidden="1" customHeight="1" outlineLevel="2">
      <c r="A38" s="66"/>
      <c r="C38" s="3" t="s">
        <v>17</v>
      </c>
      <c r="D38" s="12"/>
      <c r="E38" s="12">
        <v>136016.050932996</v>
      </c>
      <c r="F38" s="12">
        <v>3178.2263003877301</v>
      </c>
      <c r="G38" s="12">
        <v>22.256441618569401</v>
      </c>
      <c r="H38" s="12">
        <v>466.09816486376002</v>
      </c>
      <c r="I38" s="12">
        <v>9.45688795824843</v>
      </c>
      <c r="J38" s="12">
        <v>4</v>
      </c>
    </row>
    <row r="39" spans="1:10" ht="15" hidden="1" customHeight="1" outlineLevel="2">
      <c r="A39" s="66"/>
      <c r="C39" s="18" t="s">
        <v>18</v>
      </c>
      <c r="D39" s="12"/>
      <c r="E39" s="12">
        <v>117297.99508017401</v>
      </c>
      <c r="F39" s="12">
        <v>2171.6744131946898</v>
      </c>
      <c r="G39" s="12">
        <v>36.283636788139098</v>
      </c>
      <c r="H39" s="12">
        <v>262.042435124794</v>
      </c>
      <c r="I39" s="12">
        <v>15.2737545756939</v>
      </c>
      <c r="J39" s="12">
        <v>4</v>
      </c>
    </row>
    <row r="40" spans="1:10" ht="15" hidden="1" customHeight="1" outlineLevel="2">
      <c r="A40" s="66"/>
      <c r="C40" s="18" t="s">
        <v>19</v>
      </c>
      <c r="D40" s="12" t="s">
        <v>1521</v>
      </c>
      <c r="E40" s="12">
        <v>12513.8963864776</v>
      </c>
      <c r="F40" s="12">
        <v>9.7924925813823904</v>
      </c>
      <c r="G40" s="12">
        <v>0.42488083390686598</v>
      </c>
      <c r="H40" s="12">
        <v>1.41081618114109</v>
      </c>
      <c r="I40" s="12">
        <v>0.198575619200135</v>
      </c>
      <c r="J40" s="12">
        <v>0</v>
      </c>
    </row>
    <row r="41" spans="1:10" ht="15" hidden="1" customHeight="1" outlineLevel="2">
      <c r="A41" s="66"/>
      <c r="C41" s="3" t="s">
        <v>20</v>
      </c>
      <c r="D41" s="12"/>
      <c r="E41" s="12">
        <v>87134.697878753999</v>
      </c>
      <c r="F41" s="12">
        <v>4615.6330724278496</v>
      </c>
      <c r="G41" s="12">
        <v>19.9019063499555</v>
      </c>
      <c r="H41" s="12">
        <v>771.21797483176704</v>
      </c>
      <c r="I41" s="12">
        <v>8.4312029393666101</v>
      </c>
      <c r="J41" s="12">
        <v>2.7386127875258302</v>
      </c>
    </row>
    <row r="42" spans="1:10" ht="15" hidden="1" customHeight="1" outlineLevel="2">
      <c r="A42" s="66"/>
      <c r="C42" s="20" t="s">
        <v>21</v>
      </c>
      <c r="D42" s="12"/>
      <c r="E42" s="12">
        <v>7592455574.4217396</v>
      </c>
      <c r="F42" s="12">
        <v>21304068.659289699</v>
      </c>
      <c r="G42" s="12">
        <v>396.085876362401</v>
      </c>
      <c r="H42" s="12">
        <v>594777.16470361303</v>
      </c>
      <c r="I42" s="12">
        <v>71.085183004784199</v>
      </c>
      <c r="J42" s="12">
        <v>7.5</v>
      </c>
    </row>
    <row r="43" spans="1:10" ht="10.199999999999999" hidden="1" customHeight="1" outlineLevel="2">
      <c r="A43" s="66"/>
    </row>
    <row r="44" spans="1:10" ht="150" hidden="1" customHeight="1" outlineLevel="2"/>
    <row r="45" spans="1:10" ht="10.199999999999999" hidden="1" customHeight="1" outlineLevel="2"/>
    <row r="46" spans="1:10" ht="14.4" outlineLevel="1" collapsed="1">
      <c r="A46" s="66"/>
      <c r="B46" s="82" t="s">
        <v>63</v>
      </c>
      <c r="C46" s="2" t="s">
        <v>22</v>
      </c>
    </row>
    <row r="47" spans="1:10" ht="10.050000000000001" customHeight="1" outlineLevel="1">
      <c r="A47" s="66"/>
    </row>
    <row r="48" spans="1:10" ht="15" hidden="1" customHeight="1" outlineLevel="2">
      <c r="A48" s="66"/>
      <c r="C48" s="3" t="s">
        <v>23</v>
      </c>
      <c r="D48" s="12"/>
      <c r="E48" s="12">
        <v>12513.8963864776</v>
      </c>
      <c r="F48" s="12">
        <v>9.7924925813823904</v>
      </c>
      <c r="G48" s="12">
        <v>0.42488083390686598</v>
      </c>
      <c r="H48" s="12">
        <v>1.41081618114109</v>
      </c>
      <c r="I48" s="12">
        <v>0.198575619200135</v>
      </c>
      <c r="J48" s="12">
        <v>0</v>
      </c>
    </row>
    <row r="49" spans="1:10" ht="15" hidden="1" customHeight="1" outlineLevel="2">
      <c r="A49" s="66"/>
      <c r="C49" s="18">
        <v>0.05</v>
      </c>
      <c r="D49" s="12"/>
      <c r="E49" s="12">
        <v>32916.054602342003</v>
      </c>
      <c r="F49" s="12">
        <v>44.9361485259085</v>
      </c>
      <c r="G49" s="12">
        <v>0.55459531541045703</v>
      </c>
      <c r="H49" s="12">
        <v>6.14479866207465</v>
      </c>
      <c r="I49" s="12">
        <v>0.25027501919545297</v>
      </c>
      <c r="J49" s="12">
        <v>0.4</v>
      </c>
    </row>
    <row r="50" spans="1:10" ht="15" hidden="1" customHeight="1" outlineLevel="2">
      <c r="A50" s="66"/>
      <c r="C50" s="19">
        <v>0.25</v>
      </c>
      <c r="D50" s="12"/>
      <c r="E50" s="12">
        <v>87666.029907636301</v>
      </c>
      <c r="F50" s="12">
        <v>103.307318997941</v>
      </c>
      <c r="G50" s="12">
        <v>1.6419971389146499</v>
      </c>
      <c r="H50" s="12">
        <v>15.6564571531033</v>
      </c>
      <c r="I50" s="12">
        <v>0.68357391090086606</v>
      </c>
      <c r="J50" s="12">
        <v>2</v>
      </c>
    </row>
    <row r="51" spans="1:10" ht="15" hidden="1" customHeight="1" outlineLevel="2">
      <c r="A51" s="66"/>
      <c r="C51" s="3">
        <v>0.5</v>
      </c>
      <c r="D51" s="12"/>
      <c r="E51" s="12">
        <v>117297.99508017401</v>
      </c>
      <c r="F51" s="12">
        <v>2171.6744131946898</v>
      </c>
      <c r="G51" s="12">
        <v>36.283636788139098</v>
      </c>
      <c r="H51" s="12">
        <v>262.042435124794</v>
      </c>
      <c r="I51" s="12">
        <v>15.2737545756939</v>
      </c>
      <c r="J51" s="12">
        <v>4</v>
      </c>
    </row>
    <row r="52" spans="1:10" ht="15" hidden="1" customHeight="1" outlineLevel="2">
      <c r="A52" s="66"/>
      <c r="C52" s="18">
        <v>0.75</v>
      </c>
      <c r="D52" s="12"/>
      <c r="E52" s="12">
        <v>171348.28097189299</v>
      </c>
      <c r="F52" s="12">
        <v>3390.1777664721899</v>
      </c>
      <c r="G52" s="12">
        <v>37.568718787911301</v>
      </c>
      <c r="H52" s="12">
        <v>537.85154456733096</v>
      </c>
      <c r="I52" s="12">
        <v>15.622620693303499</v>
      </c>
      <c r="J52" s="12">
        <v>6</v>
      </c>
    </row>
    <row r="53" spans="1:10" ht="15" hidden="1" customHeight="1" outlineLevel="2">
      <c r="A53" s="66"/>
      <c r="C53" s="18">
        <v>0.95</v>
      </c>
      <c r="D53" s="12"/>
      <c r="E53" s="12">
        <v>267339.756156463</v>
      </c>
      <c r="F53" s="12">
        <v>10636.8407867962</v>
      </c>
      <c r="G53" s="12">
        <v>42.487417101541503</v>
      </c>
      <c r="H53" s="12">
        <v>1684.78071148083</v>
      </c>
      <c r="I53" s="12">
        <v>18.234747791051699</v>
      </c>
      <c r="J53" s="12">
        <v>7.6</v>
      </c>
    </row>
    <row r="54" spans="1:10" ht="15" hidden="1" customHeight="1" outlineLevel="2">
      <c r="A54" s="66"/>
      <c r="C54" s="3" t="s">
        <v>24</v>
      </c>
      <c r="D54" s="12"/>
      <c r="E54" s="12">
        <v>301922.65452739998</v>
      </c>
      <c r="F54" s="12">
        <v>14536.1026924904</v>
      </c>
      <c r="G54" s="12">
        <v>45.476919902181201</v>
      </c>
      <c r="H54" s="12">
        <v>2434.0782961280502</v>
      </c>
      <c r="I54" s="12">
        <v>18.6962791840193</v>
      </c>
      <c r="J54" s="12">
        <v>8</v>
      </c>
    </row>
    <row r="55" spans="1:10" ht="15" hidden="1" customHeight="1" outlineLevel="2">
      <c r="A55" s="66"/>
      <c r="C55" s="18" t="s">
        <v>25</v>
      </c>
      <c r="D55" s="12"/>
      <c r="E55" s="12">
        <v>289408.758140922</v>
      </c>
      <c r="F55" s="12">
        <v>14526.310199908999</v>
      </c>
      <c r="G55" s="12">
        <v>45.052039068274297</v>
      </c>
      <c r="H55" s="12">
        <v>2432.6674799469101</v>
      </c>
      <c r="I55" s="12">
        <v>18.497703564819101</v>
      </c>
      <c r="J55" s="12">
        <v>8</v>
      </c>
    </row>
    <row r="56" spans="1:10" ht="15" hidden="1" customHeight="1" outlineLevel="2">
      <c r="C56" s="3" t="s">
        <v>26</v>
      </c>
      <c r="D56" s="12"/>
      <c r="E56" s="12">
        <v>83682.251064257202</v>
      </c>
      <c r="F56" s="12">
        <v>3286.8704474742499</v>
      </c>
      <c r="G56" s="12">
        <v>35.926721648996697</v>
      </c>
      <c r="H56" s="12">
        <v>522.19508741422703</v>
      </c>
      <c r="I56" s="12">
        <v>14.939046782402601</v>
      </c>
      <c r="J56" s="12">
        <v>4</v>
      </c>
    </row>
    <row r="57" spans="1:10" ht="10.199999999999999" hidden="1" customHeight="1" outlineLevel="2"/>
    <row r="58" spans="1:10" ht="14.4" outlineLevel="1" collapsed="1">
      <c r="A58" s="66"/>
      <c r="B58" s="82" t="s">
        <v>63</v>
      </c>
      <c r="C58" s="2" t="s">
        <v>27</v>
      </c>
    </row>
    <row r="59" spans="1:10" ht="10.050000000000001" customHeight="1" outlineLevel="1">
      <c r="A59" s="66"/>
    </row>
    <row r="60" spans="1:10" ht="15" hidden="1" customHeight="1" outlineLevel="2">
      <c r="A60" s="66"/>
      <c r="C60" s="3" t="s">
        <v>28</v>
      </c>
      <c r="D60" s="29" t="b">
        <v>0</v>
      </c>
      <c r="E60" s="29" t="b">
        <v>0</v>
      </c>
      <c r="F60" s="29" t="b">
        <v>0</v>
      </c>
      <c r="G60" s="29" t="b">
        <v>0</v>
      </c>
      <c r="H60" s="29" t="b">
        <v>0</v>
      </c>
      <c r="I60" s="29" t="b">
        <v>0</v>
      </c>
      <c r="J60" s="29" t="b">
        <v>0</v>
      </c>
    </row>
    <row r="61" spans="1:10" ht="15" hidden="1" customHeight="1" outlineLevel="2">
      <c r="A61" s="66"/>
      <c r="C61" s="18" t="s">
        <v>29</v>
      </c>
      <c r="D61" s="29" t="b">
        <v>0</v>
      </c>
      <c r="E61" s="29" t="b">
        <v>0</v>
      </c>
      <c r="F61" s="29" t="b">
        <v>0</v>
      </c>
      <c r="G61" s="29" t="b">
        <v>0</v>
      </c>
      <c r="H61" s="29" t="b">
        <v>0</v>
      </c>
      <c r="I61" s="29" t="b">
        <v>0</v>
      </c>
      <c r="J61" s="29" t="b">
        <v>0</v>
      </c>
    </row>
    <row r="62" spans="1:10" ht="15" hidden="1" customHeight="1" outlineLevel="2">
      <c r="A62" s="66"/>
      <c r="C62" s="18" t="s">
        <v>30</v>
      </c>
      <c r="D62" s="29" t="b">
        <v>0</v>
      </c>
      <c r="E62" s="29" t="b">
        <v>0</v>
      </c>
      <c r="F62" s="29" t="b">
        <v>0</v>
      </c>
      <c r="G62" s="29" t="b">
        <v>0</v>
      </c>
      <c r="H62" s="29" t="b">
        <v>0</v>
      </c>
      <c r="I62" s="29" t="b">
        <v>0</v>
      </c>
      <c r="J62" s="29" t="b">
        <v>0</v>
      </c>
    </row>
    <row r="63" spans="1:10" ht="15" hidden="1" customHeight="1" outlineLevel="2">
      <c r="A63" s="66"/>
      <c r="C63" s="18" t="s">
        <v>31</v>
      </c>
      <c r="D63" s="29" t="b">
        <v>0</v>
      </c>
      <c r="E63" s="29" t="b">
        <v>0</v>
      </c>
      <c r="F63" s="29" t="b">
        <v>0</v>
      </c>
      <c r="G63" s="29" t="b">
        <v>0</v>
      </c>
      <c r="H63" s="29" t="b">
        <v>0</v>
      </c>
      <c r="I63" s="29" t="b">
        <v>0</v>
      </c>
      <c r="J63" s="29" t="b">
        <v>0</v>
      </c>
    </row>
    <row r="64" spans="1:10" ht="15" hidden="1" customHeight="1" outlineLevel="2">
      <c r="A64" s="66"/>
      <c r="C64" s="3" t="s">
        <v>32</v>
      </c>
      <c r="D64" s="29" t="b">
        <v>0</v>
      </c>
      <c r="E64" s="29" t="b">
        <v>0</v>
      </c>
      <c r="F64" s="29" t="b">
        <v>0</v>
      </c>
      <c r="G64" s="29" t="b">
        <v>0</v>
      </c>
      <c r="H64" s="29" t="b">
        <v>0</v>
      </c>
      <c r="I64" s="29" t="b">
        <v>0</v>
      </c>
      <c r="J64" s="29" t="b">
        <v>0</v>
      </c>
    </row>
    <row r="65" spans="1:10" ht="15" hidden="1" customHeight="1" outlineLevel="2">
      <c r="A65" s="66"/>
      <c r="C65" s="18" t="s">
        <v>33</v>
      </c>
      <c r="D65" s="29" t="b">
        <v>0</v>
      </c>
      <c r="E65" s="29" t="b">
        <v>0</v>
      </c>
      <c r="F65" s="29" t="b">
        <v>0</v>
      </c>
      <c r="G65" s="29" t="b">
        <v>0</v>
      </c>
      <c r="H65" s="29" t="b">
        <v>0</v>
      </c>
      <c r="I65" s="29" t="b">
        <v>0</v>
      </c>
      <c r="J65" s="29" t="b">
        <v>0</v>
      </c>
    </row>
    <row r="66" spans="1:10" ht="15" hidden="1" customHeight="1" outlineLevel="2">
      <c r="A66" s="66"/>
      <c r="C66" s="18" t="s">
        <v>34</v>
      </c>
      <c r="D66" s="29" t="b">
        <v>0</v>
      </c>
      <c r="E66" s="29" t="b">
        <v>0</v>
      </c>
      <c r="F66" s="29" t="b">
        <v>0</v>
      </c>
      <c r="G66" s="29" t="b">
        <v>0</v>
      </c>
      <c r="H66" s="29" t="b">
        <v>0</v>
      </c>
      <c r="I66" s="29" t="b">
        <v>0</v>
      </c>
      <c r="J66" s="29" t="b">
        <v>0</v>
      </c>
    </row>
    <row r="67" spans="1:10" ht="15" hidden="1" customHeight="1" outlineLevel="2">
      <c r="C67" s="3" t="s">
        <v>35</v>
      </c>
      <c r="D67" s="29" t="b">
        <v>0</v>
      </c>
      <c r="E67" s="29" t="b">
        <v>0</v>
      </c>
      <c r="F67" s="29" t="b">
        <v>0</v>
      </c>
      <c r="G67" s="29" t="b">
        <v>0</v>
      </c>
      <c r="H67" s="29" t="b">
        <v>0</v>
      </c>
      <c r="I67" s="29" t="b">
        <v>0</v>
      </c>
      <c r="J67" s="29" t="b">
        <v>0</v>
      </c>
    </row>
    <row r="68" spans="1:10" ht="10.199999999999999" hidden="1" customHeight="1" outlineLevel="2"/>
    <row r="69" spans="1:10" ht="14.4" outlineLevel="1" collapsed="1">
      <c r="A69" s="66"/>
      <c r="B69" s="82" t="s">
        <v>63</v>
      </c>
      <c r="C69" s="2" t="s">
        <v>36</v>
      </c>
    </row>
    <row r="70" spans="1:10" ht="10.050000000000001" customHeight="1" outlineLevel="1">
      <c r="A70" s="66"/>
    </row>
    <row r="71" spans="1:10" ht="15" hidden="1" customHeight="1" outlineLevel="2">
      <c r="A71" s="66"/>
      <c r="C71" s="3" t="str">
        <f>IF(COUNTIF(FieldList1, "&lt;&gt;FALSE") = 0,"",SUBSTITUTE(LOWER(C60)," ","_") &amp;" = ")</f>
        <v/>
      </c>
      <c r="D71" s="81" t="str" cm="1">
        <f t="array" ref="D71">IF(COUNTIF(FieldList1, "&lt;&gt;FALSE") = 0,"","['"&amp;_xlfn.TEXTJOIN("', '", TRUE, _xlfn._xlws.FILTER(FieldRange,FieldList1&lt;&gt; FALSE, ""))&amp;"']")</f>
        <v/>
      </c>
    </row>
    <row r="72" spans="1:10" ht="15" hidden="1" customHeight="1" outlineLevel="2">
      <c r="A72" s="66"/>
      <c r="C72" s="17" t="str">
        <f>IF(COUNTIF(FieldList2, "&lt;&gt;FALSE") = 0,"",SUBSTITUTE(LOWER(C61)," ","_")&amp;" = ")</f>
        <v/>
      </c>
      <c r="D72" s="81" t="str" cm="1">
        <f t="array" ref="D72">IF(COUNTIF(FieldList2, "&lt;&gt;FALSE") = 0,"","['"&amp;_xlfn.TEXTJOIN("', '", TRUE, _xlfn._xlws.FILTER(FieldRange,FieldList2&lt;&gt; FALSE, ""))&amp;"']")</f>
        <v/>
      </c>
    </row>
    <row r="73" spans="1:10" ht="15" hidden="1" customHeight="1" outlineLevel="2">
      <c r="A73" s="66"/>
      <c r="C73" s="17" t="str">
        <f>IF(COUNTIF(FieldList3, "&lt;&gt;FALSE") = 0,"",SUBSTITUTE(LOWER(C62)," ","_")&amp;" = ")</f>
        <v/>
      </c>
      <c r="D73" s="81" t="str" cm="1">
        <f t="array" ref="D73">IF(COUNTIF(FieldList3, "&lt;&gt;FALSE") = 0,"","['"&amp;_xlfn.TEXTJOIN("', '", TRUE, _xlfn._xlws.FILTER(FieldRange,FieldList3&lt;&gt; FALSE, ""))&amp;"']")</f>
        <v/>
      </c>
    </row>
    <row r="74" spans="1:10" ht="15" hidden="1" customHeight="1" outlineLevel="2">
      <c r="A74" s="66"/>
      <c r="C74" s="17" t="str">
        <f>IF(COUNTIF(FieldList4, "&lt;&gt;FALSE") = 0,"",SUBSTITUTE(LOWER(C63)," ","_")&amp;" = ")</f>
        <v/>
      </c>
      <c r="D74" s="81" t="str" cm="1">
        <f t="array" ref="D74">IF(COUNTIF(FieldList4, "&lt;&gt;FALSE") = 0,"","['"&amp;_xlfn.TEXTJOIN("', '", TRUE, _xlfn._xlws.FILTER(FieldRange,FieldList4&lt;&gt; FALSE, ""))&amp;"']")</f>
        <v/>
      </c>
    </row>
    <row r="75" spans="1:10" ht="15" hidden="1" customHeight="1" outlineLevel="2">
      <c r="A75" s="66"/>
      <c r="C75" s="17" t="str">
        <f>IF(COUNTIF(FieldList5, "&lt;&gt;FALSE") = 0,"",SUBSTITUTE(LOWER(C64)," ","_")&amp;" = ")</f>
        <v/>
      </c>
      <c r="D75" s="81" t="str" cm="1">
        <f t="array" ref="D75">IF(COUNTIF(FieldList5, "&lt;&gt;FALSE") = 0,"","['"&amp;_xlfn.TEXTJOIN("', '", TRUE, _xlfn._xlws.FILTER(FieldRange,FieldList5&lt;&gt; FALSE, ""))&amp;"']")</f>
        <v/>
      </c>
    </row>
    <row r="76" spans="1:10" ht="15" hidden="1" customHeight="1" outlineLevel="2">
      <c r="A76" s="66"/>
      <c r="C76" s="17" t="str">
        <f>IF(COUNTIF(FieldList6, "&lt;&gt;FALSE") = 0,"",SUBSTITUTE(LOWER(C65)," ","_")&amp;" = ")</f>
        <v/>
      </c>
      <c r="D76" s="81" t="str" cm="1">
        <f t="array" ref="D76">IF(COUNTIF(FieldList6, "&lt;&gt;FALSE") = 0,"","['"&amp;_xlfn.TEXTJOIN("', '", TRUE, _xlfn._xlws.FILTER(FieldRange,FieldList6&lt;&gt; FALSE, ""))&amp;"']")</f>
        <v/>
      </c>
    </row>
    <row r="77" spans="1:10" ht="15" hidden="1" customHeight="1" outlineLevel="2">
      <c r="A77" s="66"/>
      <c r="C77" s="16" t="str">
        <f>IF(COUNTIF(FieldList7, "&lt;&gt;FALSE") = 0,"",SUBSTITUTE(LOWER(C66)," ","_")&amp;" = ")</f>
        <v/>
      </c>
      <c r="D77" s="81" t="str" cm="1">
        <f t="array" ref="D77">IF(COUNTIF(FieldList7, "&lt;&gt;FALSE") = 0,"","['"&amp;_xlfn.TEXTJOIN("', '", TRUE, _xlfn._xlws.FILTER(FieldRange,FieldList7&lt;&gt; FALSE, ""))&amp;"']")</f>
        <v/>
      </c>
    </row>
    <row r="78" spans="1:10" ht="15" hidden="1" customHeight="1" outlineLevel="2">
      <c r="A78" s="66"/>
      <c r="C78" s="3" t="str">
        <f>IF(COUNTIF(FieldList8, "&lt;&gt;FALSE") = 0,"",SUBSTITUTE(LOWER(C67)," ","_")&amp;" = ")</f>
        <v/>
      </c>
      <c r="D78" s="81" t="str" cm="1">
        <f t="array" ref="D78">IF(COUNTIF(FieldList8, "&lt;&gt;FALSE") = 0,"","['"&amp;_xlfn.TEXTJOIN("', '", TRUE, _xlfn._xlws.FILTER(FieldRange,FieldList8&lt;&gt; FALSE, ""))&amp;"']")</f>
        <v/>
      </c>
    </row>
    <row r="79" spans="1:10" ht="15" hidden="1" customHeight="1" outlineLevel="2">
      <c r="C79" s="15" t="str">
        <f>IF(COUNTIF(tbl_country_stats_scatter[Record List], "&lt;&gt;FALSE") = 0,"",SUBSTITUTE(LOWER(LightHeader)," ", "_") &amp;" = ")</f>
        <v/>
      </c>
      <c r="D79" s="81" t="str" cm="1">
        <f t="array" ref="D79">IF(COUNTIF(tbl_country_stats_scatter[Record List], "&lt;&gt;FALSE") = 0,"","['"&amp;_xlfn.TEXTJOIN("', '", TRUE, _xlfn._xlws.FILTER(_xlfn.TAKE(tbl_country_stats_scatter[],,-1), tbl_country_stats_scatter[Record List] &lt;&gt; FALSE, ""))&amp;"']")</f>
        <v/>
      </c>
    </row>
    <row r="80" spans="1:10" ht="10.199999999999999" hidden="1" customHeight="1" outlineLevel="1" collapsed="1"/>
    <row r="81" spans="3:12" ht="30" customHeight="1">
      <c r="C81" s="61" t="s">
        <v>37</v>
      </c>
      <c r="D81" s="59" t="s">
        <v>126</v>
      </c>
      <c r="E81" s="59" t="s">
        <v>137</v>
      </c>
      <c r="F81" s="59" t="s">
        <v>138</v>
      </c>
      <c r="G81" s="119" t="s">
        <v>139</v>
      </c>
      <c r="H81" s="119" t="s">
        <v>140</v>
      </c>
      <c r="I81" s="119" t="s">
        <v>141</v>
      </c>
      <c r="J81" s="119" t="s">
        <v>103</v>
      </c>
      <c r="K81" s="61" t="s">
        <v>38</v>
      </c>
      <c r="L81" s="61" t="s">
        <v>104</v>
      </c>
    </row>
    <row r="82" spans="3:12" ht="15" customHeight="1">
      <c r="C82" s="62" t="b">
        <v>0</v>
      </c>
      <c r="D82" s="60" t="s">
        <v>1522</v>
      </c>
      <c r="E82" s="60">
        <v>301922.6545274005</v>
      </c>
      <c r="F82" s="60">
        <v>14536.102692490444</v>
      </c>
      <c r="G82" s="122">
        <v>45.476919902181258</v>
      </c>
      <c r="H82" s="122">
        <v>2434.078296128057</v>
      </c>
      <c r="I82" s="122">
        <v>18.6962791840193</v>
      </c>
      <c r="J82" s="122">
        <v>0</v>
      </c>
      <c r="K82" s="123">
        <v>0</v>
      </c>
      <c r="L82" s="123">
        <v>5.9845273281809664E+18</v>
      </c>
    </row>
    <row r="83" spans="3:12" ht="15" customHeight="1">
      <c r="C83" s="62" t="b">
        <v>0</v>
      </c>
      <c r="D83" s="60" t="s">
        <v>1499</v>
      </c>
      <c r="E83" s="60">
        <v>215465.40860005902</v>
      </c>
      <c r="F83" s="60">
        <v>3293.0545936583544</v>
      </c>
      <c r="G83" s="122">
        <v>37.060586160002273</v>
      </c>
      <c r="H83" s="122">
        <v>338.88966902561941</v>
      </c>
      <c r="I83" s="122">
        <v>15.273754575693948</v>
      </c>
      <c r="J83" s="122">
        <v>1</v>
      </c>
      <c r="K83" s="123">
        <v>0</v>
      </c>
      <c r="L83" s="123">
        <v>1.2946893895950126E+18</v>
      </c>
    </row>
    <row r="84" spans="3:12" ht="15" customHeight="1">
      <c r="C84" s="112" t="b">
        <v>0</v>
      </c>
      <c r="D84" s="113" t="s">
        <v>1523</v>
      </c>
      <c r="E84" s="114">
        <v>117297.99508017422</v>
      </c>
      <c r="F84" s="114">
        <v>4787.9479282550519</v>
      </c>
      <c r="G84" s="122">
        <v>38.003162900581962</v>
      </c>
      <c r="H84" s="122">
        <v>537.85154456733119</v>
      </c>
      <c r="I84" s="122">
        <v>15.622620693303508</v>
      </c>
      <c r="J84" s="122">
        <v>2</v>
      </c>
      <c r="K84" s="123">
        <v>0</v>
      </c>
      <c r="L84" s="123">
        <v>7.2048926385801175E+18</v>
      </c>
    </row>
    <row r="85" spans="3:12" ht="15" customHeight="1">
      <c r="C85" s="112" t="b">
        <v>0</v>
      </c>
      <c r="D85" s="113" t="s">
        <v>1496</v>
      </c>
      <c r="E85" s="114">
        <v>87666.029907636344</v>
      </c>
      <c r="F85" s="114">
        <v>3390.1777664721944</v>
      </c>
      <c r="G85" s="122">
        <v>36.28363678813912</v>
      </c>
      <c r="H85" s="122">
        <v>560.83433450999189</v>
      </c>
      <c r="I85" s="122">
        <v>17.542450701600544</v>
      </c>
      <c r="J85" s="122">
        <v>3</v>
      </c>
      <c r="K85" s="123">
        <v>0</v>
      </c>
      <c r="L85" s="123">
        <v>4.4724781450076145E+18</v>
      </c>
    </row>
    <row r="86" spans="3:12" ht="15" customHeight="1">
      <c r="C86" s="112" t="b">
        <v>0</v>
      </c>
      <c r="D86" s="113" t="s">
        <v>1501</v>
      </c>
      <c r="E86" s="114">
        <v>63519.29192613862</v>
      </c>
      <c r="F86" s="114">
        <v>2171.6744131946939</v>
      </c>
      <c r="G86" s="122">
        <v>37.568718787911351</v>
      </c>
      <c r="H86" s="122">
        <v>262.04243512479457</v>
      </c>
      <c r="I86" s="122">
        <v>15.374696916620506</v>
      </c>
      <c r="J86" s="122">
        <v>4</v>
      </c>
      <c r="K86" s="123">
        <v>0</v>
      </c>
      <c r="L86" s="123">
        <v>1.3355863458901322E+19</v>
      </c>
    </row>
    <row r="87" spans="3:12" ht="15" customHeight="1">
      <c r="C87" s="112" t="b">
        <v>0</v>
      </c>
      <c r="D87" s="113" t="s">
        <v>1507</v>
      </c>
      <c r="E87" s="114">
        <v>12513.896386477631</v>
      </c>
      <c r="F87" s="114">
        <v>9.792492581382394</v>
      </c>
      <c r="G87" s="122">
        <v>0.4248808339068666</v>
      </c>
      <c r="H87" s="122">
        <v>1.4108161811410955</v>
      </c>
      <c r="I87" s="122">
        <v>0.19857561920013556</v>
      </c>
      <c r="J87" s="122">
        <v>5</v>
      </c>
      <c r="K87" s="123">
        <v>0</v>
      </c>
      <c r="L87" s="123">
        <v>7.3421109768091075E+18</v>
      </c>
    </row>
    <row r="88" spans="3:12" ht="15" customHeight="1">
      <c r="C88" s="112" t="b">
        <v>0</v>
      </c>
      <c r="D88" s="113" t="s">
        <v>1521</v>
      </c>
      <c r="E88" s="114">
        <v>161133.10009070896</v>
      </c>
      <c r="F88" s="114">
        <v>103.30731899794192</v>
      </c>
      <c r="G88" s="122">
        <v>1.6419971389146522</v>
      </c>
      <c r="H88" s="122">
        <v>15.656457153103302</v>
      </c>
      <c r="I88" s="122">
        <v>0.68357391090086617</v>
      </c>
      <c r="J88" s="122">
        <v>6</v>
      </c>
      <c r="K88" s="123">
        <v>0</v>
      </c>
      <c r="L88" s="123">
        <v>2.4100078124438518E+18</v>
      </c>
    </row>
    <row r="89" spans="3:12" ht="15" customHeight="1">
      <c r="C89" s="112" t="b">
        <v>0</v>
      </c>
      <c r="D89" s="113" t="s">
        <v>1508</v>
      </c>
      <c r="E89" s="114">
        <v>171348.28097189363</v>
      </c>
      <c r="F89" s="114">
        <v>214.32786539681257</v>
      </c>
      <c r="G89" s="122">
        <v>0.74916703766584392</v>
      </c>
      <c r="H89" s="122">
        <v>30.87415870033195</v>
      </c>
      <c r="I89" s="122">
        <v>0.32782411918842991</v>
      </c>
      <c r="J89" s="122">
        <v>7</v>
      </c>
      <c r="K89" s="123">
        <v>0</v>
      </c>
      <c r="L89" s="123">
        <v>1.651806079162933E+19</v>
      </c>
    </row>
    <row r="90" spans="3:12" ht="15" customHeight="1">
      <c r="C90" s="115" t="b">
        <v>0</v>
      </c>
      <c r="D90" s="116" t="s">
        <v>1524</v>
      </c>
      <c r="E90" s="117">
        <v>93277.800906479359</v>
      </c>
      <c r="F90" s="117">
        <v>97.651632442697874</v>
      </c>
      <c r="G90" s="122">
        <v>3.0989050178218167</v>
      </c>
      <c r="H90" s="122">
        <v>13.245772383474993</v>
      </c>
      <c r="I90" s="122">
        <v>1.3922159037086397</v>
      </c>
      <c r="J90" s="122">
        <v>8</v>
      </c>
      <c r="K90" s="123">
        <v>0</v>
      </c>
      <c r="L90" s="123">
        <v>5.7518039897303027E+17</v>
      </c>
    </row>
  </sheetData>
  <mergeCells count="1">
    <mergeCell ref="D9:E9"/>
  </mergeCells>
  <phoneticPr fontId="24" type="noConversion"/>
  <conditionalFormatting sqref="C81 C60:C67">
    <cfRule type="duplicateValues" dxfId="100" priority="8"/>
  </conditionalFormatting>
  <conditionalFormatting sqref="C82:C90">
    <cfRule type="cellIs" dxfId="99" priority="11" operator="notEqual">
      <formula>FALSE</formula>
    </cfRule>
  </conditionalFormatting>
  <conditionalFormatting sqref="D9">
    <cfRule type="cellIs" dxfId="98" priority="4" operator="notEqual">
      <formula>"Dataset Description"</formula>
    </cfRule>
  </conditionalFormatting>
  <conditionalFormatting sqref="D14:D15">
    <cfRule type="colorScale" priority="5">
      <colorScale>
        <cfvo type="num" val="0"/>
        <cfvo type="num" val="0.2"/>
        <color theme="1" tint="-0.499984740745262"/>
        <color rgb="FF7A0000"/>
      </colorScale>
    </cfRule>
  </conditionalFormatting>
  <conditionalFormatting sqref="D17:J17">
    <cfRule type="cellIs" dxfId="97" priority="6" operator="notEqual">
      <formula>"Definition"</formula>
    </cfRule>
  </conditionalFormatting>
  <conditionalFormatting sqref="D19:J19">
    <cfRule type="cellIs" dxfId="96" priority="7" operator="notEqual">
      <formula>"Note"</formula>
    </cfRule>
  </conditionalFormatting>
  <conditionalFormatting sqref="D25:F32 D38:F42 D48:F56">
    <cfRule type="cellIs" dxfId="95" priority="12" operator="equal">
      <formula>0</formula>
    </cfRule>
  </conditionalFormatting>
  <conditionalFormatting sqref="D26:F28">
    <cfRule type="colorScale" priority="9">
      <colorScale>
        <cfvo type="num" val="0"/>
        <cfvo type="num" val="0.2"/>
        <color rgb="FF000000"/>
        <color rgb="FF7A0000"/>
      </colorScale>
    </cfRule>
  </conditionalFormatting>
  <conditionalFormatting sqref="D60:F67">
    <cfRule type="cellIs" dxfId="94" priority="10" operator="notEqual">
      <formula>FALSE</formula>
    </cfRule>
  </conditionalFormatting>
  <conditionalFormatting sqref="G25:J32 G38:J42 G48:J56">
    <cfRule type="cellIs" dxfId="93" priority="3" operator="equal">
      <formula>0</formula>
    </cfRule>
  </conditionalFormatting>
  <conditionalFormatting sqref="G26:J28">
    <cfRule type="colorScale" priority="1">
      <colorScale>
        <cfvo type="num" val="0"/>
        <cfvo type="num" val="0.2"/>
        <color rgb="FF000000"/>
        <color rgb="FF7A0000"/>
      </colorScale>
    </cfRule>
  </conditionalFormatting>
  <conditionalFormatting sqref="G60:J67">
    <cfRule type="cellIs" dxfId="92" priority="2" operator="notEqual">
      <formula>FALSE</formula>
    </cfRule>
  </conditionalFormatting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53CC4-F318-4FBF-916D-CC16AF59B3E2}">
  <sheetPr>
    <tabColor rgb="FF686868"/>
  </sheetPr>
  <dimension ref="A1:I1035"/>
  <sheetViews>
    <sheetView topLeftCell="A2" zoomScale="85" zoomScaleNormal="85" workbookViewId="0">
      <pane xSplit="3" ySplit="20" topLeftCell="D22" activePane="bottomRight" state="frozen"/>
      <selection activeCell="A2" sqref="A2"/>
      <selection pane="topRight" activeCell="D2" sqref="D2"/>
      <selection pane="bottomLeft" activeCell="A22" sqref="A22"/>
      <selection pane="bottomRight" activeCell="D21" sqref="D21"/>
    </sheetView>
  </sheetViews>
  <sheetFormatPr defaultColWidth="15.6640625" defaultRowHeight="15" customHeight="1" outlineLevelRow="2"/>
  <cols>
    <col min="1" max="1" width="1.77734375" style="81" customWidth="1"/>
    <col min="2" max="2" width="8.33203125" style="81" customWidth="1"/>
    <col min="3" max="3" width="26.44140625" style="81" bestFit="1" customWidth="1"/>
    <col min="4" max="4" width="25.6640625" style="81" customWidth="1"/>
    <col min="5" max="7" width="27.6640625" style="81" customWidth="1"/>
    <col min="8" max="16384" width="15.6640625" style="81"/>
  </cols>
  <sheetData>
    <row r="1" spans="1:8" ht="19.95" hidden="1" customHeight="1">
      <c r="B1" s="13"/>
      <c r="C1" s="14"/>
      <c r="D1" s="14" t="s">
        <v>0</v>
      </c>
      <c r="E1" s="14"/>
      <c r="F1" s="14"/>
      <c r="G1" s="14"/>
      <c r="H1" s="14"/>
    </row>
    <row r="2" spans="1:8" s="71" customFormat="1" ht="4.95" customHeight="1">
      <c r="C2" s="72"/>
      <c r="D2" s="72"/>
      <c r="E2" s="72"/>
      <c r="F2" s="72"/>
      <c r="G2" s="72"/>
      <c r="H2" s="72"/>
    </row>
    <row r="3" spans="1:8" ht="14.4" customHeight="1">
      <c r="B3" s="80" t="str">
        <f ca="1">HYPERLINK("#" &amp; CELL("address", _xlfn.XLOOKUP(Name,tbl_DfOverview[Dataframe],tbl_DfOverview[_],tbl_DfOverview[[#Headers],[_]])), "Overview ↩")</f>
        <v>Overview ↩</v>
      </c>
      <c r="C3" s="80"/>
    </row>
    <row r="4" spans="1:8" ht="4.95" customHeight="1">
      <c r="B4" s="68"/>
    </row>
    <row r="5" spans="1:8" ht="30" customHeight="1">
      <c r="B5" s="97" t="e" vm="1">
        <v>#VALUE!</v>
      </c>
      <c r="C5" s="74" t="s">
        <v>142</v>
      </c>
      <c r="D5" s="22"/>
    </row>
    <row r="6" spans="1:8" ht="10.199999999999999" customHeight="1"/>
    <row r="7" spans="1:8" ht="14.4">
      <c r="A7" s="66"/>
      <c r="B7" s="82" t="s">
        <v>63</v>
      </c>
      <c r="C7" s="2" t="s">
        <v>5</v>
      </c>
    </row>
    <row r="8" spans="1:8" ht="10.199999999999999" customHeight="1">
      <c r="A8" s="66"/>
    </row>
    <row r="9" spans="1:8" ht="49.95" hidden="1" customHeight="1" outlineLevel="1">
      <c r="A9" s="66"/>
      <c r="D9" s="110" t="s">
        <v>51</v>
      </c>
      <c r="E9" s="111"/>
    </row>
    <row r="10" spans="1:8" ht="14.4" hidden="1" outlineLevel="1">
      <c r="A10" s="66"/>
    </row>
    <row r="11" spans="1:8" ht="15" hidden="1" customHeight="1" outlineLevel="1">
      <c r="A11" s="66"/>
      <c r="C11" s="21" t="s">
        <v>6</v>
      </c>
      <c r="D11" s="32">
        <v>954</v>
      </c>
    </row>
    <row r="12" spans="1:8" ht="15" hidden="1" customHeight="1" outlineLevel="1">
      <c r="A12" s="66"/>
      <c r="C12" s="3" t="s">
        <v>48</v>
      </c>
      <c r="D12" s="24">
        <v>4</v>
      </c>
    </row>
    <row r="13" spans="1:8" ht="15" hidden="1" customHeight="1" outlineLevel="1">
      <c r="A13" s="66"/>
      <c r="C13" s="3" t="s">
        <v>12</v>
      </c>
      <c r="D13" s="24">
        <v>23028</v>
      </c>
    </row>
    <row r="14" spans="1:8" ht="15" hidden="1" customHeight="1" outlineLevel="1">
      <c r="A14" s="66"/>
      <c r="C14" s="3" t="s">
        <v>49</v>
      </c>
      <c r="D14" s="30">
        <v>1</v>
      </c>
    </row>
    <row r="15" spans="1:8" ht="15" hidden="1" customHeight="1" outlineLevel="1">
      <c r="A15" s="66"/>
      <c r="C15" s="3" t="s">
        <v>50</v>
      </c>
      <c r="D15" s="31">
        <v>0</v>
      </c>
    </row>
    <row r="16" spans="1:8" ht="10.199999999999999" hidden="1" customHeight="1" outlineLevel="1">
      <c r="A16" s="66"/>
    </row>
    <row r="17" spans="1:9" ht="34.950000000000003" hidden="1" customHeight="1" outlineLevel="1">
      <c r="A17" s="66"/>
      <c r="C17" s="21" t="s">
        <v>2</v>
      </c>
      <c r="D17" s="33" t="s">
        <v>40</v>
      </c>
      <c r="E17" s="34" t="s">
        <v>40</v>
      </c>
      <c r="F17" s="34" t="s">
        <v>40</v>
      </c>
      <c r="G17" s="34" t="s">
        <v>40</v>
      </c>
    </row>
    <row r="18" spans="1:9" ht="10.199999999999999" hidden="1" customHeight="1" outlineLevel="1">
      <c r="A18" s="66"/>
    </row>
    <row r="19" spans="1:9" ht="34.950000000000003" hidden="1" customHeight="1" outlineLevel="1">
      <c r="C19" s="21" t="s">
        <v>3</v>
      </c>
      <c r="D19" s="35" t="s">
        <v>47</v>
      </c>
      <c r="E19" s="36" t="s">
        <v>47</v>
      </c>
      <c r="F19" s="37" t="s">
        <v>47</v>
      </c>
      <c r="G19" s="37" t="s">
        <v>47</v>
      </c>
    </row>
    <row r="20" spans="1:9" ht="10.199999999999999" hidden="1" customHeight="1" outlineLevel="1"/>
    <row r="21" spans="1:9" s="23" customFormat="1" ht="30" customHeight="1" collapsed="1">
      <c r="B21" s="108"/>
      <c r="C21" s="108" t="s">
        <v>4</v>
      </c>
      <c r="D21" s="109" t="s">
        <v>119</v>
      </c>
      <c r="E21" s="109" t="s">
        <v>106</v>
      </c>
      <c r="F21" s="109" t="s">
        <v>143</v>
      </c>
      <c r="G21" s="109" t="s">
        <v>103</v>
      </c>
      <c r="H21" s="23" t="s">
        <v>38</v>
      </c>
      <c r="I21" s="23" t="s">
        <v>104</v>
      </c>
    </row>
    <row r="22" spans="1:9" ht="10.199999999999999" customHeight="1"/>
    <row r="23" spans="1:9" ht="14.4" outlineLevel="1">
      <c r="A23" s="66"/>
      <c r="B23" s="82" t="s">
        <v>63</v>
      </c>
      <c r="C23" s="2" t="s">
        <v>7</v>
      </c>
    </row>
    <row r="24" spans="1:9" ht="10.199999999999999" customHeight="1" outlineLevel="1">
      <c r="A24" s="66"/>
    </row>
    <row r="25" spans="1:9" ht="15" hidden="1" customHeight="1" outlineLevel="2">
      <c r="A25" s="66"/>
      <c r="C25" s="19" t="s">
        <v>8</v>
      </c>
      <c r="D25" s="9" t="s">
        <v>212</v>
      </c>
      <c r="E25" s="9" t="s">
        <v>213</v>
      </c>
      <c r="F25" s="9" t="s">
        <v>213</v>
      </c>
      <c r="G25" s="9" t="s">
        <v>210</v>
      </c>
    </row>
    <row r="26" spans="1:9" ht="15" hidden="1" customHeight="1" outlineLevel="2">
      <c r="A26" s="66"/>
      <c r="C26" s="3" t="s">
        <v>9</v>
      </c>
      <c r="D26" s="10">
        <v>1</v>
      </c>
      <c r="E26" s="10">
        <v>0.917190775681341</v>
      </c>
      <c r="F26" s="10">
        <v>0.90985324947589097</v>
      </c>
      <c r="G26" s="10">
        <v>1</v>
      </c>
    </row>
    <row r="27" spans="1:9" ht="15" hidden="1" customHeight="1" outlineLevel="2">
      <c r="A27" s="66"/>
      <c r="C27" s="18" t="s">
        <v>10</v>
      </c>
      <c r="D27" s="10">
        <v>0</v>
      </c>
      <c r="E27" s="10">
        <v>0</v>
      </c>
      <c r="F27" s="10">
        <v>0</v>
      </c>
      <c r="G27" s="10">
        <v>0</v>
      </c>
    </row>
    <row r="28" spans="1:9" ht="15" hidden="1" customHeight="1" outlineLevel="2">
      <c r="A28" s="66"/>
      <c r="C28" s="18" t="s">
        <v>11</v>
      </c>
      <c r="D28" s="10">
        <v>0.33142261594580502</v>
      </c>
      <c r="E28" s="10">
        <v>0.33142261594580502</v>
      </c>
      <c r="F28" s="10">
        <v>0.33142261594580502</v>
      </c>
      <c r="G28" s="10">
        <v>5.7321521625846696E-3</v>
      </c>
    </row>
    <row r="29" spans="1:9" ht="15" hidden="1" customHeight="1" outlineLevel="2">
      <c r="A29" s="66"/>
      <c r="C29" s="18" t="s">
        <v>12</v>
      </c>
      <c r="D29" s="11">
        <v>7632</v>
      </c>
      <c r="E29" s="11">
        <v>7632</v>
      </c>
      <c r="F29" s="11">
        <v>7632</v>
      </c>
      <c r="G29" s="11">
        <v>132</v>
      </c>
    </row>
    <row r="30" spans="1:9" ht="15" hidden="1" customHeight="1" outlineLevel="2">
      <c r="A30" s="66"/>
      <c r="C30" s="18" t="s">
        <v>13</v>
      </c>
      <c r="D30" s="11">
        <v>954</v>
      </c>
      <c r="E30" s="11">
        <v>875</v>
      </c>
      <c r="F30" s="11">
        <v>868</v>
      </c>
      <c r="G30" s="11">
        <v>954</v>
      </c>
    </row>
    <row r="31" spans="1:9" ht="15" hidden="1" customHeight="1" outlineLevel="2">
      <c r="A31" s="66"/>
      <c r="C31" s="19" t="s">
        <v>14</v>
      </c>
      <c r="D31" s="11">
        <v>954</v>
      </c>
      <c r="E31" s="11">
        <v>954</v>
      </c>
      <c r="F31" s="11">
        <v>954</v>
      </c>
      <c r="G31" s="11">
        <v>954</v>
      </c>
    </row>
    <row r="32" spans="1:9" ht="15" hidden="1" customHeight="1" outlineLevel="2">
      <c r="A32" s="66"/>
      <c r="C32" s="3" t="s">
        <v>15</v>
      </c>
      <c r="D32" s="11">
        <v>0</v>
      </c>
      <c r="E32" s="11">
        <v>0</v>
      </c>
      <c r="F32" s="11">
        <v>0</v>
      </c>
      <c r="G32" s="11">
        <v>0</v>
      </c>
    </row>
    <row r="33" spans="1:7" ht="10.199999999999999" hidden="1" customHeight="1" outlineLevel="2">
      <c r="A33" s="66"/>
    </row>
    <row r="34" spans="1:7" ht="124.95" hidden="1" customHeight="1" outlineLevel="2"/>
    <row r="35" spans="1:7" ht="10.199999999999999" hidden="1" customHeight="1" outlineLevel="2"/>
    <row r="36" spans="1:7" ht="14.4" outlineLevel="1" collapsed="1">
      <c r="A36" s="66"/>
      <c r="B36" s="82" t="s">
        <v>63</v>
      </c>
      <c r="C36" s="2" t="s">
        <v>16</v>
      </c>
    </row>
    <row r="37" spans="1:7" ht="10.199999999999999" customHeight="1" outlineLevel="1">
      <c r="A37" s="66"/>
    </row>
    <row r="38" spans="1:7" ht="15" hidden="1" customHeight="1" outlineLevel="2">
      <c r="A38" s="66"/>
      <c r="C38" s="3" t="s">
        <v>17</v>
      </c>
      <c r="D38" s="12">
        <v>45627.672181712966</v>
      </c>
      <c r="E38" s="12">
        <v>0.68414038327763005</v>
      </c>
      <c r="F38" s="12">
        <v>0.78488055540983603</v>
      </c>
      <c r="G38" s="12">
        <v>476.5</v>
      </c>
    </row>
    <row r="39" spans="1:7" ht="15" hidden="1" customHeight="1" outlineLevel="2">
      <c r="A39" s="66"/>
      <c r="C39" s="18" t="s">
        <v>18</v>
      </c>
      <c r="D39" s="12">
        <v>45627.672181712966</v>
      </c>
      <c r="E39" s="12">
        <v>0.72977651626089601</v>
      </c>
      <c r="F39" s="12">
        <v>0.80525782829305703</v>
      </c>
      <c r="G39" s="12">
        <v>476.5</v>
      </c>
    </row>
    <row r="40" spans="1:7" ht="15" hidden="1" customHeight="1" outlineLevel="2">
      <c r="A40" s="66"/>
      <c r="C40" s="18" t="s">
        <v>19</v>
      </c>
      <c r="D40" s="12">
        <v>45627.666666666664</v>
      </c>
      <c r="E40" s="12">
        <v>0.59423426253350498</v>
      </c>
      <c r="F40" s="12">
        <v>0.46058561463359299</v>
      </c>
      <c r="G40" s="12">
        <v>0</v>
      </c>
    </row>
    <row r="41" spans="1:7" ht="15" hidden="1" customHeight="1" outlineLevel="2">
      <c r="A41" s="66"/>
      <c r="C41" s="3" t="s">
        <v>20</v>
      </c>
      <c r="D41" s="12"/>
      <c r="E41" s="12">
        <v>0.19976431430567099</v>
      </c>
      <c r="F41" s="12">
        <v>0.23302781755368199</v>
      </c>
      <c r="G41" s="12">
        <v>275.54037816624901</v>
      </c>
    </row>
    <row r="42" spans="1:7" ht="15" hidden="1" customHeight="1" outlineLevel="2">
      <c r="A42" s="66"/>
      <c r="C42" s="20" t="s">
        <v>21</v>
      </c>
      <c r="D42" s="12"/>
      <c r="E42" s="12">
        <v>3.9905781270014998E-2</v>
      </c>
      <c r="F42" s="12">
        <v>5.4301963753832297E-2</v>
      </c>
      <c r="G42" s="12">
        <v>75922.499999999898</v>
      </c>
    </row>
    <row r="43" spans="1:7" ht="10.199999999999999" hidden="1" customHeight="1" outlineLevel="2">
      <c r="A43" s="66"/>
    </row>
    <row r="44" spans="1:7" ht="150" hidden="1" customHeight="1" outlineLevel="2"/>
    <row r="45" spans="1:7" ht="10.199999999999999" hidden="1" customHeight="1" outlineLevel="2"/>
    <row r="46" spans="1:7" ht="14.4" outlineLevel="1" collapsed="1">
      <c r="A46" s="66"/>
      <c r="B46" s="82" t="s">
        <v>63</v>
      </c>
      <c r="C46" s="2" t="s">
        <v>22</v>
      </c>
    </row>
    <row r="47" spans="1:7" ht="10.050000000000001" customHeight="1" outlineLevel="1">
      <c r="A47" s="66"/>
    </row>
    <row r="48" spans="1:7" ht="15" hidden="1" customHeight="1" outlineLevel="2">
      <c r="A48" s="66"/>
      <c r="C48" s="3" t="s">
        <v>23</v>
      </c>
      <c r="D48" s="12">
        <v>45627.666666666664</v>
      </c>
      <c r="E48" s="12">
        <v>0.2967440814731</v>
      </c>
      <c r="F48" s="12">
        <v>0.3627603752179</v>
      </c>
      <c r="G48" s="12">
        <v>0</v>
      </c>
    </row>
    <row r="49" spans="1:7" ht="15" hidden="1" customHeight="1" outlineLevel="2">
      <c r="A49" s="66"/>
      <c r="C49" s="18">
        <v>0.05</v>
      </c>
      <c r="D49" s="12">
        <v>45627.667218171293</v>
      </c>
      <c r="E49" s="12">
        <v>0.32362233138149699</v>
      </c>
      <c r="F49" s="12">
        <v>0.431741032803026</v>
      </c>
      <c r="G49" s="12">
        <v>47.65</v>
      </c>
    </row>
    <row r="50" spans="1:7" ht="15" hidden="1" customHeight="1" outlineLevel="2">
      <c r="A50" s="66"/>
      <c r="C50" s="19">
        <v>0.25</v>
      </c>
      <c r="D50" s="12">
        <v>45627.669424189815</v>
      </c>
      <c r="E50" s="12">
        <v>0.53981691796249798</v>
      </c>
      <c r="F50" s="12">
        <v>0.56479086532991296</v>
      </c>
      <c r="G50" s="12">
        <v>238.25</v>
      </c>
    </row>
    <row r="51" spans="1:7" ht="15" hidden="1" customHeight="1" outlineLevel="2">
      <c r="A51" s="66"/>
      <c r="C51" s="3">
        <v>0.5</v>
      </c>
      <c r="D51" s="12">
        <v>45627.672181712966</v>
      </c>
      <c r="E51" s="12">
        <v>0.72977651626089601</v>
      </c>
      <c r="F51" s="12">
        <v>0.80525782829305703</v>
      </c>
      <c r="G51" s="12">
        <v>476.5</v>
      </c>
    </row>
    <row r="52" spans="1:7" ht="15" hidden="1" customHeight="1" outlineLevel="2">
      <c r="A52" s="66"/>
      <c r="C52" s="18">
        <v>0.75</v>
      </c>
      <c r="D52" s="12">
        <v>45627.674939236109</v>
      </c>
      <c r="E52" s="12">
        <v>0.82309099969792898</v>
      </c>
      <c r="F52" s="12">
        <v>0.97337721438504998</v>
      </c>
      <c r="G52" s="12">
        <v>714.75</v>
      </c>
    </row>
    <row r="53" spans="1:7" ht="15" hidden="1" customHeight="1" outlineLevel="2">
      <c r="A53" s="66"/>
      <c r="C53" s="18">
        <v>0.95</v>
      </c>
      <c r="D53" s="12">
        <v>45627.677145254631</v>
      </c>
      <c r="E53" s="12">
        <v>0.98608359784945199</v>
      </c>
      <c r="F53" s="12">
        <v>1.1490268497432501</v>
      </c>
      <c r="G53" s="12">
        <v>905.349999999999</v>
      </c>
    </row>
    <row r="54" spans="1:7" ht="15" hidden="1" customHeight="1" outlineLevel="2">
      <c r="A54" s="66"/>
      <c r="C54" s="3" t="s">
        <v>24</v>
      </c>
      <c r="D54" s="12">
        <v>45627.67769675926</v>
      </c>
      <c r="E54" s="12">
        <v>1.1237638930962399</v>
      </c>
      <c r="F54" s="12">
        <v>1.32342688824086</v>
      </c>
      <c r="G54" s="12">
        <v>953</v>
      </c>
    </row>
    <row r="55" spans="1:7" ht="15" hidden="1" customHeight="1" outlineLevel="2">
      <c r="A55" s="66"/>
      <c r="C55" s="18" t="s">
        <v>25</v>
      </c>
      <c r="D55" s="12" t="s">
        <v>1525</v>
      </c>
      <c r="E55" s="12">
        <v>0.82701981162314597</v>
      </c>
      <c r="F55" s="12">
        <v>0.96066651302296102</v>
      </c>
      <c r="G55" s="12">
        <v>953</v>
      </c>
    </row>
    <row r="56" spans="1:7" ht="15" hidden="1" customHeight="1" outlineLevel="2">
      <c r="C56" s="3" t="s">
        <v>26</v>
      </c>
      <c r="D56" s="12" t="s">
        <v>1526</v>
      </c>
      <c r="E56" s="12">
        <v>0.283274081735431</v>
      </c>
      <c r="F56" s="12">
        <v>0.40858634905513602</v>
      </c>
      <c r="G56" s="12">
        <v>476.5</v>
      </c>
    </row>
    <row r="57" spans="1:7" ht="10.199999999999999" hidden="1" customHeight="1" outlineLevel="2"/>
    <row r="58" spans="1:7" ht="14.4" outlineLevel="1" collapsed="1">
      <c r="A58" s="66"/>
      <c r="B58" s="82" t="s">
        <v>63</v>
      </c>
      <c r="C58" s="2" t="s">
        <v>27</v>
      </c>
    </row>
    <row r="59" spans="1:7" ht="10.050000000000001" customHeight="1" outlineLevel="1">
      <c r="A59" s="66"/>
    </row>
    <row r="60" spans="1:7" ht="15" hidden="1" customHeight="1" outlineLevel="2">
      <c r="A60" s="66"/>
      <c r="C60" s="3" t="s">
        <v>28</v>
      </c>
      <c r="D60" s="29" t="b">
        <v>0</v>
      </c>
      <c r="E60" s="29" t="b">
        <v>0</v>
      </c>
      <c r="F60" s="29" t="b">
        <v>0</v>
      </c>
      <c r="G60" s="29" t="b">
        <v>0</v>
      </c>
    </row>
    <row r="61" spans="1:7" ht="15" hidden="1" customHeight="1" outlineLevel="2">
      <c r="A61" s="66"/>
      <c r="C61" s="18" t="s">
        <v>29</v>
      </c>
      <c r="D61" s="29" t="b">
        <v>0</v>
      </c>
      <c r="E61" s="29" t="b">
        <v>0</v>
      </c>
      <c r="F61" s="29" t="b">
        <v>0</v>
      </c>
      <c r="G61" s="29" t="b">
        <v>0</v>
      </c>
    </row>
    <row r="62" spans="1:7" ht="15" hidden="1" customHeight="1" outlineLevel="2">
      <c r="A62" s="66"/>
      <c r="C62" s="18" t="s">
        <v>30</v>
      </c>
      <c r="D62" s="29" t="b">
        <v>0</v>
      </c>
      <c r="E62" s="29" t="b">
        <v>0</v>
      </c>
      <c r="F62" s="29" t="b">
        <v>0</v>
      </c>
      <c r="G62" s="29" t="b">
        <v>0</v>
      </c>
    </row>
    <row r="63" spans="1:7" ht="15" hidden="1" customHeight="1" outlineLevel="2">
      <c r="A63" s="66"/>
      <c r="C63" s="18" t="s">
        <v>31</v>
      </c>
      <c r="D63" s="29" t="b">
        <v>0</v>
      </c>
      <c r="E63" s="29" t="b">
        <v>0</v>
      </c>
      <c r="F63" s="29" t="b">
        <v>0</v>
      </c>
      <c r="G63" s="29" t="b">
        <v>0</v>
      </c>
    </row>
    <row r="64" spans="1:7" ht="15" hidden="1" customHeight="1" outlineLevel="2">
      <c r="A64" s="66"/>
      <c r="C64" s="3" t="s">
        <v>32</v>
      </c>
      <c r="D64" s="29" t="b">
        <v>0</v>
      </c>
      <c r="E64" s="29" t="b">
        <v>0</v>
      </c>
      <c r="F64" s="29" t="b">
        <v>0</v>
      </c>
      <c r="G64" s="29" t="b">
        <v>0</v>
      </c>
    </row>
    <row r="65" spans="1:7" ht="15" hidden="1" customHeight="1" outlineLevel="2">
      <c r="A65" s="66"/>
      <c r="C65" s="18" t="s">
        <v>33</v>
      </c>
      <c r="D65" s="29" t="b">
        <v>0</v>
      </c>
      <c r="E65" s="29" t="b">
        <v>0</v>
      </c>
      <c r="F65" s="29" t="b">
        <v>0</v>
      </c>
      <c r="G65" s="29" t="b">
        <v>0</v>
      </c>
    </row>
    <row r="66" spans="1:7" ht="15" hidden="1" customHeight="1" outlineLevel="2">
      <c r="A66" s="66"/>
      <c r="C66" s="18" t="s">
        <v>34</v>
      </c>
      <c r="D66" s="29" t="b">
        <v>0</v>
      </c>
      <c r="E66" s="29" t="b">
        <v>0</v>
      </c>
      <c r="F66" s="29" t="b">
        <v>0</v>
      </c>
      <c r="G66" s="29" t="b">
        <v>0</v>
      </c>
    </row>
    <row r="67" spans="1:7" ht="15" hidden="1" customHeight="1" outlineLevel="2">
      <c r="C67" s="3" t="s">
        <v>35</v>
      </c>
      <c r="D67" s="29" t="b">
        <v>0</v>
      </c>
      <c r="E67" s="29" t="b">
        <v>0</v>
      </c>
      <c r="F67" s="29" t="b">
        <v>0</v>
      </c>
      <c r="G67" s="29" t="b">
        <v>0</v>
      </c>
    </row>
    <row r="68" spans="1:7" ht="10.199999999999999" hidden="1" customHeight="1" outlineLevel="2"/>
    <row r="69" spans="1:7" ht="14.4" outlineLevel="1" collapsed="1">
      <c r="A69" s="66"/>
      <c r="B69" s="82" t="s">
        <v>63</v>
      </c>
      <c r="C69" s="2" t="s">
        <v>36</v>
      </c>
    </row>
    <row r="70" spans="1:7" ht="10.050000000000001" customHeight="1" outlineLevel="1">
      <c r="A70" s="66"/>
    </row>
    <row r="71" spans="1:7" ht="15" hidden="1" customHeight="1" outlineLevel="2">
      <c r="A71" s="66"/>
      <c r="C71" s="3" t="str">
        <f>IF(COUNTIF(FieldList1, "&lt;&gt;FALSE") = 0,"",SUBSTITUTE(LOWER(C60)," ","_") &amp;" = ")</f>
        <v/>
      </c>
      <c r="D71" s="81" t="str" cm="1">
        <f t="array" ref="D71">IF(COUNTIF(FieldList1, "&lt;&gt;FALSE") = 0,"","['"&amp;_xlfn.TEXTJOIN("', '", TRUE, _xlfn._xlws.FILTER(FieldRange,FieldList1&lt;&gt; FALSE, ""))&amp;"']")</f>
        <v/>
      </c>
    </row>
    <row r="72" spans="1:7" ht="15" hidden="1" customHeight="1" outlineLevel="2">
      <c r="A72" s="66"/>
      <c r="C72" s="17" t="str">
        <f>IF(COUNTIF(FieldList2, "&lt;&gt;FALSE") = 0,"",SUBSTITUTE(LOWER(C61)," ","_")&amp;" = ")</f>
        <v/>
      </c>
      <c r="D72" s="81" t="str" cm="1">
        <f t="array" ref="D72">IF(COUNTIF(FieldList2, "&lt;&gt;FALSE") = 0,"","['"&amp;_xlfn.TEXTJOIN("', '", TRUE, _xlfn._xlws.FILTER(FieldRange,FieldList2&lt;&gt; FALSE, ""))&amp;"']")</f>
        <v/>
      </c>
    </row>
    <row r="73" spans="1:7" ht="15" hidden="1" customHeight="1" outlineLevel="2">
      <c r="A73" s="66"/>
      <c r="C73" s="17" t="str">
        <f>IF(COUNTIF(FieldList3, "&lt;&gt;FALSE") = 0,"",SUBSTITUTE(LOWER(C62)," ","_")&amp;" = ")</f>
        <v/>
      </c>
      <c r="D73" s="81" t="str" cm="1">
        <f t="array" ref="D73">IF(COUNTIF(FieldList3, "&lt;&gt;FALSE") = 0,"","['"&amp;_xlfn.TEXTJOIN("', '", TRUE, _xlfn._xlws.FILTER(FieldRange,FieldList3&lt;&gt; FALSE, ""))&amp;"']")</f>
        <v/>
      </c>
    </row>
    <row r="74" spans="1:7" ht="15" hidden="1" customHeight="1" outlineLevel="2">
      <c r="A74" s="66"/>
      <c r="C74" s="17" t="str">
        <f>IF(COUNTIF(FieldList4, "&lt;&gt;FALSE") = 0,"",SUBSTITUTE(LOWER(C63)," ","_")&amp;" = ")</f>
        <v/>
      </c>
      <c r="D74" s="81" t="str" cm="1">
        <f t="array" ref="D74">IF(COUNTIF(FieldList4, "&lt;&gt;FALSE") = 0,"","['"&amp;_xlfn.TEXTJOIN("', '", TRUE, _xlfn._xlws.FILTER(FieldRange,FieldList4&lt;&gt; FALSE, ""))&amp;"']")</f>
        <v/>
      </c>
    </row>
    <row r="75" spans="1:7" ht="15" hidden="1" customHeight="1" outlineLevel="2">
      <c r="A75" s="66"/>
      <c r="C75" s="17" t="str">
        <f>IF(COUNTIF(FieldList5, "&lt;&gt;FALSE") = 0,"",SUBSTITUTE(LOWER(C64)," ","_")&amp;" = ")</f>
        <v/>
      </c>
      <c r="D75" s="81" t="str" cm="1">
        <f t="array" ref="D75">IF(COUNTIF(FieldList5, "&lt;&gt;FALSE") = 0,"","['"&amp;_xlfn.TEXTJOIN("', '", TRUE, _xlfn._xlws.FILTER(FieldRange,FieldList5&lt;&gt; FALSE, ""))&amp;"']")</f>
        <v/>
      </c>
    </row>
    <row r="76" spans="1:7" ht="15" hidden="1" customHeight="1" outlineLevel="2">
      <c r="A76" s="66"/>
      <c r="C76" s="17" t="str">
        <f>IF(COUNTIF(FieldList6, "&lt;&gt;FALSE") = 0,"",SUBSTITUTE(LOWER(C65)," ","_")&amp;" = ")</f>
        <v/>
      </c>
      <c r="D76" s="81" t="str" cm="1">
        <f t="array" ref="D76">IF(COUNTIF(FieldList6, "&lt;&gt;FALSE") = 0,"","['"&amp;_xlfn.TEXTJOIN("', '", TRUE, _xlfn._xlws.FILTER(FieldRange,FieldList6&lt;&gt; FALSE, ""))&amp;"']")</f>
        <v/>
      </c>
    </row>
    <row r="77" spans="1:7" ht="15" hidden="1" customHeight="1" outlineLevel="2">
      <c r="A77" s="66"/>
      <c r="C77" s="16" t="str">
        <f>IF(COUNTIF(FieldList7, "&lt;&gt;FALSE") = 0,"",SUBSTITUTE(LOWER(C66)," ","_")&amp;" = ")</f>
        <v/>
      </c>
      <c r="D77" s="81" t="str" cm="1">
        <f t="array" ref="D77">IF(COUNTIF(FieldList7, "&lt;&gt;FALSE") = 0,"","['"&amp;_xlfn.TEXTJOIN("', '", TRUE, _xlfn._xlws.FILTER(FieldRange,FieldList7&lt;&gt; FALSE, ""))&amp;"']")</f>
        <v/>
      </c>
    </row>
    <row r="78" spans="1:7" ht="15" hidden="1" customHeight="1" outlineLevel="2">
      <c r="A78" s="66"/>
      <c r="C78" s="3" t="str">
        <f>IF(COUNTIF(FieldList8, "&lt;&gt;FALSE") = 0,"",SUBSTITUTE(LOWER(C67)," ","_")&amp;" = ")</f>
        <v/>
      </c>
      <c r="D78" s="81" t="str" cm="1">
        <f t="array" ref="D78">IF(COUNTIF(FieldList8, "&lt;&gt;FALSE") = 0,"","['"&amp;_xlfn.TEXTJOIN("', '", TRUE, _xlfn._xlws.FILTER(FieldRange,FieldList8&lt;&gt; FALSE, ""))&amp;"']")</f>
        <v/>
      </c>
    </row>
    <row r="79" spans="1:7" ht="15" hidden="1" customHeight="1" outlineLevel="2">
      <c r="C79" s="15" t="str">
        <f>IF(COUNTIF(tbl_gold_vs_bitcoin[Record List], "&lt;&gt;FALSE") = 0,"",SUBSTITUTE(LOWER(LightHeader)," ", "_") &amp;" = ")</f>
        <v/>
      </c>
      <c r="D79" s="81" t="str" cm="1">
        <f t="array" ref="D79">IF(COUNTIF(tbl_gold_vs_bitcoin[Record List], "&lt;&gt;FALSE") = 0,"","['"&amp;_xlfn.TEXTJOIN("', '", TRUE, _xlfn._xlws.FILTER(_xlfn.TAKE(tbl_gold_vs_bitcoin[],,-1), tbl_gold_vs_bitcoin[Record List] &lt;&gt; FALSE, ""))&amp;"']")</f>
        <v/>
      </c>
    </row>
    <row r="80" spans="1:7" ht="10.199999999999999" hidden="1" customHeight="1" outlineLevel="1" collapsed="1"/>
    <row r="81" spans="3:9" ht="30" customHeight="1">
      <c r="C81" s="61" t="s">
        <v>37</v>
      </c>
      <c r="D81" s="59" t="s">
        <v>119</v>
      </c>
      <c r="E81" s="59" t="s">
        <v>106</v>
      </c>
      <c r="F81" s="59" t="s">
        <v>143</v>
      </c>
      <c r="G81" s="119" t="s">
        <v>103</v>
      </c>
      <c r="H81" s="61" t="s">
        <v>38</v>
      </c>
      <c r="I81" s="61" t="s">
        <v>104</v>
      </c>
    </row>
    <row r="82" spans="3:9" ht="15" customHeight="1">
      <c r="C82" s="62" t="b">
        <v>0</v>
      </c>
      <c r="D82" s="130">
        <v>45627.666666666664</v>
      </c>
      <c r="E82" s="60">
        <v>0.96</v>
      </c>
      <c r="F82" s="60">
        <v>0.97</v>
      </c>
      <c r="G82" s="122">
        <v>0</v>
      </c>
      <c r="H82" s="123">
        <v>0</v>
      </c>
      <c r="I82" s="123">
        <v>6.78336896338739E+18</v>
      </c>
    </row>
    <row r="83" spans="3:9" ht="15" customHeight="1">
      <c r="C83" s="62" t="b">
        <v>0</v>
      </c>
      <c r="D83" s="130">
        <v>45627.666678240741</v>
      </c>
      <c r="E83" s="60">
        <v>0.97919999999999996</v>
      </c>
      <c r="F83" s="60">
        <v>0.93120000000000003</v>
      </c>
      <c r="G83" s="122">
        <v>1</v>
      </c>
      <c r="H83" s="123">
        <v>0</v>
      </c>
      <c r="I83" s="123">
        <v>9.2366786709321052E+18</v>
      </c>
    </row>
    <row r="84" spans="3:9" ht="15" customHeight="1">
      <c r="C84" s="112" t="b">
        <v>0</v>
      </c>
      <c r="D84" s="131">
        <v>45627.666689814818</v>
      </c>
      <c r="E84" s="114">
        <v>1.02816</v>
      </c>
      <c r="F84" s="114">
        <v>0.97775999999999996</v>
      </c>
      <c r="G84" s="122">
        <v>2</v>
      </c>
      <c r="H84" s="123">
        <v>0</v>
      </c>
      <c r="I84" s="123">
        <v>1.5755628590756747E+19</v>
      </c>
    </row>
    <row r="85" spans="3:9" ht="15" customHeight="1">
      <c r="C85" s="112" t="b">
        <v>0</v>
      </c>
      <c r="D85" s="131">
        <v>45627.666701388887</v>
      </c>
      <c r="E85" s="114">
        <v>1.0487232</v>
      </c>
      <c r="F85" s="114">
        <v>0.98753760000000002</v>
      </c>
      <c r="G85" s="122">
        <v>3</v>
      </c>
      <c r="H85" s="123">
        <v>0</v>
      </c>
      <c r="I85" s="123">
        <v>1.2888892201464668E+19</v>
      </c>
    </row>
    <row r="86" spans="3:9" ht="15" customHeight="1">
      <c r="C86" s="112" t="b">
        <v>0</v>
      </c>
      <c r="D86" s="131">
        <v>45627.666712962964</v>
      </c>
      <c r="E86" s="114">
        <v>1.0172615039999999</v>
      </c>
      <c r="F86" s="114">
        <v>1.0369144800000001</v>
      </c>
      <c r="G86" s="122">
        <v>4</v>
      </c>
      <c r="H86" s="123">
        <v>0</v>
      </c>
      <c r="I86" s="123">
        <v>1.4372018578802117E+19</v>
      </c>
    </row>
    <row r="87" spans="3:9" ht="15" customHeight="1">
      <c r="C87" s="112" t="b">
        <v>0</v>
      </c>
      <c r="D87" s="131">
        <v>45627.666724537034</v>
      </c>
      <c r="E87" s="114">
        <v>0.99691627392000004</v>
      </c>
      <c r="F87" s="114">
        <v>1.0472836248000001</v>
      </c>
      <c r="G87" s="122">
        <v>5</v>
      </c>
      <c r="H87" s="123">
        <v>0</v>
      </c>
      <c r="I87" s="123">
        <v>1.0866960715690236E+19</v>
      </c>
    </row>
    <row r="88" spans="3:9" ht="15" customHeight="1">
      <c r="C88" s="112" t="b">
        <v>0</v>
      </c>
      <c r="D88" s="131">
        <v>45627.66673611111</v>
      </c>
      <c r="E88" s="114">
        <v>1.0068854366591999</v>
      </c>
      <c r="F88" s="114">
        <v>1.0891749697920001</v>
      </c>
      <c r="G88" s="122">
        <v>6</v>
      </c>
      <c r="H88" s="123">
        <v>0</v>
      </c>
      <c r="I88" s="123">
        <v>1.82717799485329E+18</v>
      </c>
    </row>
    <row r="89" spans="3:9" ht="15" customHeight="1">
      <c r="C89" s="112" t="b">
        <v>0</v>
      </c>
      <c r="D89" s="131">
        <v>45627.666747685187</v>
      </c>
      <c r="E89" s="114">
        <v>0.98674772792601595</v>
      </c>
      <c r="F89" s="114">
        <v>1.1000667194899201</v>
      </c>
      <c r="G89" s="122">
        <v>7</v>
      </c>
      <c r="H89" s="123">
        <v>0</v>
      </c>
      <c r="I89" s="123">
        <v>1.0833485715559115E+19</v>
      </c>
    </row>
    <row r="90" spans="3:9" ht="15" customHeight="1">
      <c r="C90" s="112" t="b">
        <v>0</v>
      </c>
      <c r="D90" s="131">
        <v>45627.666759259257</v>
      </c>
      <c r="E90" s="114">
        <v>1.0262176370430567</v>
      </c>
      <c r="F90" s="114">
        <v>1.0450633835154239</v>
      </c>
      <c r="G90" s="122">
        <v>8</v>
      </c>
      <c r="H90" s="123">
        <v>0</v>
      </c>
      <c r="I90" s="123">
        <v>2.1013959437011696E+17</v>
      </c>
    </row>
    <row r="91" spans="3:9" ht="15" customHeight="1">
      <c r="C91" s="112" t="b">
        <v>0</v>
      </c>
      <c r="D91" s="131">
        <v>45627.666770833333</v>
      </c>
      <c r="E91" s="114">
        <v>1.0467419897839179</v>
      </c>
      <c r="F91" s="114">
        <v>1.0555140173505781</v>
      </c>
      <c r="G91" s="122">
        <v>9</v>
      </c>
      <c r="H91" s="123">
        <v>0</v>
      </c>
      <c r="I91" s="123">
        <v>3.5681824928215762E+18</v>
      </c>
    </row>
    <row r="92" spans="3:9" ht="15" customHeight="1">
      <c r="C92" s="112" t="b">
        <v>0</v>
      </c>
      <c r="D92" s="131">
        <v>45627.66678240741</v>
      </c>
      <c r="E92" s="114">
        <v>1.0153397300904003</v>
      </c>
      <c r="F92" s="114">
        <v>1.0027383164830492</v>
      </c>
      <c r="G92" s="122">
        <v>10</v>
      </c>
      <c r="H92" s="123">
        <v>0</v>
      </c>
      <c r="I92" s="123">
        <v>9.6235565916437504E+18</v>
      </c>
    </row>
    <row r="93" spans="3:9" ht="15" customHeight="1">
      <c r="C93" s="112" t="b">
        <v>0</v>
      </c>
      <c r="D93" s="131">
        <v>45627.66679398148</v>
      </c>
      <c r="E93" s="114">
        <v>1.0356465246922084</v>
      </c>
      <c r="F93" s="114">
        <v>1.0428478491423712</v>
      </c>
      <c r="G93" s="122">
        <v>11</v>
      </c>
      <c r="H93" s="123">
        <v>0</v>
      </c>
      <c r="I93" s="123">
        <v>1.3165594289590354E+19</v>
      </c>
    </row>
    <row r="94" spans="3:9" ht="15" customHeight="1">
      <c r="C94" s="112" t="b">
        <v>0</v>
      </c>
      <c r="D94" s="131">
        <v>45627.666805555556</v>
      </c>
      <c r="E94" s="114">
        <v>0.98386419845759798</v>
      </c>
      <c r="F94" s="114">
        <v>1.084561763108066</v>
      </c>
      <c r="G94" s="122">
        <v>12</v>
      </c>
      <c r="H94" s="123">
        <v>0</v>
      </c>
      <c r="I94" s="123">
        <v>1.0432023285431167E+19</v>
      </c>
    </row>
    <row r="95" spans="3:9" ht="15" customHeight="1">
      <c r="C95" s="112" t="b">
        <v>0</v>
      </c>
      <c r="D95" s="131">
        <v>45627.666817129626</v>
      </c>
      <c r="E95" s="114">
        <v>0.94450963051929404</v>
      </c>
      <c r="F95" s="114">
        <v>1.0628705278459045</v>
      </c>
      <c r="G95" s="122">
        <v>13</v>
      </c>
      <c r="H95" s="123">
        <v>0</v>
      </c>
      <c r="I95" s="123">
        <v>7.6489094586300047E+18</v>
      </c>
    </row>
    <row r="96" spans="3:9" ht="15" customHeight="1">
      <c r="C96" s="112" t="b">
        <v>0</v>
      </c>
      <c r="D96" s="131">
        <v>45627.666828703703</v>
      </c>
      <c r="E96" s="114">
        <v>0.96339982312967998</v>
      </c>
      <c r="F96" s="114">
        <v>1.0309844120105274</v>
      </c>
      <c r="G96" s="122">
        <v>14</v>
      </c>
      <c r="H96" s="123">
        <v>0</v>
      </c>
      <c r="I96" s="123">
        <v>1.008564966618257E+19</v>
      </c>
    </row>
    <row r="97" spans="3:9" ht="15" customHeight="1">
      <c r="C97" s="112" t="b">
        <v>0</v>
      </c>
      <c r="D97" s="131">
        <v>45627.66684027778</v>
      </c>
      <c r="E97" s="114">
        <v>0.95376582489838324</v>
      </c>
      <c r="F97" s="114">
        <v>1.0206745678904221</v>
      </c>
      <c r="G97" s="122">
        <v>15</v>
      </c>
      <c r="H97" s="123">
        <v>0</v>
      </c>
      <c r="I97" s="123">
        <v>8.4256704878561306E+17</v>
      </c>
    </row>
    <row r="98" spans="3:9" ht="15" customHeight="1">
      <c r="C98" s="112" t="b">
        <v>0</v>
      </c>
      <c r="D98" s="131">
        <v>45627.666851851849</v>
      </c>
      <c r="E98" s="114">
        <v>0.906077533653464</v>
      </c>
      <c r="F98" s="114">
        <v>1.0717082962849434</v>
      </c>
      <c r="G98" s="122">
        <v>16</v>
      </c>
      <c r="H98" s="123">
        <v>0</v>
      </c>
      <c r="I98" s="123">
        <v>1.5488938637916209E+19</v>
      </c>
    </row>
    <row r="99" spans="3:9" ht="15" customHeight="1">
      <c r="C99" s="112" t="b">
        <v>0</v>
      </c>
      <c r="D99" s="131">
        <v>45627.666863425926</v>
      </c>
      <c r="E99" s="114">
        <v>0.94232063499960239</v>
      </c>
      <c r="F99" s="114">
        <v>1.0502741303592444</v>
      </c>
      <c r="G99" s="122">
        <v>17</v>
      </c>
      <c r="H99" s="123">
        <v>0</v>
      </c>
      <c r="I99" s="123">
        <v>5.9677140204042189E+18</v>
      </c>
    </row>
    <row r="100" spans="3:9" ht="15" customHeight="1">
      <c r="C100" s="112" t="b">
        <v>0</v>
      </c>
      <c r="D100" s="131">
        <v>45627.666875000003</v>
      </c>
      <c r="E100" s="114">
        <v>0.97059025404959076</v>
      </c>
      <c r="F100" s="114">
        <v>1.0712796129664293</v>
      </c>
      <c r="G100" s="122">
        <v>18</v>
      </c>
      <c r="H100" s="123">
        <v>0</v>
      </c>
      <c r="I100" s="123">
        <v>1.5601223754781176E+18</v>
      </c>
    </row>
    <row r="101" spans="3:9" ht="15" customHeight="1">
      <c r="C101" s="112" t="b">
        <v>0</v>
      </c>
      <c r="D101" s="131">
        <v>45627.666886574072</v>
      </c>
      <c r="E101" s="114">
        <v>0.93176664388760699</v>
      </c>
      <c r="F101" s="114">
        <v>1.060566816836765</v>
      </c>
      <c r="G101" s="122">
        <v>19</v>
      </c>
      <c r="H101" s="123">
        <v>0</v>
      </c>
      <c r="I101" s="123">
        <v>2.420429748550187E+18</v>
      </c>
    </row>
    <row r="102" spans="3:9" ht="15" customHeight="1">
      <c r="C102" s="112" t="b">
        <v>0</v>
      </c>
      <c r="D102" s="131">
        <v>45627.666898148149</v>
      </c>
      <c r="E102" s="114">
        <v>0.91313131100985478</v>
      </c>
      <c r="F102" s="114">
        <v>1.060566816836765</v>
      </c>
      <c r="G102" s="122">
        <v>20</v>
      </c>
      <c r="H102" s="123">
        <v>0</v>
      </c>
      <c r="I102" s="123">
        <v>8.0872072448669645E+18</v>
      </c>
    </row>
    <row r="103" spans="3:9" ht="15" customHeight="1">
      <c r="C103" s="112" t="b">
        <v>0</v>
      </c>
      <c r="D103" s="131">
        <v>45627.666909722226</v>
      </c>
      <c r="E103" s="114">
        <v>0.89486868478965764</v>
      </c>
      <c r="F103" s="114">
        <v>1.092383821341868</v>
      </c>
      <c r="G103" s="122">
        <v>21</v>
      </c>
      <c r="H103" s="123">
        <v>0</v>
      </c>
      <c r="I103" s="123">
        <v>6.7067688085310843E+18</v>
      </c>
    </row>
    <row r="104" spans="3:9" ht="15" customHeight="1">
      <c r="C104" s="112" t="b">
        <v>0</v>
      </c>
      <c r="D104" s="131">
        <v>45627.666921296295</v>
      </c>
      <c r="E104" s="114">
        <v>0.88591999794176102</v>
      </c>
      <c r="F104" s="114">
        <v>1.1360791741955427</v>
      </c>
      <c r="G104" s="122">
        <v>22</v>
      </c>
      <c r="H104" s="123">
        <v>0</v>
      </c>
      <c r="I104" s="123">
        <v>1.811826382921984E+19</v>
      </c>
    </row>
    <row r="105" spans="3:9" ht="15" customHeight="1">
      <c r="C105" s="112" t="b">
        <v>0</v>
      </c>
      <c r="D105" s="131">
        <v>45627.666932870372</v>
      </c>
      <c r="E105" s="114">
        <v>0.86820159798292573</v>
      </c>
      <c r="F105" s="114">
        <v>1.170161549421409</v>
      </c>
      <c r="G105" s="122">
        <v>23</v>
      </c>
      <c r="H105" s="123">
        <v>0</v>
      </c>
      <c r="I105" s="123">
        <v>5.2801264307804529E+18</v>
      </c>
    </row>
    <row r="106" spans="3:9" ht="15" customHeight="1">
      <c r="C106" s="112" t="b">
        <v>0</v>
      </c>
      <c r="D106" s="131">
        <v>45627.666944444441</v>
      </c>
      <c r="E106" s="114">
        <v>0.85951958200309642</v>
      </c>
      <c r="F106" s="114">
        <v>1.181863164915623</v>
      </c>
      <c r="G106" s="122">
        <v>24</v>
      </c>
      <c r="H106" s="123">
        <v>0</v>
      </c>
      <c r="I106" s="123">
        <v>6.4190508133234801E+18</v>
      </c>
    </row>
    <row r="107" spans="3:9" ht="15" customHeight="1">
      <c r="C107" s="112" t="b">
        <v>0</v>
      </c>
      <c r="D107" s="131">
        <v>45627.666956018518</v>
      </c>
      <c r="E107" s="114">
        <v>0.81654360290294159</v>
      </c>
      <c r="F107" s="114">
        <v>1.2291376915122481</v>
      </c>
      <c r="G107" s="122">
        <v>25</v>
      </c>
      <c r="H107" s="123">
        <v>0</v>
      </c>
      <c r="I107" s="123">
        <v>5.6171270393116897E+18</v>
      </c>
    </row>
    <row r="108" spans="3:9" ht="15" customHeight="1">
      <c r="C108" s="112" t="b">
        <v>0</v>
      </c>
      <c r="D108" s="131">
        <v>45627.666967592595</v>
      </c>
      <c r="E108" s="114">
        <v>0.83287447496100042</v>
      </c>
      <c r="F108" s="114">
        <v>1.278303199172738</v>
      </c>
      <c r="G108" s="122">
        <v>26</v>
      </c>
      <c r="H108" s="123">
        <v>0</v>
      </c>
      <c r="I108" s="123">
        <v>1.2874408237967229E+18</v>
      </c>
    </row>
    <row r="109" spans="3:9" ht="15" customHeight="1">
      <c r="C109" s="112" t="b">
        <v>0</v>
      </c>
      <c r="D109" s="131">
        <v>45627.666979166665</v>
      </c>
      <c r="E109" s="114">
        <v>0.84953196446022039</v>
      </c>
      <c r="F109" s="114">
        <v>1.278303199172738</v>
      </c>
      <c r="G109" s="122">
        <v>27</v>
      </c>
      <c r="H109" s="123">
        <v>0</v>
      </c>
      <c r="I109" s="123">
        <v>4.3116047860512365E+17</v>
      </c>
    </row>
    <row r="110" spans="3:9" ht="15" customHeight="1">
      <c r="C110" s="112" t="b">
        <v>0</v>
      </c>
      <c r="D110" s="131">
        <v>45627.666990740741</v>
      </c>
      <c r="E110" s="114">
        <v>0.81555068588181157</v>
      </c>
      <c r="F110" s="114">
        <v>1.2910862311644655</v>
      </c>
      <c r="G110" s="122">
        <v>28</v>
      </c>
      <c r="H110" s="123">
        <v>0</v>
      </c>
      <c r="I110" s="123">
        <v>1.6052094026075716E+19</v>
      </c>
    </row>
    <row r="111" spans="3:9" ht="15" customHeight="1">
      <c r="C111" s="112" t="b">
        <v>0</v>
      </c>
      <c r="D111" s="131">
        <v>45627.667002314818</v>
      </c>
      <c r="E111" s="114">
        <v>0.8481727133170841</v>
      </c>
      <c r="F111" s="114">
        <v>1.2394427819178868</v>
      </c>
      <c r="G111" s="122">
        <v>29</v>
      </c>
      <c r="H111" s="123">
        <v>0</v>
      </c>
      <c r="I111" s="123">
        <v>8.0087712812576317E+18</v>
      </c>
    </row>
    <row r="112" spans="3:9" ht="15" customHeight="1">
      <c r="C112" s="112" t="b">
        <v>0</v>
      </c>
      <c r="D112" s="131">
        <v>45627.667013888888</v>
      </c>
      <c r="E112" s="114">
        <v>0.81424580478440067</v>
      </c>
      <c r="F112" s="114">
        <v>1.2518372097370658</v>
      </c>
      <c r="G112" s="122">
        <v>30</v>
      </c>
      <c r="H112" s="123">
        <v>0</v>
      </c>
      <c r="I112" s="123">
        <v>1.3678140631237544E+19</v>
      </c>
    </row>
    <row r="113" spans="3:9" ht="15" customHeight="1">
      <c r="C113" s="112" t="b">
        <v>0</v>
      </c>
      <c r="D113" s="131">
        <v>45627.667025462964</v>
      </c>
      <c r="E113" s="114">
        <v>0.8061033467365567</v>
      </c>
      <c r="F113" s="114">
        <v>1.1892453492502124</v>
      </c>
      <c r="G113" s="122">
        <v>31</v>
      </c>
      <c r="H113" s="123">
        <v>0</v>
      </c>
      <c r="I113" s="123">
        <v>4.4116077073911706E+17</v>
      </c>
    </row>
    <row r="114" spans="3:9" ht="15" customHeight="1">
      <c r="C114" s="112" t="b">
        <v>0</v>
      </c>
      <c r="D114" s="131">
        <v>45627.667037037034</v>
      </c>
      <c r="E114" s="114">
        <v>0.8061033467365567</v>
      </c>
      <c r="F114" s="114">
        <v>1.2368151632202209</v>
      </c>
      <c r="G114" s="122">
        <v>32</v>
      </c>
      <c r="H114" s="123">
        <v>0</v>
      </c>
      <c r="I114" s="123">
        <v>6.9086147380660992E+18</v>
      </c>
    </row>
    <row r="115" spans="3:9" ht="15" customHeight="1">
      <c r="C115" s="112" t="b">
        <v>0</v>
      </c>
      <c r="D115" s="131">
        <v>45627.667048611111</v>
      </c>
      <c r="E115" s="114">
        <v>0.8061033467365567</v>
      </c>
      <c r="F115" s="114">
        <v>1.2862877697490298</v>
      </c>
      <c r="G115" s="122">
        <v>33</v>
      </c>
      <c r="H115" s="123">
        <v>0</v>
      </c>
      <c r="I115" s="123">
        <v>9.8904787559569469E+18</v>
      </c>
    </row>
    <row r="116" spans="3:9" ht="15" customHeight="1">
      <c r="C116" s="112" t="b">
        <v>0</v>
      </c>
      <c r="D116" s="131">
        <v>45627.667060185187</v>
      </c>
      <c r="E116" s="114">
        <v>0.83028644713865341</v>
      </c>
      <c r="F116" s="114">
        <v>1.2476991366565588</v>
      </c>
      <c r="G116" s="122">
        <v>34</v>
      </c>
      <c r="H116" s="123">
        <v>0</v>
      </c>
      <c r="I116" s="123">
        <v>1.1962359495185584E+19</v>
      </c>
    </row>
    <row r="117" spans="3:9" ht="15" customHeight="1">
      <c r="C117" s="112" t="b">
        <v>0</v>
      </c>
      <c r="D117" s="131">
        <v>45627.667071759257</v>
      </c>
      <c r="E117" s="114">
        <v>0.8219835826672669</v>
      </c>
      <c r="F117" s="114">
        <v>1.2601761280231245</v>
      </c>
      <c r="G117" s="122">
        <v>35</v>
      </c>
      <c r="H117" s="123">
        <v>0</v>
      </c>
      <c r="I117" s="123">
        <v>2.2273124836052483E+18</v>
      </c>
    </row>
    <row r="118" spans="3:9" ht="15" customHeight="1">
      <c r="C118" s="112" t="b">
        <v>0</v>
      </c>
      <c r="D118" s="131">
        <v>45627.667083333334</v>
      </c>
      <c r="E118" s="114">
        <v>0.83020341849393953</v>
      </c>
      <c r="F118" s="114">
        <v>1.2475743667428933</v>
      </c>
      <c r="G118" s="122">
        <v>36</v>
      </c>
      <c r="H118" s="123">
        <v>0</v>
      </c>
      <c r="I118" s="123">
        <v>1.0226036181252108E+19</v>
      </c>
    </row>
    <row r="119" spans="3:9" ht="15" customHeight="1">
      <c r="C119" s="112" t="b">
        <v>0</v>
      </c>
      <c r="D119" s="131">
        <v>45627.667094907411</v>
      </c>
      <c r="E119" s="114">
        <v>0.83850545267887888</v>
      </c>
      <c r="F119" s="114">
        <v>1.2725258540777513</v>
      </c>
      <c r="G119" s="122">
        <v>37</v>
      </c>
      <c r="H119" s="123">
        <v>0</v>
      </c>
      <c r="I119" s="123">
        <v>1.5341917732028465E+18</v>
      </c>
    </row>
    <row r="120" spans="3:9" ht="15" customHeight="1">
      <c r="C120" s="112" t="b">
        <v>0</v>
      </c>
      <c r="D120" s="131">
        <v>45627.66710648148</v>
      </c>
      <c r="E120" s="114">
        <v>0.79658018004493492</v>
      </c>
      <c r="F120" s="114">
        <v>1.3234268882408615</v>
      </c>
      <c r="G120" s="122">
        <v>38</v>
      </c>
      <c r="H120" s="123">
        <v>0</v>
      </c>
      <c r="I120" s="123">
        <v>3.9169794972741335E+18</v>
      </c>
    </row>
    <row r="121" spans="3:9" ht="15" customHeight="1">
      <c r="C121" s="112" t="b">
        <v>0</v>
      </c>
      <c r="D121" s="131">
        <v>45627.667118055557</v>
      </c>
      <c r="E121" s="114">
        <v>0.81251178364583365</v>
      </c>
      <c r="F121" s="114">
        <v>1.2969583504760442</v>
      </c>
      <c r="G121" s="122">
        <v>39</v>
      </c>
      <c r="H121" s="123">
        <v>0</v>
      </c>
      <c r="I121" s="123">
        <v>1.2267247394630066E+19</v>
      </c>
    </row>
    <row r="122" spans="3:9" ht="15" customHeight="1">
      <c r="C122" s="112" t="b">
        <v>0</v>
      </c>
      <c r="D122" s="131">
        <v>45627.667129629626</v>
      </c>
      <c r="E122" s="114">
        <v>0.85313737282812541</v>
      </c>
      <c r="F122" s="114">
        <v>1.2450800164570024</v>
      </c>
      <c r="G122" s="122">
        <v>40</v>
      </c>
      <c r="H122" s="123">
        <v>0</v>
      </c>
      <c r="I122" s="123">
        <v>1.2414766111333317E+19</v>
      </c>
    </row>
    <row r="123" spans="3:9" ht="15" customHeight="1">
      <c r="C123" s="112" t="b">
        <v>0</v>
      </c>
      <c r="D123" s="131">
        <v>45627.667141203703</v>
      </c>
      <c r="E123" s="114">
        <v>0.83607462537156285</v>
      </c>
      <c r="F123" s="114">
        <v>1.1952768157987224</v>
      </c>
      <c r="G123" s="122">
        <v>41</v>
      </c>
      <c r="H123" s="123">
        <v>0</v>
      </c>
      <c r="I123" s="123">
        <v>1.0879566672858634E+19</v>
      </c>
    </row>
    <row r="124" spans="3:9" ht="15" customHeight="1">
      <c r="C124" s="112" t="b">
        <v>0</v>
      </c>
      <c r="D124" s="131">
        <v>45627.66715277778</v>
      </c>
      <c r="E124" s="114">
        <v>0.84443537162527849</v>
      </c>
      <c r="F124" s="114">
        <v>1.171371279482748</v>
      </c>
      <c r="G124" s="122">
        <v>42</v>
      </c>
      <c r="H124" s="123">
        <v>0</v>
      </c>
      <c r="I124" s="123">
        <v>1.7824070761094441E+19</v>
      </c>
    </row>
    <row r="125" spans="3:9" ht="15" customHeight="1">
      <c r="C125" s="112" t="b">
        <v>0</v>
      </c>
      <c r="D125" s="131">
        <v>45627.667164351849</v>
      </c>
      <c r="E125" s="114">
        <v>0.86132407905778408</v>
      </c>
      <c r="F125" s="114">
        <v>1.1947987050724029</v>
      </c>
      <c r="G125" s="122">
        <v>43</v>
      </c>
      <c r="H125" s="123">
        <v>0</v>
      </c>
      <c r="I125" s="123">
        <v>5.1857613078169846E+18</v>
      </c>
    </row>
    <row r="126" spans="3:9" ht="15" customHeight="1">
      <c r="C126" s="112" t="b">
        <v>0</v>
      </c>
      <c r="D126" s="131">
        <v>45627.667175925926</v>
      </c>
      <c r="E126" s="114">
        <v>0.84409759747662838</v>
      </c>
      <c r="F126" s="114">
        <v>1.1470067568695068</v>
      </c>
      <c r="G126" s="122">
        <v>44</v>
      </c>
      <c r="H126" s="123">
        <v>0</v>
      </c>
      <c r="I126" s="123">
        <v>3.8607447850152709E+18</v>
      </c>
    </row>
    <row r="127" spans="3:9" ht="15" customHeight="1">
      <c r="C127" s="112" t="b">
        <v>0</v>
      </c>
      <c r="D127" s="131">
        <v>45627.667187500003</v>
      </c>
      <c r="E127" s="114">
        <v>0.84409759747662838</v>
      </c>
      <c r="F127" s="114">
        <v>1.1240666217321167</v>
      </c>
      <c r="G127" s="122">
        <v>45</v>
      </c>
      <c r="H127" s="123">
        <v>0</v>
      </c>
      <c r="I127" s="123">
        <v>9.3785424444578243E+18</v>
      </c>
    </row>
    <row r="128" spans="3:9" ht="15" customHeight="1">
      <c r="C128" s="112" t="b">
        <v>0</v>
      </c>
      <c r="D128" s="131">
        <v>45627.667199074072</v>
      </c>
      <c r="E128" s="114">
        <v>0.86097954942616095</v>
      </c>
      <c r="F128" s="114">
        <v>1.1128259555147955</v>
      </c>
      <c r="G128" s="122">
        <v>46</v>
      </c>
      <c r="H128" s="123">
        <v>0</v>
      </c>
      <c r="I128" s="123">
        <v>1.4907172667828232E+19</v>
      </c>
    </row>
    <row r="129" spans="3:9" ht="15" customHeight="1">
      <c r="C129" s="112" t="b">
        <v>0</v>
      </c>
      <c r="D129" s="131">
        <v>45627.667210648149</v>
      </c>
      <c r="E129" s="114">
        <v>0.87819914041468417</v>
      </c>
      <c r="F129" s="114">
        <v>1.0683129172942036</v>
      </c>
      <c r="G129" s="122">
        <v>47</v>
      </c>
      <c r="H129" s="123">
        <v>0</v>
      </c>
      <c r="I129" s="123">
        <v>7.9182954953012582E+18</v>
      </c>
    </row>
    <row r="130" spans="3:9" ht="15" customHeight="1">
      <c r="C130" s="112" t="b">
        <v>0</v>
      </c>
      <c r="D130" s="131">
        <v>45627.667222222219</v>
      </c>
      <c r="E130" s="114">
        <v>0.90454511462712484</v>
      </c>
      <c r="F130" s="114">
        <v>1.0683129172942036</v>
      </c>
      <c r="G130" s="122">
        <v>48</v>
      </c>
      <c r="H130" s="123">
        <v>0</v>
      </c>
      <c r="I130" s="123">
        <v>4.3052924342870579E+18</v>
      </c>
    </row>
    <row r="131" spans="3:9" ht="15" customHeight="1">
      <c r="C131" s="112" t="b">
        <v>0</v>
      </c>
      <c r="D131" s="131">
        <v>45627.667233796295</v>
      </c>
      <c r="E131" s="114">
        <v>0.93168146806593843</v>
      </c>
      <c r="F131" s="114">
        <v>1.0896791756400876</v>
      </c>
      <c r="G131" s="122">
        <v>49</v>
      </c>
      <c r="H131" s="123">
        <v>0</v>
      </c>
      <c r="I131" s="123">
        <v>1.1066525972504769E+19</v>
      </c>
    </row>
    <row r="132" spans="3:9" ht="15" customHeight="1">
      <c r="C132" s="112" t="b">
        <v>0</v>
      </c>
      <c r="D132" s="131">
        <v>45627.667245370372</v>
      </c>
      <c r="E132" s="114">
        <v>0.95031509742725717</v>
      </c>
      <c r="F132" s="114">
        <v>1.1441631344220922</v>
      </c>
      <c r="G132" s="122">
        <v>50</v>
      </c>
      <c r="H132" s="123">
        <v>0</v>
      </c>
      <c r="I132" s="123">
        <v>1.7143965734043081E+19</v>
      </c>
    </row>
    <row r="133" spans="3:9" ht="15" customHeight="1">
      <c r="C133" s="112" t="b">
        <v>0</v>
      </c>
      <c r="D133" s="131">
        <v>45627.667256944442</v>
      </c>
      <c r="E133" s="114">
        <v>0.95031509742725717</v>
      </c>
      <c r="F133" s="114">
        <v>1.1327215030778712</v>
      </c>
      <c r="G133" s="122">
        <v>51</v>
      </c>
      <c r="H133" s="123">
        <v>0</v>
      </c>
      <c r="I133" s="123">
        <v>6.0328704517974694E+17</v>
      </c>
    </row>
    <row r="134" spans="3:9" ht="15" customHeight="1">
      <c r="C134" s="112" t="b">
        <v>0</v>
      </c>
      <c r="D134" s="131">
        <v>45627.667268518519</v>
      </c>
      <c r="E134" s="114">
        <v>0.93130879547871204</v>
      </c>
      <c r="F134" s="114">
        <v>1.1440487181086501</v>
      </c>
      <c r="G134" s="122">
        <v>52</v>
      </c>
      <c r="H134" s="123">
        <v>0</v>
      </c>
      <c r="I134" s="123">
        <v>7.6119682466051779E+18</v>
      </c>
    </row>
    <row r="135" spans="3:9" ht="15" customHeight="1">
      <c r="C135" s="112" t="b">
        <v>0</v>
      </c>
      <c r="D135" s="131">
        <v>45627.667280092595</v>
      </c>
      <c r="E135" s="114">
        <v>0.95924805934307356</v>
      </c>
      <c r="F135" s="114">
        <v>1.2012511540140827</v>
      </c>
      <c r="G135" s="122">
        <v>53</v>
      </c>
      <c r="H135" s="123">
        <v>0</v>
      </c>
      <c r="I135" s="123">
        <v>4.1411231929522698E+18</v>
      </c>
    </row>
    <row r="136" spans="3:9" ht="15" customHeight="1">
      <c r="C136" s="112" t="b">
        <v>0</v>
      </c>
      <c r="D136" s="131">
        <v>45627.667291666665</v>
      </c>
      <c r="E136" s="114">
        <v>0.91128565637591996</v>
      </c>
      <c r="F136" s="114">
        <v>1.2012511540140827</v>
      </c>
      <c r="G136" s="122">
        <v>54</v>
      </c>
      <c r="H136" s="123">
        <v>0</v>
      </c>
      <c r="I136" s="123">
        <v>1.8193375795447376E+19</v>
      </c>
    </row>
    <row r="137" spans="3:9" ht="15" customHeight="1">
      <c r="C137" s="112" t="b">
        <v>0</v>
      </c>
      <c r="D137" s="131">
        <v>45627.667303240742</v>
      </c>
      <c r="E137" s="114">
        <v>0.90217279981216081</v>
      </c>
      <c r="F137" s="114">
        <v>1.177226130933801</v>
      </c>
      <c r="G137" s="122">
        <v>55</v>
      </c>
      <c r="H137" s="123">
        <v>0</v>
      </c>
      <c r="I137" s="123">
        <v>1.6519777085789317E+19</v>
      </c>
    </row>
    <row r="138" spans="3:9" ht="15" customHeight="1">
      <c r="C138" s="112" t="b">
        <v>0</v>
      </c>
      <c r="D138" s="131">
        <v>45627.667314814818</v>
      </c>
      <c r="E138" s="114">
        <v>0.86608588781967422</v>
      </c>
      <c r="F138" s="114">
        <v>1.1183648243871109</v>
      </c>
      <c r="G138" s="122">
        <v>56</v>
      </c>
      <c r="H138" s="123">
        <v>0</v>
      </c>
      <c r="I138" s="123">
        <v>1.0774179411514153E+19</v>
      </c>
    </row>
    <row r="139" spans="3:9" ht="15" customHeight="1">
      <c r="C139" s="112" t="b">
        <v>0</v>
      </c>
      <c r="D139" s="131">
        <v>45627.667326388888</v>
      </c>
      <c r="E139" s="114">
        <v>0.89206846445426446</v>
      </c>
      <c r="F139" s="114">
        <v>1.0848138796554976</v>
      </c>
      <c r="G139" s="122">
        <v>57</v>
      </c>
      <c r="H139" s="123">
        <v>0</v>
      </c>
      <c r="I139" s="123">
        <v>1.1100824568567241E+19</v>
      </c>
    </row>
    <row r="140" spans="3:9" ht="15" customHeight="1">
      <c r="C140" s="112" t="b">
        <v>0</v>
      </c>
      <c r="D140" s="131">
        <v>45627.667337962965</v>
      </c>
      <c r="E140" s="114">
        <v>0.87422709516517916</v>
      </c>
      <c r="F140" s="114">
        <v>1.0631176020623876</v>
      </c>
      <c r="G140" s="122">
        <v>58</v>
      </c>
      <c r="H140" s="123">
        <v>0</v>
      </c>
      <c r="I140" s="123">
        <v>6.2031899897095567E+18</v>
      </c>
    </row>
    <row r="141" spans="3:9" ht="15" customHeight="1">
      <c r="C141" s="112" t="b">
        <v>0</v>
      </c>
      <c r="D141" s="131">
        <v>45627.667349537034</v>
      </c>
      <c r="E141" s="114">
        <v>0.90045390802013459</v>
      </c>
      <c r="F141" s="114">
        <v>1.0950111301242593</v>
      </c>
      <c r="G141" s="122">
        <v>59</v>
      </c>
      <c r="H141" s="123">
        <v>0</v>
      </c>
      <c r="I141" s="123">
        <v>5.3397968235421542E+18</v>
      </c>
    </row>
    <row r="142" spans="3:9" ht="15" customHeight="1">
      <c r="C142" s="112" t="b">
        <v>0</v>
      </c>
      <c r="D142" s="131">
        <v>45627.667361111111</v>
      </c>
      <c r="E142" s="114">
        <v>0.93647206434093999</v>
      </c>
      <c r="F142" s="114">
        <v>1.0512106849192888</v>
      </c>
      <c r="G142" s="122">
        <v>60</v>
      </c>
      <c r="H142" s="123">
        <v>0</v>
      </c>
      <c r="I142" s="123">
        <v>1.5934445006908727E+19</v>
      </c>
    </row>
    <row r="143" spans="3:9" ht="15" customHeight="1">
      <c r="C143" s="112" t="b">
        <v>0</v>
      </c>
      <c r="D143" s="131">
        <v>45627.667372685188</v>
      </c>
      <c r="E143" s="114">
        <v>0.88964846112389295</v>
      </c>
      <c r="F143" s="114">
        <v>1.0091622575225172</v>
      </c>
      <c r="G143" s="122">
        <v>61</v>
      </c>
      <c r="H143" s="123">
        <v>0</v>
      </c>
      <c r="I143" s="123">
        <v>1.6349374978418799E+19</v>
      </c>
    </row>
    <row r="144" spans="3:9" ht="15" customHeight="1">
      <c r="C144" s="112" t="b">
        <v>0</v>
      </c>
      <c r="D144" s="131">
        <v>45627.667384259257</v>
      </c>
      <c r="E144" s="114">
        <v>0.88964846112389295</v>
      </c>
      <c r="F144" s="114">
        <v>1.0192538800977424</v>
      </c>
      <c r="G144" s="122">
        <v>62</v>
      </c>
      <c r="H144" s="123">
        <v>0</v>
      </c>
      <c r="I144" s="123">
        <v>1.635581750031403E+19</v>
      </c>
    </row>
    <row r="145" spans="3:9" ht="15" customHeight="1">
      <c r="C145" s="112" t="b">
        <v>0</v>
      </c>
      <c r="D145" s="131">
        <v>45627.667395833334</v>
      </c>
      <c r="E145" s="114">
        <v>0.85406252267893723</v>
      </c>
      <c r="F145" s="114">
        <v>0.99886880249578758</v>
      </c>
      <c r="G145" s="122">
        <v>63</v>
      </c>
      <c r="H145" s="123">
        <v>0</v>
      </c>
      <c r="I145" s="123">
        <v>3.3626086717470423E+18</v>
      </c>
    </row>
    <row r="146" spans="3:9" ht="15" customHeight="1">
      <c r="C146" s="112" t="b">
        <v>0</v>
      </c>
      <c r="D146" s="131">
        <v>45627.667407407411</v>
      </c>
      <c r="E146" s="114">
        <v>0.81990002177177967</v>
      </c>
      <c r="F146" s="114">
        <v>1.0088574905207455</v>
      </c>
      <c r="G146" s="122">
        <v>64</v>
      </c>
      <c r="H146" s="123">
        <v>0</v>
      </c>
      <c r="I146" s="123">
        <v>3.8769817533019873E+18</v>
      </c>
    </row>
    <row r="147" spans="3:9" ht="15" customHeight="1">
      <c r="C147" s="112" t="b">
        <v>0</v>
      </c>
      <c r="D147" s="131">
        <v>45627.66741898148</v>
      </c>
      <c r="E147" s="114">
        <v>0.77890502068319067</v>
      </c>
      <c r="F147" s="114">
        <v>0.97859176580512319</v>
      </c>
      <c r="G147" s="122">
        <v>65</v>
      </c>
      <c r="H147" s="123">
        <v>0</v>
      </c>
      <c r="I147" s="123">
        <v>9.0383511737159557E+18</v>
      </c>
    </row>
    <row r="148" spans="3:9" ht="15" customHeight="1">
      <c r="C148" s="112" t="b">
        <v>0</v>
      </c>
      <c r="D148" s="131">
        <v>45627.667430555557</v>
      </c>
      <c r="E148" s="114">
        <v>0.78669407089002263</v>
      </c>
      <c r="F148" s="114">
        <v>0.93944809517291816</v>
      </c>
      <c r="G148" s="122">
        <v>66</v>
      </c>
      <c r="H148" s="123">
        <v>0</v>
      </c>
      <c r="I148" s="123">
        <v>2.1270538250269074E+18</v>
      </c>
    </row>
    <row r="149" spans="3:9" ht="15" customHeight="1">
      <c r="C149" s="112" t="b">
        <v>0</v>
      </c>
      <c r="D149" s="131">
        <v>45627.667442129627</v>
      </c>
      <c r="E149" s="114">
        <v>0.82602877443452383</v>
      </c>
      <c r="F149" s="114">
        <v>0.97702601897983476</v>
      </c>
      <c r="G149" s="122">
        <v>67</v>
      </c>
      <c r="H149" s="123">
        <v>0</v>
      </c>
      <c r="I149" s="123">
        <v>7.3337901510343148E+18</v>
      </c>
    </row>
    <row r="150" spans="3:9" ht="15" customHeight="1">
      <c r="C150" s="112" t="b">
        <v>0</v>
      </c>
      <c r="D150" s="131">
        <v>45627.667453703703</v>
      </c>
      <c r="E150" s="114">
        <v>0.83428906217886911</v>
      </c>
      <c r="F150" s="114">
        <v>0.99656653935943162</v>
      </c>
      <c r="G150" s="122">
        <v>68</v>
      </c>
      <c r="H150" s="123">
        <v>0</v>
      </c>
      <c r="I150" s="123">
        <v>5.8853646208586076E+18</v>
      </c>
    </row>
    <row r="151" spans="3:9" ht="15" customHeight="1">
      <c r="C151" s="112" t="b">
        <v>0</v>
      </c>
      <c r="D151" s="131">
        <v>45627.66746527778</v>
      </c>
      <c r="E151" s="114">
        <v>0.85097484342244656</v>
      </c>
      <c r="F151" s="114">
        <v>0.94673821239146005</v>
      </c>
      <c r="G151" s="122">
        <v>69</v>
      </c>
      <c r="H151" s="123">
        <v>0</v>
      </c>
      <c r="I151" s="123">
        <v>1.1606081201706844E+19</v>
      </c>
    </row>
    <row r="152" spans="3:9" ht="15" customHeight="1">
      <c r="C152" s="112" t="b">
        <v>0</v>
      </c>
      <c r="D152" s="131">
        <v>45627.66747685185</v>
      </c>
      <c r="E152" s="114">
        <v>0.86799434029089551</v>
      </c>
      <c r="F152" s="114">
        <v>0.89940130177188704</v>
      </c>
      <c r="G152" s="122">
        <v>70</v>
      </c>
      <c r="H152" s="123">
        <v>0</v>
      </c>
      <c r="I152" s="123">
        <v>1.3206176615051137E+19</v>
      </c>
    </row>
    <row r="153" spans="3:9" ht="15" customHeight="1">
      <c r="C153" s="112" t="b">
        <v>0</v>
      </c>
      <c r="D153" s="131">
        <v>45627.667488425926</v>
      </c>
      <c r="E153" s="114">
        <v>0.88535422709671341</v>
      </c>
      <c r="F153" s="114">
        <v>0.93537735384276244</v>
      </c>
      <c r="G153" s="122">
        <v>71</v>
      </c>
      <c r="H153" s="123">
        <v>0</v>
      </c>
      <c r="I153" s="123">
        <v>1.3455628318630955E+19</v>
      </c>
    </row>
    <row r="154" spans="3:9" ht="15" customHeight="1">
      <c r="C154" s="112" t="b">
        <v>0</v>
      </c>
      <c r="D154" s="131">
        <v>45627.667500000003</v>
      </c>
      <c r="E154" s="114">
        <v>0.86764714255477915</v>
      </c>
      <c r="F154" s="114">
        <v>0.89796225968905197</v>
      </c>
      <c r="G154" s="122">
        <v>72</v>
      </c>
      <c r="H154" s="123">
        <v>0</v>
      </c>
      <c r="I154" s="123">
        <v>1.8934893689769533E+18</v>
      </c>
    </row>
    <row r="155" spans="3:9" ht="15" customHeight="1">
      <c r="C155" s="112" t="b">
        <v>0</v>
      </c>
      <c r="D155" s="131">
        <v>45627.667511574073</v>
      </c>
      <c r="E155" s="114">
        <v>0.87632361398032699</v>
      </c>
      <c r="F155" s="114">
        <v>0.89796225968905197</v>
      </c>
      <c r="G155" s="122">
        <v>73</v>
      </c>
      <c r="H155" s="123">
        <v>0</v>
      </c>
      <c r="I155" s="123">
        <v>1.4112415451010284E+19</v>
      </c>
    </row>
    <row r="156" spans="3:9" ht="15" customHeight="1">
      <c r="C156" s="112" t="b">
        <v>0</v>
      </c>
      <c r="D156" s="131">
        <v>45627.667523148149</v>
      </c>
      <c r="E156" s="114">
        <v>0.88508685012013022</v>
      </c>
      <c r="F156" s="114">
        <v>0.87102339189838041</v>
      </c>
      <c r="G156" s="122">
        <v>74</v>
      </c>
      <c r="H156" s="123">
        <v>0</v>
      </c>
      <c r="I156" s="123">
        <v>4.5960660511976433E+18</v>
      </c>
    </row>
    <row r="157" spans="3:9" ht="15" customHeight="1">
      <c r="C157" s="112" t="b">
        <v>0</v>
      </c>
      <c r="D157" s="131">
        <v>45627.667534722219</v>
      </c>
      <c r="E157" s="114">
        <v>0.88508685012013022</v>
      </c>
      <c r="F157" s="114">
        <v>0.87973362581736425</v>
      </c>
      <c r="G157" s="122">
        <v>75</v>
      </c>
      <c r="H157" s="123">
        <v>0</v>
      </c>
      <c r="I157" s="123">
        <v>3.4178471086524298E+18</v>
      </c>
    </row>
    <row r="158" spans="3:9" ht="15" customHeight="1">
      <c r="C158" s="112" t="b">
        <v>0</v>
      </c>
      <c r="D158" s="131">
        <v>45627.667546296296</v>
      </c>
      <c r="E158" s="114">
        <v>0.84968337611532496</v>
      </c>
      <c r="F158" s="114">
        <v>0.86213895330101697</v>
      </c>
      <c r="G158" s="122">
        <v>76</v>
      </c>
      <c r="H158" s="123">
        <v>0</v>
      </c>
      <c r="I158" s="123">
        <v>5.9895824144245289E+18</v>
      </c>
    </row>
    <row r="159" spans="3:9" ht="15" customHeight="1">
      <c r="C159" s="112" t="b">
        <v>0</v>
      </c>
      <c r="D159" s="131">
        <v>45627.667557870373</v>
      </c>
      <c r="E159" s="114">
        <v>0.82419287483186521</v>
      </c>
      <c r="F159" s="114">
        <v>0.88800312190004749</v>
      </c>
      <c r="G159" s="122">
        <v>77</v>
      </c>
      <c r="H159" s="123">
        <v>0</v>
      </c>
      <c r="I159" s="123">
        <v>1.1745845527435033E+19</v>
      </c>
    </row>
    <row r="160" spans="3:9" ht="15" customHeight="1">
      <c r="C160" s="112" t="b">
        <v>0</v>
      </c>
      <c r="D160" s="131">
        <v>45627.667569444442</v>
      </c>
      <c r="E160" s="114">
        <v>0.85716058982513987</v>
      </c>
      <c r="F160" s="114">
        <v>0.88800312190004749</v>
      </c>
      <c r="G160" s="122">
        <v>78</v>
      </c>
      <c r="H160" s="123">
        <v>0</v>
      </c>
      <c r="I160" s="123">
        <v>2.1379091444011233E+18</v>
      </c>
    </row>
    <row r="161" spans="3:9" ht="15" customHeight="1">
      <c r="C161" s="112" t="b">
        <v>0</v>
      </c>
      <c r="D161" s="131">
        <v>45627.667581018519</v>
      </c>
      <c r="E161" s="114">
        <v>0.85716058982513987</v>
      </c>
      <c r="F161" s="114">
        <v>0.88800312190004749</v>
      </c>
      <c r="G161" s="122">
        <v>79</v>
      </c>
      <c r="H161" s="123">
        <v>0</v>
      </c>
      <c r="I161" s="123">
        <v>1.6434960281296279E+18</v>
      </c>
    </row>
    <row r="162" spans="3:9" ht="15" customHeight="1">
      <c r="C162" s="112" t="b">
        <v>0</v>
      </c>
      <c r="D162" s="131">
        <v>45627.667592592596</v>
      </c>
      <c r="E162" s="114">
        <v>0.82287416623213427</v>
      </c>
      <c r="F162" s="114">
        <v>0.84360296580504512</v>
      </c>
      <c r="G162" s="122">
        <v>80</v>
      </c>
      <c r="H162" s="123">
        <v>0</v>
      </c>
      <c r="I162" s="123">
        <v>2.9001096069530598E+17</v>
      </c>
    </row>
    <row r="163" spans="3:9" ht="15" customHeight="1">
      <c r="C163" s="112" t="b">
        <v>0</v>
      </c>
      <c r="D163" s="131">
        <v>45627.667604166665</v>
      </c>
      <c r="E163" s="114">
        <v>0.78995919958284888</v>
      </c>
      <c r="F163" s="114">
        <v>0.8689110547791965</v>
      </c>
      <c r="G163" s="122">
        <v>81</v>
      </c>
      <c r="H163" s="123">
        <v>0</v>
      </c>
      <c r="I163" s="123">
        <v>1.6057761311392123E+19</v>
      </c>
    </row>
    <row r="164" spans="3:9" ht="15" customHeight="1">
      <c r="C164" s="112" t="b">
        <v>0</v>
      </c>
      <c r="D164" s="131">
        <v>45627.667615740742</v>
      </c>
      <c r="E164" s="114">
        <v>0.82155756756616283</v>
      </c>
      <c r="F164" s="114">
        <v>0.8689110547791965</v>
      </c>
      <c r="G164" s="122">
        <v>82</v>
      </c>
      <c r="H164" s="123">
        <v>0</v>
      </c>
      <c r="I164" s="123">
        <v>7.7560138871825275E+18</v>
      </c>
    </row>
    <row r="165" spans="3:9" ht="15" customHeight="1">
      <c r="C165" s="112" t="b">
        <v>0</v>
      </c>
      <c r="D165" s="131">
        <v>45627.667627314811</v>
      </c>
      <c r="E165" s="114">
        <v>0.84620429459314772</v>
      </c>
      <c r="F165" s="114">
        <v>0.87760016532698848</v>
      </c>
      <c r="G165" s="122">
        <v>83</v>
      </c>
      <c r="H165" s="123">
        <v>0</v>
      </c>
      <c r="I165" s="123">
        <v>1.5746402718809139E+19</v>
      </c>
    </row>
    <row r="166" spans="3:9" ht="15" customHeight="1">
      <c r="C166" s="112" t="b">
        <v>0</v>
      </c>
      <c r="D166" s="131">
        <v>45627.667638888888</v>
      </c>
      <c r="E166" s="114">
        <v>0.80389407986349026</v>
      </c>
      <c r="F166" s="114">
        <v>0.83372015706063907</v>
      </c>
      <c r="G166" s="122">
        <v>84</v>
      </c>
      <c r="H166" s="123">
        <v>0</v>
      </c>
      <c r="I166" s="123">
        <v>3.4084268661365396E+18</v>
      </c>
    </row>
    <row r="167" spans="3:9" ht="15" customHeight="1">
      <c r="C167" s="112" t="b">
        <v>0</v>
      </c>
      <c r="D167" s="131">
        <v>45627.667650462965</v>
      </c>
      <c r="E167" s="114">
        <v>0.77173831666895065</v>
      </c>
      <c r="F167" s="114">
        <v>0.84205735863124542</v>
      </c>
      <c r="G167" s="122">
        <v>85</v>
      </c>
      <c r="H167" s="123">
        <v>0</v>
      </c>
      <c r="I167" s="123">
        <v>1.2632833417462624E+19</v>
      </c>
    </row>
    <row r="168" spans="3:9" ht="15" customHeight="1">
      <c r="C168" s="112" t="b">
        <v>0</v>
      </c>
      <c r="D168" s="131">
        <v>45627.667662037034</v>
      </c>
      <c r="E168" s="114">
        <v>0.75630355033557162</v>
      </c>
      <c r="F168" s="114">
        <v>0.81679563787230802</v>
      </c>
      <c r="G168" s="122">
        <v>86</v>
      </c>
      <c r="H168" s="123">
        <v>0</v>
      </c>
      <c r="I168" s="123">
        <v>1.0688442350480284E+19</v>
      </c>
    </row>
    <row r="169" spans="3:9" ht="15" customHeight="1">
      <c r="C169" s="112" t="b">
        <v>0</v>
      </c>
      <c r="D169" s="131">
        <v>45627.667673611111</v>
      </c>
      <c r="E169" s="114">
        <v>0.75630355033557162</v>
      </c>
      <c r="F169" s="114">
        <v>0.77595585597869254</v>
      </c>
      <c r="G169" s="122">
        <v>87</v>
      </c>
      <c r="H169" s="123">
        <v>0</v>
      </c>
      <c r="I169" s="123">
        <v>1.420823891367639E+18</v>
      </c>
    </row>
    <row r="170" spans="3:9" ht="15" customHeight="1">
      <c r="C170" s="112" t="b">
        <v>0</v>
      </c>
      <c r="D170" s="131">
        <v>45627.667685185188</v>
      </c>
      <c r="E170" s="114">
        <v>0.77899265684563879</v>
      </c>
      <c r="F170" s="114">
        <v>0.76043673885911867</v>
      </c>
      <c r="G170" s="122">
        <v>88</v>
      </c>
      <c r="H170" s="123">
        <v>0</v>
      </c>
      <c r="I170" s="123">
        <v>1.5726779947756167E+19</v>
      </c>
    </row>
    <row r="171" spans="3:9" ht="15" customHeight="1">
      <c r="C171" s="112" t="b">
        <v>0</v>
      </c>
      <c r="D171" s="131">
        <v>45627.667696759258</v>
      </c>
      <c r="E171" s="114">
        <v>0.763412803708726</v>
      </c>
      <c r="F171" s="114">
        <v>0.73762363669334507</v>
      </c>
      <c r="G171" s="122">
        <v>89</v>
      </c>
      <c r="H171" s="123">
        <v>0</v>
      </c>
      <c r="I171" s="123">
        <v>1.6081337955702452E+19</v>
      </c>
    </row>
    <row r="172" spans="3:9" ht="15" customHeight="1">
      <c r="C172" s="112" t="b">
        <v>0</v>
      </c>
      <c r="D172" s="131">
        <v>45627.667708333334</v>
      </c>
      <c r="E172" s="114">
        <v>0.74051041959746422</v>
      </c>
      <c r="F172" s="114">
        <v>0.73024740032641167</v>
      </c>
      <c r="G172" s="122">
        <v>90</v>
      </c>
      <c r="H172" s="123">
        <v>0</v>
      </c>
      <c r="I172" s="123">
        <v>1.4377484745580679E+19</v>
      </c>
    </row>
    <row r="173" spans="3:9" ht="15" customHeight="1">
      <c r="C173" s="112" t="b">
        <v>0</v>
      </c>
      <c r="D173" s="131">
        <v>45627.667719907404</v>
      </c>
      <c r="E173" s="114">
        <v>0.72570021120551498</v>
      </c>
      <c r="F173" s="114">
        <v>0.75945729633946812</v>
      </c>
      <c r="G173" s="122">
        <v>91</v>
      </c>
      <c r="H173" s="123">
        <v>0</v>
      </c>
      <c r="I173" s="123">
        <v>1.6858478041731623E+19</v>
      </c>
    </row>
    <row r="174" spans="3:9" ht="15" customHeight="1">
      <c r="C174" s="112" t="b">
        <v>0</v>
      </c>
      <c r="D174" s="131">
        <v>45627.667731481481</v>
      </c>
      <c r="E174" s="114">
        <v>0.74747121754168044</v>
      </c>
      <c r="F174" s="114">
        <v>0.77464644226625745</v>
      </c>
      <c r="G174" s="122">
        <v>92</v>
      </c>
      <c r="H174" s="123">
        <v>0</v>
      </c>
      <c r="I174" s="123">
        <v>5.1220779278686054E+17</v>
      </c>
    </row>
    <row r="175" spans="3:9" ht="15" customHeight="1">
      <c r="C175" s="112" t="b">
        <v>0</v>
      </c>
      <c r="D175" s="131">
        <v>45627.667743055557</v>
      </c>
      <c r="E175" s="114">
        <v>0.72504708101543003</v>
      </c>
      <c r="F175" s="114">
        <v>0.79013937111158261</v>
      </c>
      <c r="G175" s="122">
        <v>93</v>
      </c>
      <c r="H175" s="123">
        <v>0</v>
      </c>
      <c r="I175" s="123">
        <v>1.2957462634669296E+19</v>
      </c>
    </row>
    <row r="176" spans="3:9" ht="15" customHeight="1">
      <c r="C176" s="112" t="b">
        <v>0</v>
      </c>
      <c r="D176" s="131">
        <v>45627.667754629627</v>
      </c>
      <c r="E176" s="114">
        <v>0.75404896425604728</v>
      </c>
      <c r="F176" s="114">
        <v>0.79804076482269848</v>
      </c>
      <c r="G176" s="122">
        <v>94</v>
      </c>
      <c r="H176" s="123">
        <v>0</v>
      </c>
      <c r="I176" s="123">
        <v>7.0743956544676014E+18</v>
      </c>
    </row>
    <row r="177" spans="3:9" ht="15" customHeight="1">
      <c r="C177" s="112" t="b">
        <v>0</v>
      </c>
      <c r="D177" s="131">
        <v>45627.667766203704</v>
      </c>
      <c r="E177" s="114">
        <v>0.77667043318372875</v>
      </c>
      <c r="F177" s="114">
        <v>0.82996239541560646</v>
      </c>
      <c r="G177" s="122">
        <v>95</v>
      </c>
      <c r="H177" s="123">
        <v>0</v>
      </c>
      <c r="I177" s="123">
        <v>9.4765370894373478E+18</v>
      </c>
    </row>
    <row r="178" spans="3:9" ht="15" customHeight="1">
      <c r="C178" s="112" t="b">
        <v>0</v>
      </c>
      <c r="D178" s="131">
        <v>45627.66777777778</v>
      </c>
      <c r="E178" s="114">
        <v>0.73783691152454223</v>
      </c>
      <c r="F178" s="114">
        <v>0.82166277146145039</v>
      </c>
      <c r="G178" s="122">
        <v>96</v>
      </c>
      <c r="H178" s="123">
        <v>0</v>
      </c>
      <c r="I178" s="123">
        <v>5.9918717821737779E+18</v>
      </c>
    </row>
    <row r="179" spans="3:9" ht="15" customHeight="1">
      <c r="C179" s="112" t="b">
        <v>0</v>
      </c>
      <c r="D179" s="131">
        <v>45627.66778935185</v>
      </c>
      <c r="E179" s="114">
        <v>0.77472875710076938</v>
      </c>
      <c r="F179" s="114">
        <v>0.86274591003452294</v>
      </c>
      <c r="G179" s="122">
        <v>97</v>
      </c>
      <c r="H179" s="123">
        <v>0</v>
      </c>
      <c r="I179" s="123">
        <v>6.4688762978316636E+18</v>
      </c>
    </row>
    <row r="180" spans="3:9" ht="15" customHeight="1">
      <c r="C180" s="112" t="b">
        <v>0</v>
      </c>
      <c r="D180" s="131">
        <v>45627.667800925927</v>
      </c>
      <c r="E180" s="114">
        <v>0.79022333224278474</v>
      </c>
      <c r="F180" s="114">
        <v>0.88000082823521342</v>
      </c>
      <c r="G180" s="122">
        <v>98</v>
      </c>
      <c r="H180" s="123">
        <v>0</v>
      </c>
      <c r="I180" s="123">
        <v>1.6355498659895227E+18</v>
      </c>
    </row>
    <row r="181" spans="3:9" ht="15" customHeight="1">
      <c r="C181" s="112" t="b">
        <v>0</v>
      </c>
      <c r="D181" s="131">
        <v>45627.667812500003</v>
      </c>
      <c r="E181" s="114">
        <v>0.77441886559792905</v>
      </c>
      <c r="F181" s="114">
        <v>0.91520086136462198</v>
      </c>
      <c r="G181" s="122">
        <v>99</v>
      </c>
      <c r="H181" s="123">
        <v>0</v>
      </c>
      <c r="I181" s="123">
        <v>1.0742502477871976E+19</v>
      </c>
    </row>
    <row r="182" spans="3:9" ht="15" customHeight="1">
      <c r="C182" s="112" t="b">
        <v>0</v>
      </c>
      <c r="D182" s="131">
        <v>45627.667824074073</v>
      </c>
      <c r="E182" s="114">
        <v>0.77441886559792905</v>
      </c>
      <c r="F182" s="114">
        <v>0.9060488527509758</v>
      </c>
      <c r="G182" s="122">
        <v>100</v>
      </c>
      <c r="H182" s="123">
        <v>0</v>
      </c>
      <c r="I182" s="123">
        <v>1.6384561117425672E+19</v>
      </c>
    </row>
    <row r="183" spans="3:9" ht="15" customHeight="1">
      <c r="C183" s="112" t="b">
        <v>0</v>
      </c>
      <c r="D183" s="131">
        <v>45627.66783564815</v>
      </c>
      <c r="E183" s="114">
        <v>0.74344211097401192</v>
      </c>
      <c r="F183" s="114">
        <v>0.88792787569595621</v>
      </c>
      <c r="G183" s="122">
        <v>101</v>
      </c>
      <c r="H183" s="123">
        <v>0</v>
      </c>
      <c r="I183" s="123">
        <v>4.7547795783003556E+18</v>
      </c>
    </row>
    <row r="184" spans="3:9" ht="15" customHeight="1">
      <c r="C184" s="112" t="b">
        <v>0</v>
      </c>
      <c r="D184" s="131">
        <v>45627.667847222219</v>
      </c>
      <c r="E184" s="114">
        <v>0.73600768986427179</v>
      </c>
      <c r="F184" s="114">
        <v>0.91456571196683478</v>
      </c>
      <c r="G184" s="122">
        <v>102</v>
      </c>
      <c r="H184" s="123">
        <v>0</v>
      </c>
      <c r="I184" s="123">
        <v>1.8250998921953182E+19</v>
      </c>
    </row>
    <row r="185" spans="3:9" ht="15" customHeight="1">
      <c r="C185" s="112" t="b">
        <v>0</v>
      </c>
      <c r="D185" s="131">
        <v>45627.667858796296</v>
      </c>
      <c r="E185" s="114">
        <v>0.76544799745884273</v>
      </c>
      <c r="F185" s="114">
        <v>0.90542005484716659</v>
      </c>
      <c r="G185" s="122">
        <v>103</v>
      </c>
      <c r="H185" s="123">
        <v>0</v>
      </c>
      <c r="I185" s="123">
        <v>3.5527814042996936E+18</v>
      </c>
    </row>
    <row r="186" spans="3:9" ht="15" customHeight="1">
      <c r="C186" s="112" t="b">
        <v>0</v>
      </c>
      <c r="D186" s="131">
        <v>45627.667870370373</v>
      </c>
      <c r="E186" s="114">
        <v>0.77310247743343119</v>
      </c>
      <c r="F186" s="114">
        <v>0.86014905210480819</v>
      </c>
      <c r="G186" s="122">
        <v>104</v>
      </c>
      <c r="H186" s="123">
        <v>0</v>
      </c>
      <c r="I186" s="123">
        <v>1.8385124479822646E+18</v>
      </c>
    </row>
    <row r="187" spans="3:9" ht="15" customHeight="1">
      <c r="C187" s="112" t="b">
        <v>0</v>
      </c>
      <c r="D187" s="131">
        <v>45627.667881944442</v>
      </c>
      <c r="E187" s="114">
        <v>0.81175760130510277</v>
      </c>
      <c r="F187" s="114">
        <v>0.84294607106271202</v>
      </c>
      <c r="G187" s="122">
        <v>105</v>
      </c>
      <c r="H187" s="123">
        <v>0</v>
      </c>
      <c r="I187" s="123">
        <v>1.3093888650606479E+19</v>
      </c>
    </row>
    <row r="188" spans="3:9" ht="15" customHeight="1">
      <c r="C188" s="112" t="b">
        <v>0</v>
      </c>
      <c r="D188" s="131">
        <v>45627.667893518519</v>
      </c>
      <c r="E188" s="114">
        <v>0.81987517731815385</v>
      </c>
      <c r="F188" s="114">
        <v>0.85137553177333913</v>
      </c>
      <c r="G188" s="122">
        <v>106</v>
      </c>
      <c r="H188" s="123">
        <v>0</v>
      </c>
      <c r="I188" s="123">
        <v>1.2945308495583283E+19</v>
      </c>
    </row>
    <row r="189" spans="3:9" ht="15" customHeight="1">
      <c r="C189" s="112" t="b">
        <v>0</v>
      </c>
      <c r="D189" s="131">
        <v>45627.667905092596</v>
      </c>
      <c r="E189" s="114">
        <v>0.84447143263769853</v>
      </c>
      <c r="F189" s="114">
        <v>0.83434802113787232</v>
      </c>
      <c r="G189" s="122">
        <v>107</v>
      </c>
      <c r="H189" s="123">
        <v>0</v>
      </c>
      <c r="I189" s="123">
        <v>9.6177522210495529E+18</v>
      </c>
    </row>
    <row r="190" spans="3:9" ht="15" customHeight="1">
      <c r="C190" s="112" t="b">
        <v>0</v>
      </c>
      <c r="D190" s="131">
        <v>45627.667916666665</v>
      </c>
      <c r="E190" s="114">
        <v>0.81913728965856758</v>
      </c>
      <c r="F190" s="114">
        <v>0.80097410029235738</v>
      </c>
      <c r="G190" s="122">
        <v>108</v>
      </c>
      <c r="H190" s="123">
        <v>0</v>
      </c>
      <c r="I190" s="123">
        <v>7.7185667803103324E+18</v>
      </c>
    </row>
    <row r="191" spans="3:9" ht="15" customHeight="1">
      <c r="C191" s="112" t="b">
        <v>0</v>
      </c>
      <c r="D191" s="131">
        <v>45627.667928240742</v>
      </c>
      <c r="E191" s="114">
        <v>0.78637179807222479</v>
      </c>
      <c r="F191" s="114">
        <v>0.76893513628066301</v>
      </c>
      <c r="G191" s="122">
        <v>109</v>
      </c>
      <c r="H191" s="123">
        <v>0</v>
      </c>
      <c r="I191" s="123">
        <v>7.3734614382476503E+18</v>
      </c>
    </row>
    <row r="192" spans="3:9" ht="15" customHeight="1">
      <c r="C192" s="112" t="b">
        <v>0</v>
      </c>
      <c r="D192" s="131">
        <v>45627.667939814812</v>
      </c>
      <c r="E192" s="114">
        <v>0.79423551605294707</v>
      </c>
      <c r="F192" s="114">
        <v>0.7381777308294365</v>
      </c>
      <c r="G192" s="122">
        <v>110</v>
      </c>
      <c r="H192" s="123">
        <v>0</v>
      </c>
      <c r="I192" s="123">
        <v>1.427923915371308E+19</v>
      </c>
    </row>
    <row r="193" spans="3:9" ht="15" customHeight="1">
      <c r="C193" s="112" t="b">
        <v>0</v>
      </c>
      <c r="D193" s="131">
        <v>45627.667951388888</v>
      </c>
      <c r="E193" s="114">
        <v>0.83394729185559446</v>
      </c>
      <c r="F193" s="114">
        <v>0.75294128544602523</v>
      </c>
      <c r="G193" s="122">
        <v>111</v>
      </c>
      <c r="H193" s="123">
        <v>0</v>
      </c>
      <c r="I193" s="123">
        <v>6.5051477167809085E+18</v>
      </c>
    </row>
    <row r="194" spans="3:9" ht="15" customHeight="1">
      <c r="C194" s="112" t="b">
        <v>0</v>
      </c>
      <c r="D194" s="131">
        <v>45627.667962962965</v>
      </c>
      <c r="E194" s="114">
        <v>0.85896571061126237</v>
      </c>
      <c r="F194" s="114">
        <v>0.73788245973710476</v>
      </c>
      <c r="G194" s="122">
        <v>112</v>
      </c>
      <c r="H194" s="123">
        <v>0</v>
      </c>
      <c r="I194" s="123">
        <v>1.6211659249758816E+19</v>
      </c>
    </row>
    <row r="195" spans="3:9" ht="15" customHeight="1">
      <c r="C195" s="112" t="b">
        <v>0</v>
      </c>
      <c r="D195" s="131">
        <v>45627.667974537035</v>
      </c>
      <c r="E195" s="114">
        <v>0.88473468192960025</v>
      </c>
      <c r="F195" s="114">
        <v>0.72312481054236266</v>
      </c>
      <c r="G195" s="122">
        <v>113</v>
      </c>
      <c r="H195" s="123">
        <v>0</v>
      </c>
      <c r="I195" s="123">
        <v>1.1117160407730018E+19</v>
      </c>
    </row>
    <row r="196" spans="3:9" ht="15" customHeight="1">
      <c r="C196" s="112" t="b">
        <v>0</v>
      </c>
      <c r="D196" s="131">
        <v>45627.667986111112</v>
      </c>
      <c r="E196" s="114">
        <v>0.90242937556819225</v>
      </c>
      <c r="F196" s="114">
        <v>0.7303560586477863</v>
      </c>
      <c r="G196" s="122">
        <v>114</v>
      </c>
      <c r="H196" s="123">
        <v>0</v>
      </c>
      <c r="I196" s="123">
        <v>1.4290883798101898E+18</v>
      </c>
    </row>
    <row r="197" spans="3:9" ht="15" customHeight="1">
      <c r="C197" s="112" t="b">
        <v>0</v>
      </c>
      <c r="D197" s="131">
        <v>45627.667997685188</v>
      </c>
      <c r="E197" s="114">
        <v>0.92950225683523802</v>
      </c>
      <c r="F197" s="114">
        <v>0.75957030099369782</v>
      </c>
      <c r="G197" s="122">
        <v>115</v>
      </c>
      <c r="H197" s="123">
        <v>0</v>
      </c>
      <c r="I197" s="123">
        <v>7.062123666201687E+18</v>
      </c>
    </row>
    <row r="198" spans="3:9" ht="15" customHeight="1">
      <c r="C198" s="112" t="b">
        <v>0</v>
      </c>
      <c r="D198" s="131">
        <v>45627.668009259258</v>
      </c>
      <c r="E198" s="114">
        <v>0.92020723426688555</v>
      </c>
      <c r="F198" s="114">
        <v>0.73678319196388686</v>
      </c>
      <c r="G198" s="122">
        <v>116</v>
      </c>
      <c r="H198" s="123">
        <v>0</v>
      </c>
      <c r="I198" s="123">
        <v>4.4272413602252769E+18</v>
      </c>
    </row>
    <row r="199" spans="3:9" ht="15" customHeight="1">
      <c r="C199" s="112" t="b">
        <v>0</v>
      </c>
      <c r="D199" s="131">
        <v>45627.668020833335</v>
      </c>
      <c r="E199" s="114">
        <v>0.94781345129489236</v>
      </c>
      <c r="F199" s="114">
        <v>0.70731186428533133</v>
      </c>
      <c r="G199" s="122">
        <v>117</v>
      </c>
      <c r="H199" s="123">
        <v>0</v>
      </c>
      <c r="I199" s="123">
        <v>1.2005006150457828E+18</v>
      </c>
    </row>
    <row r="200" spans="3:9" ht="15" customHeight="1">
      <c r="C200" s="112" t="b">
        <v>0</v>
      </c>
      <c r="D200" s="131">
        <v>45627.668032407404</v>
      </c>
      <c r="E200" s="114">
        <v>0.98572598934668798</v>
      </c>
      <c r="F200" s="114">
        <v>0.6931656269996247</v>
      </c>
      <c r="G200" s="122">
        <v>118</v>
      </c>
      <c r="H200" s="123">
        <v>0</v>
      </c>
      <c r="I200" s="123">
        <v>1.654537259189838E+19</v>
      </c>
    </row>
    <row r="201" spans="3:9" ht="15" customHeight="1">
      <c r="C201" s="112" t="b">
        <v>0</v>
      </c>
      <c r="D201" s="131">
        <v>45627.668043981481</v>
      </c>
      <c r="E201" s="114">
        <v>0.94629694977282042</v>
      </c>
      <c r="F201" s="114">
        <v>0.68623397072962844</v>
      </c>
      <c r="G201" s="122">
        <v>119</v>
      </c>
      <c r="H201" s="123">
        <v>0</v>
      </c>
      <c r="I201" s="123">
        <v>9.6215967968273019E+18</v>
      </c>
    </row>
    <row r="202" spans="3:9" ht="15" customHeight="1">
      <c r="C202" s="112" t="b">
        <v>0</v>
      </c>
      <c r="D202" s="131">
        <v>45627.668055555558</v>
      </c>
      <c r="E202" s="114">
        <v>0.89898210228417941</v>
      </c>
      <c r="F202" s="114">
        <v>0.66564695160773957</v>
      </c>
      <c r="G202" s="122">
        <v>120</v>
      </c>
      <c r="H202" s="123">
        <v>0</v>
      </c>
      <c r="I202" s="123">
        <v>1.4844860470073523E+17</v>
      </c>
    </row>
    <row r="203" spans="3:9" ht="15" customHeight="1">
      <c r="C203" s="112" t="b">
        <v>0</v>
      </c>
      <c r="D203" s="131">
        <v>45627.668067129627</v>
      </c>
      <c r="E203" s="114">
        <v>0.85403299716997039</v>
      </c>
      <c r="F203" s="114">
        <v>0.66564695160773957</v>
      </c>
      <c r="G203" s="122">
        <v>121</v>
      </c>
      <c r="H203" s="123">
        <v>0</v>
      </c>
      <c r="I203" s="123">
        <v>1.3344516347447378E+19</v>
      </c>
    </row>
    <row r="204" spans="3:9" ht="15" customHeight="1">
      <c r="C204" s="112" t="b">
        <v>0</v>
      </c>
      <c r="D204" s="131">
        <v>45627.668078703704</v>
      </c>
      <c r="E204" s="114">
        <v>0.84549266719827065</v>
      </c>
      <c r="F204" s="114">
        <v>0.69892929918812663</v>
      </c>
      <c r="G204" s="122">
        <v>122</v>
      </c>
      <c r="H204" s="123">
        <v>0</v>
      </c>
      <c r="I204" s="123">
        <v>1.647208570160766E+19</v>
      </c>
    </row>
    <row r="205" spans="3:9" ht="15" customHeight="1">
      <c r="C205" s="112" t="b">
        <v>0</v>
      </c>
      <c r="D205" s="131">
        <v>45627.668090277781</v>
      </c>
      <c r="E205" s="114">
        <v>0.82012788718232255</v>
      </c>
      <c r="F205" s="114">
        <v>0.67097212722060151</v>
      </c>
      <c r="G205" s="122">
        <v>123</v>
      </c>
      <c r="H205" s="123">
        <v>0</v>
      </c>
      <c r="I205" s="123">
        <v>1.6474924264766165E+19</v>
      </c>
    </row>
    <row r="206" spans="3:9" ht="15" customHeight="1">
      <c r="C206" s="112" t="b">
        <v>0</v>
      </c>
      <c r="D206" s="131">
        <v>45627.66810185185</v>
      </c>
      <c r="E206" s="114">
        <v>0.80372532943867603</v>
      </c>
      <c r="F206" s="114">
        <v>0.68439156976501359</v>
      </c>
      <c r="G206" s="122">
        <v>124</v>
      </c>
      <c r="H206" s="123">
        <v>0</v>
      </c>
      <c r="I206" s="123">
        <v>1.691157444992732E+19</v>
      </c>
    </row>
    <row r="207" spans="3:9" ht="15" customHeight="1">
      <c r="C207" s="112" t="b">
        <v>0</v>
      </c>
      <c r="D207" s="131">
        <v>45627.668113425927</v>
      </c>
      <c r="E207" s="114">
        <v>0.81979983602744955</v>
      </c>
      <c r="F207" s="114">
        <v>0.66385982267206312</v>
      </c>
      <c r="G207" s="122">
        <v>125</v>
      </c>
      <c r="H207" s="123">
        <v>0</v>
      </c>
      <c r="I207" s="123">
        <v>9.450738053083519E+18</v>
      </c>
    </row>
    <row r="208" spans="3:9" ht="15" customHeight="1">
      <c r="C208" s="112" t="b">
        <v>0</v>
      </c>
      <c r="D208" s="131">
        <v>45627.668124999997</v>
      </c>
      <c r="E208" s="114">
        <v>0.79520584094662605</v>
      </c>
      <c r="F208" s="114">
        <v>0.63066683153845993</v>
      </c>
      <c r="G208" s="122">
        <v>126</v>
      </c>
      <c r="H208" s="123">
        <v>0</v>
      </c>
      <c r="I208" s="123">
        <v>5.9780366793005916E+18</v>
      </c>
    </row>
    <row r="209" spans="3:9" ht="15" customHeight="1">
      <c r="C209" s="112" t="b">
        <v>0</v>
      </c>
      <c r="D209" s="131">
        <v>45627.668136574073</v>
      </c>
      <c r="E209" s="114">
        <v>0.82701407458449117</v>
      </c>
      <c r="F209" s="114">
        <v>0.63697349985384455</v>
      </c>
      <c r="G209" s="122">
        <v>127</v>
      </c>
      <c r="H209" s="123">
        <v>0</v>
      </c>
      <c r="I209" s="123">
        <v>5.2917738927597261E+18</v>
      </c>
    </row>
    <row r="210" spans="3:9" ht="15" customHeight="1">
      <c r="C210" s="112" t="b">
        <v>0</v>
      </c>
      <c r="D210" s="131">
        <v>45627.66814814815</v>
      </c>
      <c r="E210" s="114">
        <v>0.84355435607618101</v>
      </c>
      <c r="F210" s="114">
        <v>0.6624524398479984</v>
      </c>
      <c r="G210" s="122">
        <v>128</v>
      </c>
      <c r="H210" s="123">
        <v>0</v>
      </c>
      <c r="I210" s="123">
        <v>1.5243972024095207E+19</v>
      </c>
    </row>
    <row r="211" spans="3:9" ht="15" customHeight="1">
      <c r="C211" s="112" t="b">
        <v>0</v>
      </c>
      <c r="D211" s="131">
        <v>45627.66815972222</v>
      </c>
      <c r="E211" s="114">
        <v>0.8351188125154192</v>
      </c>
      <c r="F211" s="114">
        <v>0.63595434225407843</v>
      </c>
      <c r="G211" s="122">
        <v>129</v>
      </c>
      <c r="H211" s="123">
        <v>0</v>
      </c>
      <c r="I211" s="123">
        <v>1.2433895154028747E+19</v>
      </c>
    </row>
    <row r="212" spans="3:9" ht="15" customHeight="1">
      <c r="C212" s="112" t="b">
        <v>0</v>
      </c>
      <c r="D212" s="131">
        <v>45627.668171296296</v>
      </c>
      <c r="E212" s="114">
        <v>0.81006524813995662</v>
      </c>
      <c r="F212" s="114">
        <v>0.62323525540899682</v>
      </c>
      <c r="G212" s="122">
        <v>130</v>
      </c>
      <c r="H212" s="123">
        <v>0</v>
      </c>
      <c r="I212" s="123">
        <v>1.0943105371750453E+19</v>
      </c>
    </row>
    <row r="213" spans="3:9" ht="15" customHeight="1">
      <c r="C213" s="112" t="b">
        <v>0</v>
      </c>
      <c r="D213" s="131">
        <v>45627.668182870373</v>
      </c>
      <c r="E213" s="114">
        <v>0.83436720558415534</v>
      </c>
      <c r="F213" s="114">
        <v>0.6045381977467269</v>
      </c>
      <c r="G213" s="122">
        <v>131</v>
      </c>
      <c r="H213" s="123">
        <v>0</v>
      </c>
      <c r="I213" s="123">
        <v>3.5634449319008783E+18</v>
      </c>
    </row>
    <row r="214" spans="3:9" ht="15" customHeight="1">
      <c r="C214" s="112" t="b">
        <v>0</v>
      </c>
      <c r="D214" s="131">
        <v>45627.668194444443</v>
      </c>
      <c r="E214" s="114">
        <v>0.7926488453049475</v>
      </c>
      <c r="F214" s="114">
        <v>0.6045381977467269</v>
      </c>
      <c r="G214" s="122">
        <v>132</v>
      </c>
      <c r="H214" s="123">
        <v>0</v>
      </c>
      <c r="I214" s="123">
        <v>7.1490931730189117E+18</v>
      </c>
    </row>
    <row r="215" spans="3:9" ht="15" customHeight="1">
      <c r="C215" s="112" t="b">
        <v>0</v>
      </c>
      <c r="D215" s="131">
        <v>45627.668206018519</v>
      </c>
      <c r="E215" s="114">
        <v>0.76094289149274963</v>
      </c>
      <c r="F215" s="114">
        <v>0.62267434367912877</v>
      </c>
      <c r="G215" s="122">
        <v>133</v>
      </c>
      <c r="H215" s="123">
        <v>0</v>
      </c>
      <c r="I215" s="123">
        <v>3.746558689271957E+18</v>
      </c>
    </row>
    <row r="216" spans="3:9" ht="15" customHeight="1">
      <c r="C216" s="112" t="b">
        <v>0</v>
      </c>
      <c r="D216" s="131">
        <v>45627.668217592596</v>
      </c>
      <c r="E216" s="114">
        <v>0.73050517583303964</v>
      </c>
      <c r="F216" s="114">
        <v>0.62267434367912877</v>
      </c>
      <c r="G216" s="122">
        <v>134</v>
      </c>
      <c r="H216" s="123">
        <v>0</v>
      </c>
      <c r="I216" s="123">
        <v>3.2677928172802944E+18</v>
      </c>
    </row>
    <row r="217" spans="3:9" ht="15" customHeight="1">
      <c r="C217" s="112" t="b">
        <v>0</v>
      </c>
      <c r="D217" s="131">
        <v>45627.668229166666</v>
      </c>
      <c r="E217" s="114">
        <v>0.76703043462469167</v>
      </c>
      <c r="F217" s="114">
        <v>0.62890108711592008</v>
      </c>
      <c r="G217" s="122">
        <v>135</v>
      </c>
      <c r="H217" s="123">
        <v>0</v>
      </c>
      <c r="I217" s="123">
        <v>4.7326832040781711E+18</v>
      </c>
    </row>
    <row r="218" spans="3:9" ht="15" customHeight="1">
      <c r="C218" s="112" t="b">
        <v>0</v>
      </c>
      <c r="D218" s="131">
        <v>45627.668240740742</v>
      </c>
      <c r="E218" s="114">
        <v>0.78237104331718554</v>
      </c>
      <c r="F218" s="114">
        <v>0.63519009798707926</v>
      </c>
      <c r="G218" s="122">
        <v>136</v>
      </c>
      <c r="H218" s="123">
        <v>0</v>
      </c>
      <c r="I218" s="123">
        <v>1.0788807688240345E+19</v>
      </c>
    </row>
    <row r="219" spans="3:9" ht="15" customHeight="1">
      <c r="C219" s="112" t="b">
        <v>0</v>
      </c>
      <c r="D219" s="131">
        <v>45627.668252314812</v>
      </c>
      <c r="E219" s="114">
        <v>0.81366588504987303</v>
      </c>
      <c r="F219" s="114">
        <v>0.60343059308772529</v>
      </c>
      <c r="G219" s="122">
        <v>137</v>
      </c>
      <c r="H219" s="123">
        <v>0</v>
      </c>
      <c r="I219" s="123">
        <v>5.3708811776402381E+18</v>
      </c>
    </row>
    <row r="220" spans="3:9" ht="15" customHeight="1">
      <c r="C220" s="112" t="b">
        <v>0</v>
      </c>
      <c r="D220" s="131">
        <v>45627.668263888889</v>
      </c>
      <c r="E220" s="114">
        <v>0.82180254390037177</v>
      </c>
      <c r="F220" s="114">
        <v>0.62153351088035702</v>
      </c>
      <c r="G220" s="122">
        <v>138</v>
      </c>
      <c r="H220" s="123">
        <v>0</v>
      </c>
      <c r="I220" s="123">
        <v>8.2489961768129372E+18</v>
      </c>
    </row>
    <row r="221" spans="3:9" ht="15" customHeight="1">
      <c r="C221" s="112" t="b">
        <v>0</v>
      </c>
      <c r="D221" s="131">
        <v>45627.668275462966</v>
      </c>
      <c r="E221" s="114">
        <v>0.83002056933937551</v>
      </c>
      <c r="F221" s="114">
        <v>0.65261018642437485</v>
      </c>
      <c r="G221" s="122">
        <v>139</v>
      </c>
      <c r="H221" s="123">
        <v>0</v>
      </c>
      <c r="I221" s="123">
        <v>2.5704003481225964E+18</v>
      </c>
    </row>
    <row r="222" spans="3:9" ht="15" customHeight="1">
      <c r="C222" s="112" t="b">
        <v>0</v>
      </c>
      <c r="D222" s="131">
        <v>45627.668287037035</v>
      </c>
      <c r="E222" s="114">
        <v>0.81342015795258804</v>
      </c>
      <c r="F222" s="114">
        <v>0.63955798269588737</v>
      </c>
      <c r="G222" s="122">
        <v>140</v>
      </c>
      <c r="H222" s="123">
        <v>0</v>
      </c>
      <c r="I222" s="123">
        <v>3.7777350752137564E+18</v>
      </c>
    </row>
    <row r="223" spans="3:9" ht="15" customHeight="1">
      <c r="C223" s="112" t="b">
        <v>0</v>
      </c>
      <c r="D223" s="131">
        <v>45627.668298611112</v>
      </c>
      <c r="E223" s="114">
        <v>0.78088335163448452</v>
      </c>
      <c r="F223" s="114">
        <v>0.62676682304196962</v>
      </c>
      <c r="G223" s="122">
        <v>141</v>
      </c>
      <c r="H223" s="123">
        <v>0</v>
      </c>
      <c r="I223" s="123">
        <v>1.0927963079088622E+19</v>
      </c>
    </row>
    <row r="224" spans="3:9" ht="15" customHeight="1">
      <c r="C224" s="112" t="b">
        <v>0</v>
      </c>
      <c r="D224" s="131">
        <v>45627.668310185189</v>
      </c>
      <c r="E224" s="114">
        <v>0.75745685108545002</v>
      </c>
      <c r="F224" s="114">
        <v>0.60796381835071056</v>
      </c>
      <c r="G224" s="122">
        <v>142</v>
      </c>
      <c r="H224" s="123">
        <v>0</v>
      </c>
      <c r="I224" s="123">
        <v>3.3926719655561016E+18</v>
      </c>
    </row>
    <row r="225" spans="3:9" ht="15" customHeight="1">
      <c r="C225" s="112" t="b">
        <v>0</v>
      </c>
      <c r="D225" s="131">
        <v>45627.668321759258</v>
      </c>
      <c r="E225" s="114">
        <v>0.78775512512886803</v>
      </c>
      <c r="F225" s="114">
        <v>0.62012309471772475</v>
      </c>
      <c r="G225" s="122">
        <v>143</v>
      </c>
      <c r="H225" s="123">
        <v>0</v>
      </c>
      <c r="I225" s="123">
        <v>5.7408461681210993E+18</v>
      </c>
    </row>
    <row r="226" spans="3:9" ht="15" customHeight="1">
      <c r="C226" s="112" t="b">
        <v>0</v>
      </c>
      <c r="D226" s="131">
        <v>45627.668333333335</v>
      </c>
      <c r="E226" s="114">
        <v>0.75624492012371325</v>
      </c>
      <c r="F226" s="114">
        <v>0.62632432566490204</v>
      </c>
      <c r="G226" s="122">
        <v>144</v>
      </c>
      <c r="H226" s="123">
        <v>0</v>
      </c>
      <c r="I226" s="123">
        <v>1.6111386624308302E+19</v>
      </c>
    </row>
    <row r="227" spans="3:9" ht="15" customHeight="1">
      <c r="C227" s="112" t="b">
        <v>0</v>
      </c>
      <c r="D227" s="131">
        <v>45627.668344907404</v>
      </c>
      <c r="E227" s="114">
        <v>0.79405716612989896</v>
      </c>
      <c r="F227" s="114">
        <v>0.62006108240825297</v>
      </c>
      <c r="G227" s="122">
        <v>145</v>
      </c>
      <c r="H227" s="123">
        <v>0</v>
      </c>
      <c r="I227" s="123">
        <v>1.7914003481606287E+19</v>
      </c>
    </row>
    <row r="228" spans="3:9" ht="15" customHeight="1">
      <c r="C228" s="112" t="b">
        <v>0</v>
      </c>
      <c r="D228" s="131">
        <v>45627.668356481481</v>
      </c>
      <c r="E228" s="114">
        <v>0.81787888111379592</v>
      </c>
      <c r="F228" s="114">
        <v>0.65106413652866568</v>
      </c>
      <c r="G228" s="122">
        <v>146</v>
      </c>
      <c r="H228" s="123">
        <v>0</v>
      </c>
      <c r="I228" s="123">
        <v>1.6680858327279151E+19</v>
      </c>
    </row>
    <row r="229" spans="3:9" ht="15" customHeight="1">
      <c r="C229" s="112" t="b">
        <v>0</v>
      </c>
      <c r="D229" s="131">
        <v>45627.668368055558</v>
      </c>
      <c r="E229" s="114">
        <v>0.85877282516948572</v>
      </c>
      <c r="F229" s="114">
        <v>0.66408541925923903</v>
      </c>
      <c r="G229" s="122">
        <v>147</v>
      </c>
      <c r="H229" s="123">
        <v>0</v>
      </c>
      <c r="I229" s="123">
        <v>4.1414317738703611E+18</v>
      </c>
    </row>
    <row r="230" spans="3:9" ht="15" customHeight="1">
      <c r="C230" s="112" t="b">
        <v>0</v>
      </c>
      <c r="D230" s="131">
        <v>45627.668379629627</v>
      </c>
      <c r="E230" s="114">
        <v>0.82442191216270622</v>
      </c>
      <c r="F230" s="114">
        <v>0.66408541925923903</v>
      </c>
      <c r="G230" s="122">
        <v>148</v>
      </c>
      <c r="H230" s="123">
        <v>0</v>
      </c>
      <c r="I230" s="123">
        <v>4.4164465483954079E+18</v>
      </c>
    </row>
    <row r="231" spans="3:9" ht="15" customHeight="1">
      <c r="C231" s="112" t="b">
        <v>0</v>
      </c>
      <c r="D231" s="131">
        <v>45627.668391203704</v>
      </c>
      <c r="E231" s="114">
        <v>0.84915456952758739</v>
      </c>
      <c r="F231" s="114">
        <v>0.67736712764442386</v>
      </c>
      <c r="G231" s="122">
        <v>149</v>
      </c>
      <c r="H231" s="123">
        <v>0</v>
      </c>
      <c r="I231" s="123">
        <v>4.3189034768486205E+18</v>
      </c>
    </row>
    <row r="232" spans="3:9" ht="15" customHeight="1">
      <c r="C232" s="112" t="b">
        <v>0</v>
      </c>
      <c r="D232" s="131">
        <v>45627.668402777781</v>
      </c>
      <c r="E232" s="114">
        <v>0.87462920661341503</v>
      </c>
      <c r="F232" s="114">
        <v>0.6841407989208681</v>
      </c>
      <c r="G232" s="122">
        <v>150</v>
      </c>
      <c r="H232" s="123">
        <v>0</v>
      </c>
      <c r="I232" s="123">
        <v>2.1324720477983473E+18</v>
      </c>
    </row>
    <row r="233" spans="3:9" ht="15" customHeight="1">
      <c r="C233" s="112" t="b">
        <v>0</v>
      </c>
      <c r="D233" s="131">
        <v>45627.668414351851</v>
      </c>
      <c r="E233" s="114">
        <v>0.83964403834887835</v>
      </c>
      <c r="F233" s="114">
        <v>0.71150643087770282</v>
      </c>
      <c r="G233" s="122">
        <v>151</v>
      </c>
      <c r="H233" s="123">
        <v>0</v>
      </c>
      <c r="I233" s="123">
        <v>3.3064421614873933E+18</v>
      </c>
    </row>
    <row r="234" spans="3:9" ht="15" customHeight="1">
      <c r="C234" s="112" t="b">
        <v>0</v>
      </c>
      <c r="D234" s="131">
        <v>45627.668425925927</v>
      </c>
      <c r="E234" s="114">
        <v>0.814454717198412</v>
      </c>
      <c r="F234" s="114">
        <v>0.73996668811281097</v>
      </c>
      <c r="G234" s="122">
        <v>152</v>
      </c>
      <c r="H234" s="123">
        <v>0</v>
      </c>
      <c r="I234" s="123">
        <v>7.1207534602954629E+18</v>
      </c>
    </row>
    <row r="235" spans="3:9" ht="15" customHeight="1">
      <c r="C235" s="112" t="b">
        <v>0</v>
      </c>
      <c r="D235" s="131">
        <v>45627.668437499997</v>
      </c>
      <c r="E235" s="114">
        <v>0.83074381154238031</v>
      </c>
      <c r="F235" s="114">
        <v>0.77696502251845156</v>
      </c>
      <c r="G235" s="122">
        <v>153</v>
      </c>
      <c r="H235" s="123">
        <v>0</v>
      </c>
      <c r="I235" s="123">
        <v>3.3698486177425395E+17</v>
      </c>
    </row>
    <row r="236" spans="3:9" ht="15" customHeight="1">
      <c r="C236" s="112" t="b">
        <v>0</v>
      </c>
      <c r="D236" s="131">
        <v>45627.668449074074</v>
      </c>
      <c r="E236" s="114">
        <v>0.86397356400407554</v>
      </c>
      <c r="F236" s="114">
        <v>0.80027397319400517</v>
      </c>
      <c r="G236" s="122">
        <v>154</v>
      </c>
      <c r="H236" s="123">
        <v>0</v>
      </c>
      <c r="I236" s="123">
        <v>1.4769804440637509E+18</v>
      </c>
    </row>
    <row r="237" spans="3:9" ht="15" customHeight="1">
      <c r="C237" s="112" t="b">
        <v>0</v>
      </c>
      <c r="D237" s="131">
        <v>45627.66846064815</v>
      </c>
      <c r="E237" s="114">
        <v>0.86397356400407554</v>
      </c>
      <c r="F237" s="114">
        <v>0.83228493212176535</v>
      </c>
      <c r="G237" s="122">
        <v>155</v>
      </c>
      <c r="H237" s="123">
        <v>0</v>
      </c>
      <c r="I237" s="123">
        <v>1.2008002726617496E+19</v>
      </c>
    </row>
    <row r="238" spans="3:9" ht="15" customHeight="1">
      <c r="C238" s="112" t="b">
        <v>0</v>
      </c>
      <c r="D238" s="131">
        <v>45627.66847222222</v>
      </c>
      <c r="E238" s="114">
        <v>0.84669409272399399</v>
      </c>
      <c r="F238" s="114">
        <v>0.7906706855156771</v>
      </c>
      <c r="G238" s="122">
        <v>156</v>
      </c>
      <c r="H238" s="123">
        <v>0</v>
      </c>
      <c r="I238" s="123">
        <v>1.1859494398933197E+19</v>
      </c>
    </row>
    <row r="239" spans="3:9" ht="15" customHeight="1">
      <c r="C239" s="112" t="b">
        <v>0</v>
      </c>
      <c r="D239" s="131">
        <v>45627.668483796297</v>
      </c>
      <c r="E239" s="114">
        <v>0.81282632901503415</v>
      </c>
      <c r="F239" s="114">
        <v>0.76695056495020675</v>
      </c>
      <c r="G239" s="122">
        <v>157</v>
      </c>
      <c r="H239" s="123">
        <v>0</v>
      </c>
      <c r="I239" s="123">
        <v>5.2743965450646723E+18</v>
      </c>
    </row>
    <row r="240" spans="3:9" ht="15" customHeight="1">
      <c r="C240" s="112" t="b">
        <v>0</v>
      </c>
      <c r="D240" s="131">
        <v>45627.668495370373</v>
      </c>
      <c r="E240" s="114">
        <v>0.8290828555953349</v>
      </c>
      <c r="F240" s="114">
        <v>0.80529809319771717</v>
      </c>
      <c r="G240" s="122">
        <v>158</v>
      </c>
      <c r="H240" s="123">
        <v>0</v>
      </c>
      <c r="I240" s="123">
        <v>7.1118780892867502E+18</v>
      </c>
    </row>
    <row r="241" spans="3:9" ht="15" customHeight="1">
      <c r="C241" s="112" t="b">
        <v>0</v>
      </c>
      <c r="D241" s="131">
        <v>45627.668506944443</v>
      </c>
      <c r="E241" s="114">
        <v>0.82079202703938159</v>
      </c>
      <c r="F241" s="114">
        <v>0.81335107412969432</v>
      </c>
      <c r="G241" s="122">
        <v>159</v>
      </c>
      <c r="H241" s="123">
        <v>0</v>
      </c>
      <c r="I241" s="123">
        <v>6.8611764002218301E+18</v>
      </c>
    </row>
    <row r="242" spans="3:9" ht="15" customHeight="1">
      <c r="C242" s="112" t="b">
        <v>0</v>
      </c>
      <c r="D242" s="131">
        <v>45627.66851851852</v>
      </c>
      <c r="E242" s="114">
        <v>0.86183162839135075</v>
      </c>
      <c r="F242" s="114">
        <v>0.80521756338839734</v>
      </c>
      <c r="G242" s="122">
        <v>160</v>
      </c>
      <c r="H242" s="123">
        <v>0</v>
      </c>
      <c r="I242" s="123">
        <v>8.2406397096044943E+18</v>
      </c>
    </row>
    <row r="243" spans="3:9" ht="15" customHeight="1">
      <c r="C243" s="112" t="b">
        <v>0</v>
      </c>
      <c r="D243" s="131">
        <v>45627.668530092589</v>
      </c>
      <c r="E243" s="114">
        <v>0.84459499582352371</v>
      </c>
      <c r="F243" s="114">
        <v>0.82132191465616533</v>
      </c>
      <c r="G243" s="122">
        <v>161</v>
      </c>
      <c r="H243" s="123">
        <v>0</v>
      </c>
      <c r="I243" s="123">
        <v>1.6217725176436359E+19</v>
      </c>
    </row>
    <row r="244" spans="3:9" ht="15" customHeight="1">
      <c r="C244" s="112" t="b">
        <v>0</v>
      </c>
      <c r="D244" s="131">
        <v>45627.668541666666</v>
      </c>
      <c r="E244" s="114">
        <v>0.86993284569822948</v>
      </c>
      <c r="F244" s="114">
        <v>0.85417479124241202</v>
      </c>
      <c r="G244" s="122">
        <v>162</v>
      </c>
      <c r="H244" s="123">
        <v>0</v>
      </c>
      <c r="I244" s="123">
        <v>4.7139944631334932E+18</v>
      </c>
    </row>
    <row r="245" spans="3:9" ht="15" customHeight="1">
      <c r="C245" s="112" t="b">
        <v>0</v>
      </c>
      <c r="D245" s="131">
        <v>45627.668553240743</v>
      </c>
      <c r="E245" s="114">
        <v>0.88733150261219407</v>
      </c>
      <c r="F245" s="114">
        <v>0.83709129541756377</v>
      </c>
      <c r="G245" s="122">
        <v>163</v>
      </c>
      <c r="H245" s="123">
        <v>0</v>
      </c>
      <c r="I245" s="123">
        <v>1.1263470360211313E+19</v>
      </c>
    </row>
    <row r="246" spans="3:9" ht="15" customHeight="1">
      <c r="C246" s="112" t="b">
        <v>0</v>
      </c>
      <c r="D246" s="131">
        <v>45627.668564814812</v>
      </c>
      <c r="E246" s="114">
        <v>0.88733150261219407</v>
      </c>
      <c r="F246" s="114">
        <v>0.83709129541756377</v>
      </c>
      <c r="G246" s="122">
        <v>164</v>
      </c>
      <c r="H246" s="123">
        <v>0</v>
      </c>
      <c r="I246" s="123">
        <v>1.5816148525086058E+19</v>
      </c>
    </row>
    <row r="247" spans="3:9" ht="15" customHeight="1">
      <c r="C247" s="112" t="b">
        <v>0</v>
      </c>
      <c r="D247" s="131">
        <v>45627.668576388889</v>
      </c>
      <c r="E247" s="114">
        <v>0.90507813266443804</v>
      </c>
      <c r="F247" s="114">
        <v>0.80360764360086123</v>
      </c>
      <c r="G247" s="122">
        <v>165</v>
      </c>
      <c r="H247" s="123">
        <v>0</v>
      </c>
      <c r="I247" s="123">
        <v>1.4120974488384852E+18</v>
      </c>
    </row>
    <row r="248" spans="3:9" ht="15" customHeight="1">
      <c r="C248" s="112" t="b">
        <v>0</v>
      </c>
      <c r="D248" s="131">
        <v>45627.668587962966</v>
      </c>
      <c r="E248" s="114">
        <v>0.87792578868450477</v>
      </c>
      <c r="F248" s="114">
        <v>0.77949941429283542</v>
      </c>
      <c r="G248" s="122">
        <v>166</v>
      </c>
      <c r="H248" s="123">
        <v>0</v>
      </c>
      <c r="I248" s="123">
        <v>1.0367300949723316E+19</v>
      </c>
    </row>
    <row r="249" spans="3:9" ht="15" customHeight="1">
      <c r="C249" s="112" t="b">
        <v>0</v>
      </c>
      <c r="D249" s="131">
        <v>45627.668599537035</v>
      </c>
      <c r="E249" s="114">
        <v>0.86036727291081461</v>
      </c>
      <c r="F249" s="114">
        <v>0.74052444357819358</v>
      </c>
      <c r="G249" s="122">
        <v>167</v>
      </c>
      <c r="H249" s="123">
        <v>0</v>
      </c>
      <c r="I249" s="123">
        <v>9.1028062057462016E+18</v>
      </c>
    </row>
    <row r="250" spans="3:9" ht="15" customHeight="1">
      <c r="C250" s="112" t="b">
        <v>0</v>
      </c>
      <c r="D250" s="131">
        <v>45627.668611111112</v>
      </c>
      <c r="E250" s="114">
        <v>0.85176360018170649</v>
      </c>
      <c r="F250" s="114">
        <v>0.71830871027084775</v>
      </c>
      <c r="G250" s="122">
        <v>168</v>
      </c>
      <c r="H250" s="123">
        <v>0</v>
      </c>
      <c r="I250" s="123">
        <v>9.0769814933145894E+17</v>
      </c>
    </row>
    <row r="251" spans="3:9" ht="15" customHeight="1">
      <c r="C251" s="112" t="b">
        <v>0</v>
      </c>
      <c r="D251" s="131">
        <v>45627.668622685182</v>
      </c>
      <c r="E251" s="114">
        <v>0.8432459641798894</v>
      </c>
      <c r="F251" s="114">
        <v>0.74704105868168169</v>
      </c>
      <c r="G251" s="122">
        <v>169</v>
      </c>
      <c r="H251" s="123">
        <v>0</v>
      </c>
      <c r="I251" s="123">
        <v>7.2008298890575995E+18</v>
      </c>
    </row>
    <row r="252" spans="3:9" ht="15" customHeight="1">
      <c r="C252" s="112" t="b">
        <v>0</v>
      </c>
      <c r="D252" s="131">
        <v>45627.668634259258</v>
      </c>
      <c r="E252" s="114">
        <v>0.81794858525449265</v>
      </c>
      <c r="F252" s="114">
        <v>0.76945229044213215</v>
      </c>
      <c r="G252" s="122">
        <v>170</v>
      </c>
      <c r="H252" s="123">
        <v>0</v>
      </c>
      <c r="I252" s="123">
        <v>1.7313608101469051E+19</v>
      </c>
    </row>
    <row r="253" spans="3:9" ht="15" customHeight="1">
      <c r="C253" s="112" t="b">
        <v>0</v>
      </c>
      <c r="D253" s="131">
        <v>45627.668645833335</v>
      </c>
      <c r="E253" s="114">
        <v>0.80158961354940284</v>
      </c>
      <c r="F253" s="114">
        <v>0.77714681334655344</v>
      </c>
      <c r="G253" s="122">
        <v>171</v>
      </c>
      <c r="H253" s="123">
        <v>0</v>
      </c>
      <c r="I253" s="123">
        <v>7.0431996094902528E+18</v>
      </c>
    </row>
    <row r="254" spans="3:9" ht="15" customHeight="1">
      <c r="C254" s="112" t="b">
        <v>0</v>
      </c>
      <c r="D254" s="131">
        <v>45627.668657407405</v>
      </c>
      <c r="E254" s="114">
        <v>0.80158961354940284</v>
      </c>
      <c r="F254" s="114">
        <v>0.76937534521308792</v>
      </c>
      <c r="G254" s="122">
        <v>172</v>
      </c>
      <c r="H254" s="123">
        <v>0</v>
      </c>
      <c r="I254" s="123">
        <v>1.4353895924863996E+19</v>
      </c>
    </row>
    <row r="255" spans="3:9" ht="15" customHeight="1">
      <c r="C255" s="112" t="b">
        <v>0</v>
      </c>
      <c r="D255" s="131">
        <v>45627.668668981481</v>
      </c>
      <c r="E255" s="114">
        <v>0.76952602900742673</v>
      </c>
      <c r="F255" s="114">
        <v>0.74629408485669524</v>
      </c>
      <c r="G255" s="122">
        <v>173</v>
      </c>
      <c r="H255" s="123">
        <v>0</v>
      </c>
      <c r="I255" s="123">
        <v>1.2104584995389583E+19</v>
      </c>
    </row>
    <row r="256" spans="3:9" ht="15" customHeight="1">
      <c r="C256" s="112" t="b">
        <v>0</v>
      </c>
      <c r="D256" s="131">
        <v>45627.668680555558</v>
      </c>
      <c r="E256" s="114">
        <v>0.77722128929750101</v>
      </c>
      <c r="F256" s="114">
        <v>0.71644232146242737</v>
      </c>
      <c r="G256" s="122">
        <v>174</v>
      </c>
      <c r="H256" s="123">
        <v>0</v>
      </c>
      <c r="I256" s="123">
        <v>1.7027854864595849E+19</v>
      </c>
    </row>
    <row r="257" spans="3:9" ht="15" customHeight="1">
      <c r="C257" s="112" t="b">
        <v>0</v>
      </c>
      <c r="D257" s="131">
        <v>45627.668692129628</v>
      </c>
      <c r="E257" s="114">
        <v>0.75390465061857592</v>
      </c>
      <c r="F257" s="114">
        <v>0.73793559110630025</v>
      </c>
      <c r="G257" s="122">
        <v>175</v>
      </c>
      <c r="H257" s="123">
        <v>0</v>
      </c>
      <c r="I257" s="123">
        <v>4.0144003431009459E+17</v>
      </c>
    </row>
    <row r="258" spans="3:9" ht="15" customHeight="1">
      <c r="C258" s="112" t="b">
        <v>0</v>
      </c>
      <c r="D258" s="131">
        <v>45627.668703703705</v>
      </c>
      <c r="E258" s="114">
        <v>0.76898274363094743</v>
      </c>
      <c r="F258" s="114">
        <v>0.74531494701736323</v>
      </c>
      <c r="G258" s="122">
        <v>176</v>
      </c>
      <c r="H258" s="123">
        <v>0</v>
      </c>
      <c r="I258" s="123">
        <v>5.2143195930332173E+17</v>
      </c>
    </row>
    <row r="259" spans="3:9" ht="15" customHeight="1">
      <c r="C259" s="112" t="b">
        <v>0</v>
      </c>
      <c r="D259" s="131">
        <v>45627.668715277781</v>
      </c>
      <c r="E259" s="114">
        <v>0.76898274363094743</v>
      </c>
      <c r="F259" s="114">
        <v>0.72295549860684227</v>
      </c>
      <c r="G259" s="122">
        <v>177</v>
      </c>
      <c r="H259" s="123">
        <v>0</v>
      </c>
      <c r="I259" s="123">
        <v>4.9683990976290642E+18</v>
      </c>
    </row>
    <row r="260" spans="3:9" ht="15" customHeight="1">
      <c r="C260" s="112" t="b">
        <v>0</v>
      </c>
      <c r="D260" s="131">
        <v>45627.668726851851</v>
      </c>
      <c r="E260" s="114">
        <v>0.78436239850356637</v>
      </c>
      <c r="F260" s="114">
        <v>0.68680772367650011</v>
      </c>
      <c r="G260" s="122">
        <v>178</v>
      </c>
      <c r="H260" s="123">
        <v>0</v>
      </c>
      <c r="I260" s="123">
        <v>4.6579579382941635E+18</v>
      </c>
    </row>
    <row r="261" spans="3:9" ht="15" customHeight="1">
      <c r="C261" s="112" t="b">
        <v>0</v>
      </c>
      <c r="D261" s="131">
        <v>45627.668738425928</v>
      </c>
      <c r="E261" s="114">
        <v>0.78436239850356637</v>
      </c>
      <c r="F261" s="114">
        <v>0.69367580091326508</v>
      </c>
      <c r="G261" s="122">
        <v>179</v>
      </c>
      <c r="H261" s="123">
        <v>0</v>
      </c>
      <c r="I261" s="123">
        <v>9.4666177951775416E+18</v>
      </c>
    </row>
    <row r="262" spans="3:9" ht="15" customHeight="1">
      <c r="C262" s="112" t="b">
        <v>0</v>
      </c>
      <c r="D262" s="131">
        <v>45627.668749999997</v>
      </c>
      <c r="E262" s="114">
        <v>0.78436239850356637</v>
      </c>
      <c r="F262" s="114">
        <v>0.71448607494066307</v>
      </c>
      <c r="G262" s="122">
        <v>180</v>
      </c>
      <c r="H262" s="123">
        <v>0</v>
      </c>
      <c r="I262" s="123">
        <v>8.3997299966749727E+18</v>
      </c>
    </row>
    <row r="263" spans="3:9" ht="15" customHeight="1">
      <c r="C263" s="112" t="b">
        <v>0</v>
      </c>
      <c r="D263" s="131">
        <v>45627.668761574074</v>
      </c>
      <c r="E263" s="114">
        <v>0.76083152654845931</v>
      </c>
      <c r="F263" s="114">
        <v>0.74306551793828968</v>
      </c>
      <c r="G263" s="122">
        <v>181</v>
      </c>
      <c r="H263" s="123">
        <v>0</v>
      </c>
      <c r="I263" s="123">
        <v>1.5705554747008965E+19</v>
      </c>
    </row>
    <row r="264" spans="3:9" ht="15" customHeight="1">
      <c r="C264" s="112" t="b">
        <v>0</v>
      </c>
      <c r="D264" s="131">
        <v>45627.668773148151</v>
      </c>
      <c r="E264" s="114">
        <v>0.78365647234491309</v>
      </c>
      <c r="F264" s="114">
        <v>0.70591224204137515</v>
      </c>
      <c r="G264" s="122">
        <v>182</v>
      </c>
      <c r="H264" s="123">
        <v>0</v>
      </c>
      <c r="I264" s="123">
        <v>1.2271025547773735E+19</v>
      </c>
    </row>
    <row r="265" spans="3:9" ht="15" customHeight="1">
      <c r="C265" s="112" t="b">
        <v>0</v>
      </c>
      <c r="D265" s="131">
        <v>45627.66878472222</v>
      </c>
      <c r="E265" s="114">
        <v>0.79149303706836227</v>
      </c>
      <c r="F265" s="114">
        <v>0.74120785414344392</v>
      </c>
      <c r="G265" s="122">
        <v>183</v>
      </c>
      <c r="H265" s="123">
        <v>0</v>
      </c>
      <c r="I265" s="123">
        <v>1.7623477324299887E+19</v>
      </c>
    </row>
    <row r="266" spans="3:9" ht="15" customHeight="1">
      <c r="C266" s="112" t="b">
        <v>0</v>
      </c>
      <c r="D266" s="131">
        <v>45627.668796296297</v>
      </c>
      <c r="E266" s="114">
        <v>0.79149303706836227</v>
      </c>
      <c r="F266" s="114">
        <v>0.71155953997770616</v>
      </c>
      <c r="G266" s="122">
        <v>184</v>
      </c>
      <c r="H266" s="123">
        <v>0</v>
      </c>
      <c r="I266" s="123">
        <v>1.7830788455043783E+19</v>
      </c>
    </row>
    <row r="267" spans="3:9" ht="15" customHeight="1">
      <c r="C267" s="112" t="b">
        <v>0</v>
      </c>
      <c r="D267" s="131">
        <v>45627.668807870374</v>
      </c>
      <c r="E267" s="114">
        <v>0.79149303706836227</v>
      </c>
      <c r="F267" s="114">
        <v>0.70444394457792914</v>
      </c>
      <c r="G267" s="122">
        <v>185</v>
      </c>
      <c r="H267" s="123">
        <v>0</v>
      </c>
      <c r="I267" s="123">
        <v>6.518829725547436E+18</v>
      </c>
    </row>
    <row r="268" spans="3:9" ht="15" customHeight="1">
      <c r="C268" s="112" t="b">
        <v>0</v>
      </c>
      <c r="D268" s="131">
        <v>45627.668819444443</v>
      </c>
      <c r="E268" s="114">
        <v>0.75983331558562772</v>
      </c>
      <c r="F268" s="114">
        <v>0.70444394457792914</v>
      </c>
      <c r="G268" s="122">
        <v>186</v>
      </c>
      <c r="H268" s="123">
        <v>0</v>
      </c>
      <c r="I268" s="123">
        <v>1.3983604775764922E+19</v>
      </c>
    </row>
    <row r="269" spans="3:9" ht="15" customHeight="1">
      <c r="C269" s="112" t="b">
        <v>0</v>
      </c>
      <c r="D269" s="131">
        <v>45627.66883101852</v>
      </c>
      <c r="E269" s="114">
        <v>0.75223498242977149</v>
      </c>
      <c r="F269" s="114">
        <v>0.69739950513214988</v>
      </c>
      <c r="G269" s="122">
        <v>187</v>
      </c>
      <c r="H269" s="123">
        <v>0</v>
      </c>
      <c r="I269" s="123">
        <v>1.8414382125988968E+19</v>
      </c>
    </row>
    <row r="270" spans="3:9" ht="15" customHeight="1">
      <c r="C270" s="112" t="b">
        <v>0</v>
      </c>
      <c r="D270" s="131">
        <v>45627.668842592589</v>
      </c>
      <c r="E270" s="114">
        <v>0.75975733225406916</v>
      </c>
      <c r="F270" s="114">
        <v>0.72529548533743593</v>
      </c>
      <c r="G270" s="122">
        <v>188</v>
      </c>
      <c r="H270" s="123">
        <v>0</v>
      </c>
      <c r="I270" s="123">
        <v>2.8237121908844826E+18</v>
      </c>
    </row>
    <row r="271" spans="3:9" ht="15" customHeight="1">
      <c r="C271" s="112" t="b">
        <v>0</v>
      </c>
      <c r="D271" s="131">
        <v>45627.668854166666</v>
      </c>
      <c r="E271" s="114">
        <v>0.73696461228644705</v>
      </c>
      <c r="F271" s="114">
        <v>0.75430730475093344</v>
      </c>
      <c r="G271" s="122">
        <v>189</v>
      </c>
      <c r="H271" s="123">
        <v>0</v>
      </c>
      <c r="I271" s="123">
        <v>1.2783512036194355E+18</v>
      </c>
    </row>
    <row r="272" spans="3:9" ht="15" customHeight="1">
      <c r="C272" s="112" t="b">
        <v>0</v>
      </c>
      <c r="D272" s="131">
        <v>45627.668865740743</v>
      </c>
      <c r="E272" s="114">
        <v>0.77381284290076946</v>
      </c>
      <c r="F272" s="114">
        <v>0.71659193951338673</v>
      </c>
      <c r="G272" s="122">
        <v>190</v>
      </c>
      <c r="H272" s="123">
        <v>0</v>
      </c>
      <c r="I272" s="123">
        <v>8.0277458604738591E+18</v>
      </c>
    </row>
    <row r="273" spans="3:9" ht="15" customHeight="1">
      <c r="C273" s="112" t="b">
        <v>0</v>
      </c>
      <c r="D273" s="131">
        <v>45627.668877314813</v>
      </c>
      <c r="E273" s="114">
        <v>0.74286032918473865</v>
      </c>
      <c r="F273" s="114">
        <v>0.70226010072311895</v>
      </c>
      <c r="G273" s="122">
        <v>191</v>
      </c>
      <c r="H273" s="123">
        <v>0</v>
      </c>
      <c r="I273" s="123">
        <v>1.0552017158667487E+19</v>
      </c>
    </row>
    <row r="274" spans="3:9" ht="15" customHeight="1">
      <c r="C274" s="112" t="b">
        <v>0</v>
      </c>
      <c r="D274" s="131">
        <v>45627.668888888889</v>
      </c>
      <c r="E274" s="114">
        <v>0.7354317258928913</v>
      </c>
      <c r="F274" s="114">
        <v>0.66714709568696295</v>
      </c>
      <c r="G274" s="122">
        <v>192</v>
      </c>
      <c r="H274" s="123">
        <v>0</v>
      </c>
      <c r="I274" s="123">
        <v>2.06018207739763E+18</v>
      </c>
    </row>
    <row r="275" spans="3:9" ht="15" customHeight="1">
      <c r="C275" s="112" t="b">
        <v>0</v>
      </c>
      <c r="D275" s="131">
        <v>45627.668900462966</v>
      </c>
      <c r="E275" s="114">
        <v>0.70601445685717557</v>
      </c>
      <c r="F275" s="114">
        <v>0.68049003760070226</v>
      </c>
      <c r="G275" s="122">
        <v>193</v>
      </c>
      <c r="H275" s="123">
        <v>0</v>
      </c>
      <c r="I275" s="123">
        <v>1.2774265207914568E+19</v>
      </c>
    </row>
    <row r="276" spans="3:9" ht="15" customHeight="1">
      <c r="C276" s="112" t="b">
        <v>0</v>
      </c>
      <c r="D276" s="131">
        <v>45627.668912037036</v>
      </c>
      <c r="E276" s="114">
        <v>0.70601445685717557</v>
      </c>
      <c r="F276" s="114">
        <v>0.68729493797670926</v>
      </c>
      <c r="G276" s="122">
        <v>194</v>
      </c>
      <c r="H276" s="123">
        <v>0</v>
      </c>
      <c r="I276" s="123">
        <v>1.2401974621613061E+18</v>
      </c>
    </row>
    <row r="277" spans="3:9" ht="15" customHeight="1">
      <c r="C277" s="112" t="b">
        <v>0</v>
      </c>
      <c r="D277" s="131">
        <v>45627.668923611112</v>
      </c>
      <c r="E277" s="114">
        <v>0.69189416772003209</v>
      </c>
      <c r="F277" s="114">
        <v>0.68042198859694214</v>
      </c>
      <c r="G277" s="122">
        <v>195</v>
      </c>
      <c r="H277" s="123">
        <v>0</v>
      </c>
      <c r="I277" s="123">
        <v>1.2270096590267937E+19</v>
      </c>
    </row>
    <row r="278" spans="3:9" ht="15" customHeight="1">
      <c r="C278" s="112" t="b">
        <v>0</v>
      </c>
      <c r="D278" s="131">
        <v>45627.668935185182</v>
      </c>
      <c r="E278" s="114">
        <v>0.67805628436563148</v>
      </c>
      <c r="F278" s="114">
        <v>0.6872262084829116</v>
      </c>
      <c r="G278" s="122">
        <v>196</v>
      </c>
      <c r="H278" s="123">
        <v>0</v>
      </c>
      <c r="I278" s="123">
        <v>1.1496703650500577E+19</v>
      </c>
    </row>
    <row r="279" spans="3:9" ht="15" customHeight="1">
      <c r="C279" s="112" t="b">
        <v>0</v>
      </c>
      <c r="D279" s="131">
        <v>45627.668946759259</v>
      </c>
      <c r="E279" s="114">
        <v>0.67127572152197512</v>
      </c>
      <c r="F279" s="114">
        <v>0.67348168431325339</v>
      </c>
      <c r="G279" s="122">
        <v>197</v>
      </c>
      <c r="H279" s="123">
        <v>0</v>
      </c>
      <c r="I279" s="123">
        <v>7.1590835028376617E+18</v>
      </c>
    </row>
    <row r="280" spans="3:9" ht="15" customHeight="1">
      <c r="C280" s="112" t="b">
        <v>0</v>
      </c>
      <c r="D280" s="131">
        <v>45627.668958333335</v>
      </c>
      <c r="E280" s="114">
        <v>0.65785020709153563</v>
      </c>
      <c r="F280" s="114">
        <v>0.69368613484265096</v>
      </c>
      <c r="G280" s="122">
        <v>198</v>
      </c>
      <c r="H280" s="123">
        <v>0</v>
      </c>
      <c r="I280" s="123">
        <v>1.5099273094613747E+18</v>
      </c>
    </row>
    <row r="281" spans="3:9" ht="15" customHeight="1">
      <c r="C281" s="112" t="b">
        <v>0</v>
      </c>
      <c r="D281" s="131">
        <v>45627.668969907405</v>
      </c>
      <c r="E281" s="114">
        <v>0.69074271744611249</v>
      </c>
      <c r="F281" s="114">
        <v>0.72143358023635706</v>
      </c>
      <c r="G281" s="122">
        <v>199</v>
      </c>
      <c r="H281" s="123">
        <v>0</v>
      </c>
      <c r="I281" s="123">
        <v>1.2802941689713885E+19</v>
      </c>
    </row>
    <row r="282" spans="3:9" ht="15" customHeight="1">
      <c r="C282" s="112" t="b">
        <v>0</v>
      </c>
      <c r="D282" s="131">
        <v>45627.668981481482</v>
      </c>
      <c r="E282" s="114">
        <v>0.69074271744611249</v>
      </c>
      <c r="F282" s="114">
        <v>0.68536190122453922</v>
      </c>
      <c r="G282" s="122">
        <v>200</v>
      </c>
      <c r="H282" s="123">
        <v>0</v>
      </c>
      <c r="I282" s="123">
        <v>1.7883931004865337E+19</v>
      </c>
    </row>
    <row r="283" spans="3:9" ht="15" customHeight="1">
      <c r="C283" s="112" t="b">
        <v>0</v>
      </c>
      <c r="D283" s="131">
        <v>45627.668993055559</v>
      </c>
      <c r="E283" s="114">
        <v>0.67692786309719022</v>
      </c>
      <c r="F283" s="114">
        <v>0.6579474251755576</v>
      </c>
      <c r="G283" s="122">
        <v>201</v>
      </c>
      <c r="H283" s="123">
        <v>0</v>
      </c>
      <c r="I283" s="123">
        <v>7.6933533931854172E+18</v>
      </c>
    </row>
    <row r="284" spans="3:9" ht="15" customHeight="1">
      <c r="C284" s="112" t="b">
        <v>0</v>
      </c>
      <c r="D284" s="131">
        <v>45627.669004629628</v>
      </c>
      <c r="E284" s="114">
        <v>0.64308146994233073</v>
      </c>
      <c r="F284" s="114">
        <v>0.63162952816853524</v>
      </c>
      <c r="G284" s="122">
        <v>202</v>
      </c>
      <c r="H284" s="123">
        <v>0</v>
      </c>
      <c r="I284" s="123">
        <v>3.1896848318603551E+18</v>
      </c>
    </row>
    <row r="285" spans="3:9" ht="15" customHeight="1">
      <c r="C285" s="112" t="b">
        <v>0</v>
      </c>
      <c r="D285" s="131">
        <v>45627.669016203705</v>
      </c>
      <c r="E285" s="114">
        <v>0.61092739644521421</v>
      </c>
      <c r="F285" s="114">
        <v>0.61268064232347919</v>
      </c>
      <c r="G285" s="122">
        <v>203</v>
      </c>
      <c r="H285" s="123">
        <v>0</v>
      </c>
      <c r="I285" s="123">
        <v>4.6500088120417597E+18</v>
      </c>
    </row>
    <row r="286" spans="3:9" ht="15" customHeight="1">
      <c r="C286" s="112" t="b">
        <v>0</v>
      </c>
      <c r="D286" s="131">
        <v>45627.669027777774</v>
      </c>
      <c r="E286" s="114">
        <v>0.61092739644521421</v>
      </c>
      <c r="F286" s="114">
        <v>0.58817341663054001</v>
      </c>
      <c r="G286" s="122">
        <v>204</v>
      </c>
      <c r="H286" s="123">
        <v>0</v>
      </c>
      <c r="I286" s="123">
        <v>1.801692356039724E+19</v>
      </c>
    </row>
    <row r="287" spans="3:9" ht="15" customHeight="1">
      <c r="C287" s="112" t="b">
        <v>0</v>
      </c>
      <c r="D287" s="131">
        <v>45627.669039351851</v>
      </c>
      <c r="E287" s="114">
        <v>0.61092739644521421</v>
      </c>
      <c r="F287" s="114">
        <v>0.58229168246423457</v>
      </c>
      <c r="G287" s="122">
        <v>205</v>
      </c>
      <c r="H287" s="123">
        <v>0</v>
      </c>
      <c r="I287" s="123">
        <v>1.7586103060931369E+19</v>
      </c>
    </row>
    <row r="288" spans="3:9" ht="15" customHeight="1">
      <c r="C288" s="112" t="b">
        <v>0</v>
      </c>
      <c r="D288" s="131">
        <v>45627.669050925928</v>
      </c>
      <c r="E288" s="114">
        <v>0.62925521833857068</v>
      </c>
      <c r="F288" s="114">
        <v>0.59976043293816161</v>
      </c>
      <c r="G288" s="122">
        <v>206</v>
      </c>
      <c r="H288" s="123">
        <v>0</v>
      </c>
      <c r="I288" s="123">
        <v>1.2180066166396703E+19</v>
      </c>
    </row>
    <row r="289" spans="3:9" ht="15" customHeight="1">
      <c r="C289" s="112" t="b">
        <v>0</v>
      </c>
      <c r="D289" s="131">
        <v>45627.669062499997</v>
      </c>
      <c r="E289" s="114">
        <v>0.64813287488872784</v>
      </c>
      <c r="F289" s="114">
        <v>0.56977241129125356</v>
      </c>
      <c r="G289" s="122">
        <v>207</v>
      </c>
      <c r="H289" s="123">
        <v>0</v>
      </c>
      <c r="I289" s="123">
        <v>3.9419955164329687E+18</v>
      </c>
    </row>
    <row r="290" spans="3:9" ht="15" customHeight="1">
      <c r="C290" s="112" t="b">
        <v>0</v>
      </c>
      <c r="D290" s="131">
        <v>45627.669074074074</v>
      </c>
      <c r="E290" s="114">
        <v>0.66109553238650243</v>
      </c>
      <c r="F290" s="114">
        <v>0.54128379072669086</v>
      </c>
      <c r="G290" s="122">
        <v>208</v>
      </c>
      <c r="H290" s="123">
        <v>0</v>
      </c>
      <c r="I290" s="123">
        <v>1.5659755969215857E+19</v>
      </c>
    </row>
    <row r="291" spans="3:9" ht="15" customHeight="1">
      <c r="C291" s="112" t="b">
        <v>0</v>
      </c>
      <c r="D291" s="131">
        <v>45627.669085648151</v>
      </c>
      <c r="E291" s="114">
        <v>0.69415030900582753</v>
      </c>
      <c r="F291" s="114">
        <v>0.54128379072669086</v>
      </c>
      <c r="G291" s="122">
        <v>209</v>
      </c>
      <c r="H291" s="123">
        <v>0</v>
      </c>
      <c r="I291" s="123">
        <v>5.7070086696457001E+18</v>
      </c>
    </row>
    <row r="292" spans="3:9" ht="15" customHeight="1">
      <c r="C292" s="112" t="b">
        <v>0</v>
      </c>
      <c r="D292" s="131">
        <v>45627.66909722222</v>
      </c>
      <c r="E292" s="114">
        <v>0.68026730282571102</v>
      </c>
      <c r="F292" s="114">
        <v>0.51963243909762324</v>
      </c>
      <c r="G292" s="122">
        <v>210</v>
      </c>
      <c r="H292" s="123">
        <v>0</v>
      </c>
      <c r="I292" s="123">
        <v>1.198923486565702E+19</v>
      </c>
    </row>
    <row r="293" spans="3:9" ht="15" customHeight="1">
      <c r="C293" s="112" t="b">
        <v>0</v>
      </c>
      <c r="D293" s="131">
        <v>45627.669108796297</v>
      </c>
      <c r="E293" s="114">
        <v>0.68706997585396812</v>
      </c>
      <c r="F293" s="114">
        <v>0.50923979031567079</v>
      </c>
      <c r="G293" s="122">
        <v>211</v>
      </c>
      <c r="H293" s="123">
        <v>0</v>
      </c>
      <c r="I293" s="123">
        <v>1.5228266497476043E+19</v>
      </c>
    </row>
    <row r="294" spans="3:9" ht="15" customHeight="1">
      <c r="C294" s="112" t="b">
        <v>0</v>
      </c>
      <c r="D294" s="131">
        <v>45627.669120370374</v>
      </c>
      <c r="E294" s="114">
        <v>0.72142347464666656</v>
      </c>
      <c r="F294" s="114">
        <v>0.49905499450935736</v>
      </c>
      <c r="G294" s="122">
        <v>212</v>
      </c>
      <c r="H294" s="123">
        <v>0</v>
      </c>
      <c r="I294" s="123">
        <v>7.5817740493869076E+18</v>
      </c>
    </row>
    <row r="295" spans="3:9" ht="15" customHeight="1">
      <c r="C295" s="112" t="b">
        <v>0</v>
      </c>
      <c r="D295" s="131">
        <v>45627.669131944444</v>
      </c>
      <c r="E295" s="114">
        <v>0.74306617888606663</v>
      </c>
      <c r="F295" s="114">
        <v>0.47410224478388946</v>
      </c>
      <c r="G295" s="122">
        <v>213</v>
      </c>
      <c r="H295" s="123">
        <v>0</v>
      </c>
      <c r="I295" s="123">
        <v>1.7199784561743978E+19</v>
      </c>
    </row>
    <row r="296" spans="3:9" ht="15" customHeight="1">
      <c r="C296" s="112" t="b">
        <v>0</v>
      </c>
      <c r="D296" s="131">
        <v>45627.66914351852</v>
      </c>
      <c r="E296" s="114">
        <v>0.72820485530834533</v>
      </c>
      <c r="F296" s="114">
        <v>0.47410224478388946</v>
      </c>
      <c r="G296" s="122">
        <v>214</v>
      </c>
      <c r="H296" s="123">
        <v>0</v>
      </c>
      <c r="I296" s="123">
        <v>1.7877707988856267E+19</v>
      </c>
    </row>
    <row r="297" spans="3:9" ht="15" customHeight="1">
      <c r="C297" s="112" t="b">
        <v>0</v>
      </c>
      <c r="D297" s="131">
        <v>45627.66915509259</v>
      </c>
      <c r="E297" s="114">
        <v>0.75733304952067915</v>
      </c>
      <c r="F297" s="114">
        <v>0.45987917744037282</v>
      </c>
      <c r="G297" s="122">
        <v>215</v>
      </c>
      <c r="H297" s="123">
        <v>0</v>
      </c>
      <c r="I297" s="123">
        <v>1.4614947773314583E+19</v>
      </c>
    </row>
    <row r="298" spans="3:9" ht="15" customHeight="1">
      <c r="C298" s="112" t="b">
        <v>0</v>
      </c>
      <c r="D298" s="131">
        <v>45627.669166666667</v>
      </c>
      <c r="E298" s="114">
        <v>0.77247971051109277</v>
      </c>
      <c r="F298" s="114">
        <v>0.48287313631239143</v>
      </c>
      <c r="G298" s="122">
        <v>216</v>
      </c>
      <c r="H298" s="123">
        <v>0</v>
      </c>
      <c r="I298" s="123">
        <v>1.6180991798462781E+19</v>
      </c>
    </row>
    <row r="299" spans="3:9" ht="15" customHeight="1">
      <c r="C299" s="112" t="b">
        <v>0</v>
      </c>
      <c r="D299" s="131">
        <v>45627.669178240743</v>
      </c>
      <c r="E299" s="114">
        <v>0.74930531919575993</v>
      </c>
      <c r="F299" s="114">
        <v>0.49253059903863927</v>
      </c>
      <c r="G299" s="122">
        <v>217</v>
      </c>
      <c r="H299" s="123">
        <v>0</v>
      </c>
      <c r="I299" s="123">
        <v>5.601054920881793E+18</v>
      </c>
    </row>
    <row r="300" spans="3:9" ht="15" customHeight="1">
      <c r="C300" s="112" t="b">
        <v>0</v>
      </c>
      <c r="D300" s="131">
        <v>45627.669189814813</v>
      </c>
      <c r="E300" s="114">
        <v>0.7792775319635904</v>
      </c>
      <c r="F300" s="114">
        <v>0.50730651700979845</v>
      </c>
      <c r="G300" s="122">
        <v>218</v>
      </c>
      <c r="H300" s="123">
        <v>0</v>
      </c>
      <c r="I300" s="123">
        <v>1.6357753336251079E+19</v>
      </c>
    </row>
    <row r="301" spans="3:9" ht="15" customHeight="1">
      <c r="C301" s="112" t="b">
        <v>0</v>
      </c>
      <c r="D301" s="131">
        <v>45627.66920138889</v>
      </c>
      <c r="E301" s="114">
        <v>0.7948630826028622</v>
      </c>
      <c r="F301" s="114">
        <v>0.51745264734999441</v>
      </c>
      <c r="G301" s="122">
        <v>219</v>
      </c>
      <c r="H301" s="123">
        <v>0</v>
      </c>
      <c r="I301" s="123">
        <v>1.1263634769608677E+19</v>
      </c>
    </row>
    <row r="302" spans="3:9" ht="15" customHeight="1">
      <c r="C302" s="112" t="b">
        <v>0</v>
      </c>
      <c r="D302" s="131">
        <v>45627.669212962966</v>
      </c>
      <c r="E302" s="114">
        <v>0.83460623673300538</v>
      </c>
      <c r="F302" s="114">
        <v>0.54332527971749411</v>
      </c>
      <c r="G302" s="122">
        <v>220</v>
      </c>
      <c r="H302" s="123">
        <v>0</v>
      </c>
      <c r="I302" s="123">
        <v>1.3023076024320743E+19</v>
      </c>
    </row>
    <row r="303" spans="3:9" ht="15" customHeight="1">
      <c r="C303" s="112" t="b">
        <v>0</v>
      </c>
      <c r="D303" s="131">
        <v>45627.669224537036</v>
      </c>
      <c r="E303" s="114">
        <v>0.83460623673300538</v>
      </c>
      <c r="F303" s="114">
        <v>0.57049154370336885</v>
      </c>
      <c r="G303" s="122">
        <v>221</v>
      </c>
      <c r="H303" s="123">
        <v>0</v>
      </c>
      <c r="I303" s="123">
        <v>2.2164630690404905E+18</v>
      </c>
    </row>
    <row r="304" spans="3:9" ht="15" customHeight="1">
      <c r="C304" s="112" t="b">
        <v>0</v>
      </c>
      <c r="D304" s="131">
        <v>45627.669236111113</v>
      </c>
      <c r="E304" s="114">
        <v>0.85129836146766547</v>
      </c>
      <c r="F304" s="114">
        <v>0.56478662826633519</v>
      </c>
      <c r="G304" s="122">
        <v>222</v>
      </c>
      <c r="H304" s="123">
        <v>0</v>
      </c>
      <c r="I304" s="123">
        <v>8.4943921543904901E+18</v>
      </c>
    </row>
    <row r="305" spans="3:9" ht="15" customHeight="1">
      <c r="C305" s="112" t="b">
        <v>0</v>
      </c>
      <c r="D305" s="131">
        <v>45627.669247685182</v>
      </c>
      <c r="E305" s="114">
        <v>0.83427239423831212</v>
      </c>
      <c r="F305" s="114">
        <v>0.59302595967965199</v>
      </c>
      <c r="G305" s="122">
        <v>223</v>
      </c>
      <c r="H305" s="123">
        <v>0</v>
      </c>
      <c r="I305" s="123">
        <v>5.3501235839967611E+18</v>
      </c>
    </row>
    <row r="306" spans="3:9" ht="15" customHeight="1">
      <c r="C306" s="112" t="b">
        <v>0</v>
      </c>
      <c r="D306" s="131">
        <v>45627.669259259259</v>
      </c>
      <c r="E306" s="114">
        <v>0.80090149846877956</v>
      </c>
      <c r="F306" s="114">
        <v>0.62267725766363458</v>
      </c>
      <c r="G306" s="122">
        <v>224</v>
      </c>
      <c r="H306" s="123">
        <v>0</v>
      </c>
      <c r="I306" s="123">
        <v>1.6057869273917551E+19</v>
      </c>
    </row>
    <row r="307" spans="3:9" ht="15" customHeight="1">
      <c r="C307" s="112" t="b">
        <v>0</v>
      </c>
      <c r="D307" s="131">
        <v>45627.669270833336</v>
      </c>
      <c r="E307" s="114">
        <v>0.82492854342284294</v>
      </c>
      <c r="F307" s="114">
        <v>0.64758434797017994</v>
      </c>
      <c r="G307" s="122">
        <v>225</v>
      </c>
      <c r="H307" s="123">
        <v>0</v>
      </c>
      <c r="I307" s="123">
        <v>1.3425808337783699E+19</v>
      </c>
    </row>
    <row r="308" spans="3:9" ht="15" customHeight="1">
      <c r="C308" s="112" t="b">
        <v>0</v>
      </c>
      <c r="D308" s="131">
        <v>45627.669282407405</v>
      </c>
      <c r="E308" s="114">
        <v>0.85792568515975665</v>
      </c>
      <c r="F308" s="114">
        <v>0.6734877218889872</v>
      </c>
      <c r="G308" s="122">
        <v>226</v>
      </c>
      <c r="H308" s="123">
        <v>0</v>
      </c>
      <c r="I308" s="123">
        <v>1.8296630293472965E+19</v>
      </c>
    </row>
    <row r="309" spans="3:9" ht="15" customHeight="1">
      <c r="C309" s="112" t="b">
        <v>0</v>
      </c>
      <c r="D309" s="131">
        <v>45627.669293981482</v>
      </c>
      <c r="E309" s="114">
        <v>0.82360865775336634</v>
      </c>
      <c r="F309" s="114">
        <v>0.65328309023231756</v>
      </c>
      <c r="G309" s="122">
        <v>227</v>
      </c>
      <c r="H309" s="123">
        <v>0</v>
      </c>
      <c r="I309" s="123">
        <v>1.8092944480578474E+19</v>
      </c>
    </row>
    <row r="310" spans="3:9" ht="15" customHeight="1">
      <c r="C310" s="112" t="b">
        <v>0</v>
      </c>
      <c r="D310" s="131">
        <v>45627.669305555559</v>
      </c>
      <c r="E310" s="114">
        <v>0.78242822486569796</v>
      </c>
      <c r="F310" s="114">
        <v>0.68594724474393343</v>
      </c>
      <c r="G310" s="122">
        <v>228</v>
      </c>
      <c r="H310" s="123">
        <v>0</v>
      </c>
      <c r="I310" s="123">
        <v>1.4459205181659881E+19</v>
      </c>
    </row>
    <row r="311" spans="3:9" ht="15" customHeight="1">
      <c r="C311" s="112" t="b">
        <v>0</v>
      </c>
      <c r="D311" s="131">
        <v>45627.669317129628</v>
      </c>
      <c r="E311" s="114">
        <v>0.78242822486569796</v>
      </c>
      <c r="F311" s="114">
        <v>0.65850935495417606</v>
      </c>
      <c r="G311" s="122">
        <v>229</v>
      </c>
      <c r="H311" s="123">
        <v>0</v>
      </c>
      <c r="I311" s="123">
        <v>2.9749137742992456E+18</v>
      </c>
    </row>
    <row r="312" spans="3:9" ht="15" customHeight="1">
      <c r="C312" s="112" t="b">
        <v>0</v>
      </c>
      <c r="D312" s="131">
        <v>45627.669328703705</v>
      </c>
      <c r="E312" s="114">
        <v>0.81372535386032596</v>
      </c>
      <c r="F312" s="114">
        <v>0.63216898075600902</v>
      </c>
      <c r="G312" s="122">
        <v>230</v>
      </c>
      <c r="H312" s="123">
        <v>0</v>
      </c>
      <c r="I312" s="123">
        <v>1.0593439089229615E+19</v>
      </c>
    </row>
    <row r="313" spans="3:9" ht="15" customHeight="1">
      <c r="C313" s="112" t="b">
        <v>0</v>
      </c>
      <c r="D313" s="131">
        <v>45627.669340277775</v>
      </c>
      <c r="E313" s="114">
        <v>0.78117633970591294</v>
      </c>
      <c r="F313" s="114">
        <v>0.63216898075600902</v>
      </c>
      <c r="G313" s="122">
        <v>231</v>
      </c>
      <c r="H313" s="123">
        <v>0</v>
      </c>
      <c r="I313" s="123">
        <v>1.0988424099818811E+19</v>
      </c>
    </row>
    <row r="314" spans="3:9" ht="15" customHeight="1">
      <c r="C314" s="112" t="b">
        <v>0</v>
      </c>
      <c r="D314" s="131">
        <v>45627.669351851851</v>
      </c>
      <c r="E314" s="114">
        <v>0.76555281291179467</v>
      </c>
      <c r="F314" s="114">
        <v>0.63849067056356912</v>
      </c>
      <c r="G314" s="122">
        <v>232</v>
      </c>
      <c r="H314" s="123">
        <v>0</v>
      </c>
      <c r="I314" s="123">
        <v>1.1730298467264944E+19</v>
      </c>
    </row>
    <row r="315" spans="3:9" ht="15" customHeight="1">
      <c r="C315" s="112" t="b">
        <v>0</v>
      </c>
      <c r="D315" s="131">
        <v>45627.669363425928</v>
      </c>
      <c r="E315" s="114">
        <v>0.78086386917003059</v>
      </c>
      <c r="F315" s="114">
        <v>0.61933595044666201</v>
      </c>
      <c r="G315" s="122">
        <v>233</v>
      </c>
      <c r="H315" s="123">
        <v>0</v>
      </c>
      <c r="I315" s="123">
        <v>7.0348360830065306E+18</v>
      </c>
    </row>
    <row r="316" spans="3:9" ht="15" customHeight="1">
      <c r="C316" s="112" t="b">
        <v>0</v>
      </c>
      <c r="D316" s="131">
        <v>45627.669374999998</v>
      </c>
      <c r="E316" s="114">
        <v>0.81990706262853219</v>
      </c>
      <c r="F316" s="114">
        <v>0.6317226694555953</v>
      </c>
      <c r="G316" s="122">
        <v>234</v>
      </c>
      <c r="H316" s="123">
        <v>0</v>
      </c>
      <c r="I316" s="123">
        <v>1.2549464955706397E+19</v>
      </c>
    </row>
    <row r="317" spans="3:9" ht="15" customHeight="1">
      <c r="C317" s="112" t="b">
        <v>0</v>
      </c>
      <c r="D317" s="131">
        <v>45627.669386574074</v>
      </c>
      <c r="E317" s="114">
        <v>0.79530985074967619</v>
      </c>
      <c r="F317" s="114">
        <v>0.61277098937192742</v>
      </c>
      <c r="G317" s="122">
        <v>235</v>
      </c>
      <c r="H317" s="123">
        <v>0</v>
      </c>
      <c r="I317" s="123">
        <v>1.2706476486141506E+19</v>
      </c>
    </row>
    <row r="318" spans="3:9" ht="15" customHeight="1">
      <c r="C318" s="112" t="b">
        <v>0</v>
      </c>
      <c r="D318" s="131">
        <v>45627.669398148151</v>
      </c>
      <c r="E318" s="114">
        <v>0.75554435821219235</v>
      </c>
      <c r="F318" s="114">
        <v>0.64340953884052376</v>
      </c>
      <c r="G318" s="122">
        <v>236</v>
      </c>
      <c r="H318" s="123">
        <v>0</v>
      </c>
      <c r="I318" s="123">
        <v>8.4582406445065933E+18</v>
      </c>
    </row>
    <row r="319" spans="3:9" ht="15" customHeight="1">
      <c r="C319" s="112" t="b">
        <v>0</v>
      </c>
      <c r="D319" s="131">
        <v>45627.669409722221</v>
      </c>
      <c r="E319" s="114">
        <v>0.77065524537643626</v>
      </c>
      <c r="F319" s="114">
        <v>0.64340953884052376</v>
      </c>
      <c r="G319" s="122">
        <v>237</v>
      </c>
      <c r="H319" s="123">
        <v>0</v>
      </c>
      <c r="I319" s="123">
        <v>1.3563075761061446E+19</v>
      </c>
    </row>
    <row r="320" spans="3:9" ht="15" customHeight="1">
      <c r="C320" s="112" t="b">
        <v>0</v>
      </c>
      <c r="D320" s="131">
        <v>45627.669421296298</v>
      </c>
      <c r="E320" s="114">
        <v>0.73212248310761441</v>
      </c>
      <c r="F320" s="114">
        <v>0.64340953884052376</v>
      </c>
      <c r="G320" s="122">
        <v>238</v>
      </c>
      <c r="H320" s="123">
        <v>0</v>
      </c>
      <c r="I320" s="123">
        <v>1.3774534683927433E+19</v>
      </c>
    </row>
    <row r="321" spans="3:9" ht="15" customHeight="1">
      <c r="C321" s="112" t="b">
        <v>0</v>
      </c>
      <c r="D321" s="131">
        <v>45627.669432870367</v>
      </c>
      <c r="E321" s="114">
        <v>0.74676493276976674</v>
      </c>
      <c r="F321" s="114">
        <v>0.67558001578255</v>
      </c>
      <c r="G321" s="122">
        <v>239</v>
      </c>
      <c r="H321" s="123">
        <v>0</v>
      </c>
      <c r="I321" s="123">
        <v>6.1846192783780321E+18</v>
      </c>
    </row>
    <row r="322" spans="3:9" ht="15" customHeight="1">
      <c r="C322" s="112" t="b">
        <v>0</v>
      </c>
      <c r="D322" s="131">
        <v>45627.669444444444</v>
      </c>
      <c r="E322" s="114">
        <v>0.73929728344206902</v>
      </c>
      <c r="F322" s="114">
        <v>0.67558001578255</v>
      </c>
      <c r="G322" s="122">
        <v>240</v>
      </c>
      <c r="H322" s="123">
        <v>0</v>
      </c>
      <c r="I322" s="123">
        <v>1.8330499048628234E+19</v>
      </c>
    </row>
    <row r="323" spans="3:9" ht="15" customHeight="1">
      <c r="C323" s="112" t="b">
        <v>0</v>
      </c>
      <c r="D323" s="131">
        <v>45627.669456018521</v>
      </c>
      <c r="E323" s="114">
        <v>0.73190431060764838</v>
      </c>
      <c r="F323" s="114">
        <v>0.70935901657167755</v>
      </c>
      <c r="G323" s="122">
        <v>241</v>
      </c>
      <c r="H323" s="123">
        <v>0</v>
      </c>
      <c r="I323" s="123">
        <v>1.2688694892643529E+19</v>
      </c>
    </row>
    <row r="324" spans="3:9" ht="15" customHeight="1">
      <c r="C324" s="112" t="b">
        <v>0</v>
      </c>
      <c r="D324" s="131">
        <v>45627.66946759259</v>
      </c>
      <c r="E324" s="114">
        <v>0.76118048303195429</v>
      </c>
      <c r="F324" s="114">
        <v>0.73773337723454468</v>
      </c>
      <c r="G324" s="122">
        <v>242</v>
      </c>
      <c r="H324" s="123">
        <v>0</v>
      </c>
      <c r="I324" s="123">
        <v>1.7218661063267791E+19</v>
      </c>
    </row>
    <row r="325" spans="3:9" ht="15" customHeight="1">
      <c r="C325" s="112" t="b">
        <v>0</v>
      </c>
      <c r="D325" s="131">
        <v>45627.669479166667</v>
      </c>
      <c r="E325" s="114">
        <v>0.79162770235323254</v>
      </c>
      <c r="F325" s="114">
        <v>0.75986537855158109</v>
      </c>
      <c r="G325" s="122">
        <v>243</v>
      </c>
      <c r="H325" s="123">
        <v>0</v>
      </c>
      <c r="I325" s="123">
        <v>7.3109397653237056E+17</v>
      </c>
    </row>
    <row r="326" spans="3:9" ht="15" customHeight="1">
      <c r="C326" s="112" t="b">
        <v>0</v>
      </c>
      <c r="D326" s="131">
        <v>45627.669490740744</v>
      </c>
      <c r="E326" s="114">
        <v>0.75204631723557092</v>
      </c>
      <c r="F326" s="114">
        <v>0.74466807098054943</v>
      </c>
      <c r="G326" s="122">
        <v>244</v>
      </c>
      <c r="H326" s="123">
        <v>0</v>
      </c>
      <c r="I326" s="123">
        <v>9.4164957979078287E+18</v>
      </c>
    </row>
    <row r="327" spans="3:9" ht="15" customHeight="1">
      <c r="C327" s="112" t="b">
        <v>0</v>
      </c>
      <c r="D327" s="131">
        <v>45627.669502314813</v>
      </c>
      <c r="E327" s="114">
        <v>0.73700539089085948</v>
      </c>
      <c r="F327" s="114">
        <v>0.78190147452957692</v>
      </c>
      <c r="G327" s="122">
        <v>245</v>
      </c>
      <c r="H327" s="123">
        <v>0</v>
      </c>
      <c r="I327" s="123">
        <v>2.4346848175046369E+18</v>
      </c>
    </row>
    <row r="328" spans="3:9" ht="15" customHeight="1">
      <c r="C328" s="112" t="b">
        <v>0</v>
      </c>
      <c r="D328" s="131">
        <v>45627.66951388889</v>
      </c>
      <c r="E328" s="114">
        <v>0.77385566043540244</v>
      </c>
      <c r="F328" s="114">
        <v>0.76626344503898536</v>
      </c>
      <c r="G328" s="122">
        <v>246</v>
      </c>
      <c r="H328" s="123">
        <v>0</v>
      </c>
      <c r="I328" s="123">
        <v>4.965250901653376E+18</v>
      </c>
    </row>
    <row r="329" spans="3:9" ht="15" customHeight="1">
      <c r="C329" s="112" t="b">
        <v>0</v>
      </c>
      <c r="D329" s="131">
        <v>45627.669525462959</v>
      </c>
      <c r="E329" s="114">
        <v>0.78159421703975651</v>
      </c>
      <c r="F329" s="114">
        <v>0.78925134839015498</v>
      </c>
      <c r="G329" s="122">
        <v>247</v>
      </c>
      <c r="H329" s="123">
        <v>0</v>
      </c>
      <c r="I329" s="123">
        <v>6.6914721749100329E+18</v>
      </c>
    </row>
    <row r="330" spans="3:9" ht="15" customHeight="1">
      <c r="C330" s="112" t="b">
        <v>0</v>
      </c>
      <c r="D330" s="131">
        <v>45627.669537037036</v>
      </c>
      <c r="E330" s="114">
        <v>0.80504204355094922</v>
      </c>
      <c r="F330" s="114">
        <v>0.8287139158096628</v>
      </c>
      <c r="G330" s="122">
        <v>248</v>
      </c>
      <c r="H330" s="123">
        <v>0</v>
      </c>
      <c r="I330" s="123">
        <v>2.3200360754112906E+18</v>
      </c>
    </row>
    <row r="331" spans="3:9" ht="15" customHeight="1">
      <c r="C331" s="112" t="b">
        <v>0</v>
      </c>
      <c r="D331" s="131">
        <v>45627.669548611113</v>
      </c>
      <c r="E331" s="114">
        <v>0.82919330485747766</v>
      </c>
      <c r="F331" s="114">
        <v>0.86186247244204939</v>
      </c>
      <c r="G331" s="122">
        <v>249</v>
      </c>
      <c r="H331" s="123">
        <v>0</v>
      </c>
      <c r="I331" s="123">
        <v>1.0504495021207374E+19</v>
      </c>
    </row>
    <row r="332" spans="3:9" ht="15" customHeight="1">
      <c r="C332" s="112" t="b">
        <v>0</v>
      </c>
      <c r="D332" s="131">
        <v>45627.669560185182</v>
      </c>
      <c r="E332" s="114">
        <v>0.8623610370517768</v>
      </c>
      <c r="F332" s="114">
        <v>0.8877183466153109</v>
      </c>
      <c r="G332" s="122">
        <v>250</v>
      </c>
      <c r="H332" s="123">
        <v>0</v>
      </c>
      <c r="I332" s="123">
        <v>8.9316496416031508E+18</v>
      </c>
    </row>
    <row r="333" spans="3:9" ht="15" customHeight="1">
      <c r="C333" s="112" t="b">
        <v>0</v>
      </c>
      <c r="D333" s="131">
        <v>45627.669571759259</v>
      </c>
      <c r="E333" s="114">
        <v>0.84511381631074123</v>
      </c>
      <c r="F333" s="114">
        <v>0.93210426394607637</v>
      </c>
      <c r="G333" s="122">
        <v>251</v>
      </c>
      <c r="H333" s="123">
        <v>0</v>
      </c>
      <c r="I333" s="123">
        <v>1.8246906094285652E+18</v>
      </c>
    </row>
    <row r="334" spans="3:9" ht="15" customHeight="1">
      <c r="C334" s="112" t="b">
        <v>0</v>
      </c>
      <c r="D334" s="131">
        <v>45627.669583333336</v>
      </c>
      <c r="E334" s="114">
        <v>0.88736950712627838</v>
      </c>
      <c r="F334" s="114">
        <v>0.94142530658553725</v>
      </c>
      <c r="G334" s="122">
        <v>252</v>
      </c>
      <c r="H334" s="123">
        <v>0</v>
      </c>
      <c r="I334" s="123">
        <v>1.6584671579722508E+19</v>
      </c>
    </row>
    <row r="335" spans="3:9" ht="15" customHeight="1">
      <c r="C335" s="112" t="b">
        <v>0</v>
      </c>
      <c r="D335" s="131">
        <v>45627.669594907406</v>
      </c>
      <c r="E335" s="114">
        <v>0.85187472684122723</v>
      </c>
      <c r="F335" s="114">
        <v>0.93201105351968183</v>
      </c>
      <c r="G335" s="122">
        <v>253</v>
      </c>
      <c r="H335" s="123">
        <v>0</v>
      </c>
      <c r="I335" s="123">
        <v>1.6953991072734765E+19</v>
      </c>
    </row>
    <row r="336" spans="3:9" ht="15" customHeight="1">
      <c r="C336" s="112" t="b">
        <v>0</v>
      </c>
      <c r="D336" s="131">
        <v>45627.669606481482</v>
      </c>
      <c r="E336" s="114">
        <v>0.86039347410963951</v>
      </c>
      <c r="F336" s="114">
        <v>0.92269094298448495</v>
      </c>
      <c r="G336" s="122">
        <v>254</v>
      </c>
      <c r="H336" s="123">
        <v>0</v>
      </c>
      <c r="I336" s="123">
        <v>3.7860742677337734E+17</v>
      </c>
    </row>
    <row r="337" spans="3:9" ht="15" customHeight="1">
      <c r="C337" s="112" t="b">
        <v>0</v>
      </c>
      <c r="D337" s="131">
        <v>45627.669618055559</v>
      </c>
      <c r="E337" s="114">
        <v>0.8345816698863503</v>
      </c>
      <c r="F337" s="114">
        <v>0.87655639583526068</v>
      </c>
      <c r="G337" s="122">
        <v>255</v>
      </c>
      <c r="H337" s="123">
        <v>0</v>
      </c>
      <c r="I337" s="123">
        <v>1.7789268220145947E+19</v>
      </c>
    </row>
    <row r="338" spans="3:9" ht="15" customHeight="1">
      <c r="C338" s="112" t="b">
        <v>0</v>
      </c>
      <c r="D338" s="131">
        <v>45627.669629629629</v>
      </c>
      <c r="E338" s="114">
        <v>0.84292748658521377</v>
      </c>
      <c r="F338" s="114">
        <v>0.85025970396020278</v>
      </c>
      <c r="G338" s="122">
        <v>256</v>
      </c>
      <c r="H338" s="123">
        <v>0</v>
      </c>
      <c r="I338" s="123">
        <v>1.7521749141132691E+19</v>
      </c>
    </row>
    <row r="339" spans="3:9" ht="15" customHeight="1">
      <c r="C339" s="112" t="b">
        <v>0</v>
      </c>
      <c r="D339" s="131">
        <v>45627.669641203705</v>
      </c>
      <c r="E339" s="114">
        <v>0.82606893685350946</v>
      </c>
      <c r="F339" s="114">
        <v>0.85025970396020278</v>
      </c>
      <c r="G339" s="122">
        <v>257</v>
      </c>
      <c r="H339" s="123">
        <v>0</v>
      </c>
      <c r="I339" s="123">
        <v>1.326509576982903E+19</v>
      </c>
    </row>
    <row r="340" spans="3:9" ht="15" customHeight="1">
      <c r="C340" s="112" t="b">
        <v>0</v>
      </c>
      <c r="D340" s="131">
        <v>45627.669652777775</v>
      </c>
      <c r="E340" s="114">
        <v>0.80128686874790411</v>
      </c>
      <c r="F340" s="114">
        <v>0.87576749507900886</v>
      </c>
      <c r="G340" s="122">
        <v>258</v>
      </c>
      <c r="H340" s="123">
        <v>0</v>
      </c>
      <c r="I340" s="123">
        <v>1.3257457514571319E+19</v>
      </c>
    </row>
    <row r="341" spans="3:9" ht="15" customHeight="1">
      <c r="C341" s="112" t="b">
        <v>0</v>
      </c>
      <c r="D341" s="131">
        <v>45627.669664351852</v>
      </c>
      <c r="E341" s="114">
        <v>0.82532547481034124</v>
      </c>
      <c r="F341" s="114">
        <v>0.88452517002979891</v>
      </c>
      <c r="G341" s="122">
        <v>259</v>
      </c>
      <c r="H341" s="123">
        <v>0</v>
      </c>
      <c r="I341" s="123">
        <v>9.0206163774724659E+18</v>
      </c>
    </row>
    <row r="342" spans="3:9" ht="15" customHeight="1">
      <c r="C342" s="112" t="b">
        <v>0</v>
      </c>
      <c r="D342" s="131">
        <v>45627.669675925928</v>
      </c>
      <c r="E342" s="114">
        <v>0.79231245581792753</v>
      </c>
      <c r="F342" s="114">
        <v>0.86683466662920294</v>
      </c>
      <c r="G342" s="122">
        <v>260</v>
      </c>
      <c r="H342" s="123">
        <v>0</v>
      </c>
      <c r="I342" s="123">
        <v>1.1400010392226578E+19</v>
      </c>
    </row>
    <row r="343" spans="3:9" ht="15" customHeight="1">
      <c r="C343" s="112" t="b">
        <v>0</v>
      </c>
      <c r="D343" s="131">
        <v>45627.669687499998</v>
      </c>
      <c r="E343" s="114">
        <v>0.77646620670156896</v>
      </c>
      <c r="F343" s="114">
        <v>0.87550301329549496</v>
      </c>
      <c r="G343" s="122">
        <v>261</v>
      </c>
      <c r="H343" s="123">
        <v>0</v>
      </c>
      <c r="I343" s="123">
        <v>1.1917332069813303E+19</v>
      </c>
    </row>
    <row r="344" spans="3:9" ht="15" customHeight="1">
      <c r="C344" s="112" t="b">
        <v>0</v>
      </c>
      <c r="D344" s="131">
        <v>45627.669699074075</v>
      </c>
      <c r="E344" s="114">
        <v>0.76093688256753755</v>
      </c>
      <c r="F344" s="114">
        <v>0.87550301329549496</v>
      </c>
      <c r="G344" s="122">
        <v>262</v>
      </c>
      <c r="H344" s="123">
        <v>0</v>
      </c>
      <c r="I344" s="123">
        <v>1.0039790657799647E+18</v>
      </c>
    </row>
    <row r="345" spans="3:9" ht="15" customHeight="1">
      <c r="C345" s="112" t="b">
        <v>0</v>
      </c>
      <c r="D345" s="131">
        <v>45627.669710648152</v>
      </c>
      <c r="E345" s="114">
        <v>0.77615562021888829</v>
      </c>
      <c r="F345" s="114">
        <v>0.87550301329549496</v>
      </c>
      <c r="G345" s="122">
        <v>263</v>
      </c>
      <c r="H345" s="123">
        <v>0</v>
      </c>
      <c r="I345" s="123">
        <v>6.1170616957879685E+18</v>
      </c>
    </row>
    <row r="346" spans="3:9" ht="15" customHeight="1">
      <c r="C346" s="112" t="b">
        <v>0</v>
      </c>
      <c r="D346" s="131">
        <v>45627.669722222221</v>
      </c>
      <c r="E346" s="114">
        <v>0.79944028882545493</v>
      </c>
      <c r="F346" s="114">
        <v>0.90176810369435978</v>
      </c>
      <c r="G346" s="122">
        <v>264</v>
      </c>
      <c r="H346" s="123">
        <v>0</v>
      </c>
      <c r="I346" s="123">
        <v>1.0411963247944978E+19</v>
      </c>
    </row>
    <row r="347" spans="3:9" ht="15" customHeight="1">
      <c r="C347" s="112" t="b">
        <v>0</v>
      </c>
      <c r="D347" s="131">
        <v>45627.669733796298</v>
      </c>
      <c r="E347" s="114">
        <v>0.83141790037847318</v>
      </c>
      <c r="F347" s="114">
        <v>0.92882114680519057</v>
      </c>
      <c r="G347" s="122">
        <v>265</v>
      </c>
      <c r="H347" s="123">
        <v>0</v>
      </c>
      <c r="I347" s="123">
        <v>1.0614661905269033E+19</v>
      </c>
    </row>
    <row r="348" spans="3:9" ht="15" customHeight="1">
      <c r="C348" s="112" t="b">
        <v>0</v>
      </c>
      <c r="D348" s="131">
        <v>45627.669745370367</v>
      </c>
      <c r="E348" s="114">
        <v>0.79816118436333428</v>
      </c>
      <c r="F348" s="114">
        <v>0.92882114680519057</v>
      </c>
      <c r="G348" s="122">
        <v>266</v>
      </c>
      <c r="H348" s="123">
        <v>0</v>
      </c>
      <c r="I348" s="123">
        <v>3.7944887339065953E+18</v>
      </c>
    </row>
    <row r="349" spans="3:9" ht="15" customHeight="1">
      <c r="C349" s="112" t="b">
        <v>0</v>
      </c>
      <c r="D349" s="131">
        <v>45627.669756944444</v>
      </c>
      <c r="E349" s="114">
        <v>0.83806924358150103</v>
      </c>
      <c r="F349" s="114">
        <v>0.97526220414545017</v>
      </c>
      <c r="G349" s="122">
        <v>267</v>
      </c>
      <c r="H349" s="123">
        <v>0</v>
      </c>
      <c r="I349" s="123">
        <v>8.3963985754901309E+18</v>
      </c>
    </row>
    <row r="350" spans="3:9" ht="15" customHeight="1">
      <c r="C350" s="112" t="b">
        <v>0</v>
      </c>
      <c r="D350" s="131">
        <v>45627.669768518521</v>
      </c>
      <c r="E350" s="114">
        <v>0.81292716627405603</v>
      </c>
      <c r="F350" s="114">
        <v>1.0142726923112682</v>
      </c>
      <c r="G350" s="122">
        <v>268</v>
      </c>
      <c r="H350" s="123">
        <v>0</v>
      </c>
      <c r="I350" s="123">
        <v>9.1041130217969859E+18</v>
      </c>
    </row>
    <row r="351" spans="3:9" ht="15" customHeight="1">
      <c r="C351" s="112" t="b">
        <v>0</v>
      </c>
      <c r="D351" s="131">
        <v>45627.66978009259</v>
      </c>
      <c r="E351" s="114">
        <v>0.78041007962309372</v>
      </c>
      <c r="F351" s="114">
        <v>1.0142726923112682</v>
      </c>
      <c r="G351" s="122">
        <v>269</v>
      </c>
      <c r="H351" s="123">
        <v>0</v>
      </c>
      <c r="I351" s="123">
        <v>6.5515447083994604E+18</v>
      </c>
    </row>
    <row r="352" spans="3:9" ht="15" customHeight="1">
      <c r="C352" s="112" t="b">
        <v>0</v>
      </c>
      <c r="D352" s="131">
        <v>45627.669791666667</v>
      </c>
      <c r="E352" s="114">
        <v>0.81162648280801752</v>
      </c>
      <c r="F352" s="114">
        <v>1.0649863269268316</v>
      </c>
      <c r="G352" s="122">
        <v>270</v>
      </c>
      <c r="H352" s="123">
        <v>0</v>
      </c>
      <c r="I352" s="123">
        <v>1.1478002886217673E+19</v>
      </c>
    </row>
    <row r="353" spans="3:9" ht="15" customHeight="1">
      <c r="C353" s="112" t="b">
        <v>0</v>
      </c>
      <c r="D353" s="131">
        <v>45627.669803240744</v>
      </c>
      <c r="E353" s="114">
        <v>0.78727768832377698</v>
      </c>
      <c r="F353" s="114">
        <v>1.0862860534653682</v>
      </c>
      <c r="G353" s="122">
        <v>271</v>
      </c>
      <c r="H353" s="123">
        <v>0</v>
      </c>
      <c r="I353" s="123">
        <v>1.7347078963137966E+19</v>
      </c>
    </row>
    <row r="354" spans="3:9" ht="15" customHeight="1">
      <c r="C354" s="112" t="b">
        <v>0</v>
      </c>
      <c r="D354" s="131">
        <v>45627.669814814813</v>
      </c>
      <c r="E354" s="114">
        <v>0.80302324209025255</v>
      </c>
      <c r="F354" s="114">
        <v>1.0319717507920998</v>
      </c>
      <c r="G354" s="122">
        <v>272</v>
      </c>
      <c r="H354" s="123">
        <v>0</v>
      </c>
      <c r="I354" s="123">
        <v>8.7275757194081188E+18</v>
      </c>
    </row>
    <row r="355" spans="3:9" ht="15" customHeight="1">
      <c r="C355" s="112" t="b">
        <v>0</v>
      </c>
      <c r="D355" s="131">
        <v>45627.66982638889</v>
      </c>
      <c r="E355" s="114">
        <v>0.77090231240664242</v>
      </c>
      <c r="F355" s="114">
        <v>0.99069288076041562</v>
      </c>
      <c r="G355" s="122">
        <v>273</v>
      </c>
      <c r="H355" s="123">
        <v>0</v>
      </c>
      <c r="I355" s="123">
        <v>8.1050578088708721E+18</v>
      </c>
    </row>
    <row r="356" spans="3:9" ht="15" customHeight="1">
      <c r="C356" s="112" t="b">
        <v>0</v>
      </c>
      <c r="D356" s="131">
        <v>45627.66983796296</v>
      </c>
      <c r="E356" s="114">
        <v>0.77090231240664242</v>
      </c>
      <c r="F356" s="114">
        <v>1.0402275247984365</v>
      </c>
      <c r="G356" s="122">
        <v>274</v>
      </c>
      <c r="H356" s="123">
        <v>0</v>
      </c>
      <c r="I356" s="123">
        <v>1.2859189630793812E+19</v>
      </c>
    </row>
    <row r="357" spans="3:9" ht="15" customHeight="1">
      <c r="C357" s="112" t="b">
        <v>0</v>
      </c>
      <c r="D357" s="131">
        <v>45627.669849537036</v>
      </c>
      <c r="E357" s="114">
        <v>0.76319328928257602</v>
      </c>
      <c r="F357" s="114">
        <v>1.0506298000464209</v>
      </c>
      <c r="G357" s="122">
        <v>275</v>
      </c>
      <c r="H357" s="123">
        <v>0</v>
      </c>
      <c r="I357" s="123">
        <v>4.5466969226235622E+18</v>
      </c>
    </row>
    <row r="358" spans="3:9" ht="15" customHeight="1">
      <c r="C358" s="112" t="b">
        <v>0</v>
      </c>
      <c r="D358" s="131">
        <v>45627.669861111113</v>
      </c>
      <c r="E358" s="114">
        <v>0.8013529537467049</v>
      </c>
      <c r="F358" s="114">
        <v>1.0296172040454925</v>
      </c>
      <c r="G358" s="122">
        <v>276</v>
      </c>
      <c r="H358" s="123">
        <v>0</v>
      </c>
      <c r="I358" s="123">
        <v>1.7673618949122564E+19</v>
      </c>
    </row>
    <row r="359" spans="3:9" ht="15" customHeight="1">
      <c r="C359" s="112" t="b">
        <v>0</v>
      </c>
      <c r="D359" s="131">
        <v>45627.669872685183</v>
      </c>
      <c r="E359" s="114">
        <v>0.84142060143404018</v>
      </c>
      <c r="F359" s="114">
        <v>1.0502095481264024</v>
      </c>
      <c r="G359" s="122">
        <v>277</v>
      </c>
      <c r="H359" s="123">
        <v>0</v>
      </c>
      <c r="I359" s="123">
        <v>2.339053030071617E+18</v>
      </c>
    </row>
    <row r="360" spans="3:9" ht="15" customHeight="1">
      <c r="C360" s="112" t="b">
        <v>0</v>
      </c>
      <c r="D360" s="131">
        <v>45627.66988425926</v>
      </c>
      <c r="E360" s="114">
        <v>0.84983480744838058</v>
      </c>
      <c r="F360" s="114">
        <v>1.0292053571638744</v>
      </c>
      <c r="G360" s="122">
        <v>278</v>
      </c>
      <c r="H360" s="123">
        <v>0</v>
      </c>
      <c r="I360" s="123">
        <v>1.5631925122677998E+19</v>
      </c>
    </row>
    <row r="361" spans="3:9" ht="15" customHeight="1">
      <c r="C361" s="112" t="b">
        <v>0</v>
      </c>
      <c r="D361" s="131">
        <v>45627.669895833336</v>
      </c>
      <c r="E361" s="114">
        <v>0.80734306707596148</v>
      </c>
      <c r="F361" s="114">
        <v>1.039497410735513</v>
      </c>
      <c r="G361" s="122">
        <v>279</v>
      </c>
      <c r="H361" s="123">
        <v>0</v>
      </c>
      <c r="I361" s="123">
        <v>1.4061841445819367E+19</v>
      </c>
    </row>
    <row r="362" spans="3:9" ht="15" customHeight="1">
      <c r="C362" s="112" t="b">
        <v>0</v>
      </c>
      <c r="D362" s="131">
        <v>45627.669907407406</v>
      </c>
      <c r="E362" s="114">
        <v>0.83156335908824031</v>
      </c>
      <c r="F362" s="114">
        <v>0.99791751430609243</v>
      </c>
      <c r="G362" s="122">
        <v>280</v>
      </c>
      <c r="H362" s="123">
        <v>0</v>
      </c>
      <c r="I362" s="123">
        <v>1.995368747717547E+18</v>
      </c>
    </row>
    <row r="363" spans="3:9" ht="15" customHeight="1">
      <c r="C363" s="112" t="b">
        <v>0</v>
      </c>
      <c r="D363" s="131">
        <v>45627.669918981483</v>
      </c>
      <c r="E363" s="114">
        <v>0.79830082472471064</v>
      </c>
      <c r="F363" s="114">
        <v>1.0078966894491534</v>
      </c>
      <c r="G363" s="122">
        <v>281</v>
      </c>
      <c r="H363" s="123">
        <v>0</v>
      </c>
      <c r="I363" s="123">
        <v>8.4791422060436675E+18</v>
      </c>
    </row>
    <row r="364" spans="3:9" ht="15" customHeight="1">
      <c r="C364" s="112" t="b">
        <v>0</v>
      </c>
      <c r="D364" s="131">
        <v>45627.669930555552</v>
      </c>
      <c r="E364" s="114">
        <v>0.78233480823021639</v>
      </c>
      <c r="F364" s="114">
        <v>1.0582915239216111</v>
      </c>
      <c r="G364" s="122">
        <v>282</v>
      </c>
      <c r="H364" s="123">
        <v>0</v>
      </c>
      <c r="I364" s="123">
        <v>1.0246375320434639E+19</v>
      </c>
    </row>
    <row r="365" spans="3:9" ht="15" customHeight="1">
      <c r="C365" s="112" t="b">
        <v>0</v>
      </c>
      <c r="D365" s="131">
        <v>45627.669942129629</v>
      </c>
      <c r="E365" s="114">
        <v>0.77451146014791428</v>
      </c>
      <c r="F365" s="114">
        <v>1.0159598629647466</v>
      </c>
      <c r="G365" s="122">
        <v>283</v>
      </c>
      <c r="H365" s="123">
        <v>0</v>
      </c>
      <c r="I365" s="123">
        <v>8.1275845649341E+18</v>
      </c>
    </row>
    <row r="366" spans="3:9" ht="15" customHeight="1">
      <c r="C366" s="112" t="b">
        <v>0</v>
      </c>
      <c r="D366" s="131">
        <v>45627.669953703706</v>
      </c>
      <c r="E366" s="114">
        <v>0.79000168935087256</v>
      </c>
      <c r="F366" s="114">
        <v>1.066757856112984</v>
      </c>
      <c r="G366" s="122">
        <v>284</v>
      </c>
      <c r="H366" s="123">
        <v>0</v>
      </c>
      <c r="I366" s="123">
        <v>1.3914363521224536E+19</v>
      </c>
    </row>
    <row r="367" spans="3:9" ht="15" customHeight="1">
      <c r="C367" s="112" t="b">
        <v>0</v>
      </c>
      <c r="D367" s="131">
        <v>45627.669965277775</v>
      </c>
      <c r="E367" s="114">
        <v>0.78210167245736384</v>
      </c>
      <c r="F367" s="114">
        <v>1.0240875418684645</v>
      </c>
      <c r="G367" s="122">
        <v>285</v>
      </c>
      <c r="H367" s="123">
        <v>0</v>
      </c>
      <c r="I367" s="123">
        <v>1.5439294424533854E+19</v>
      </c>
    </row>
    <row r="368" spans="3:9" ht="15" customHeight="1">
      <c r="C368" s="112" t="b">
        <v>0</v>
      </c>
      <c r="D368" s="131">
        <v>45627.669976851852</v>
      </c>
      <c r="E368" s="114">
        <v>0.77428065573279015</v>
      </c>
      <c r="F368" s="114">
        <v>0.98312404019372601</v>
      </c>
      <c r="G368" s="122">
        <v>286</v>
      </c>
      <c r="H368" s="123">
        <v>0</v>
      </c>
      <c r="I368" s="123">
        <v>2.663234009114453E+18</v>
      </c>
    </row>
    <row r="369" spans="3:9" ht="15" customHeight="1">
      <c r="C369" s="112" t="b">
        <v>0</v>
      </c>
      <c r="D369" s="131">
        <v>45627.669988425929</v>
      </c>
      <c r="E369" s="114">
        <v>0.81299468851942969</v>
      </c>
      <c r="F369" s="114">
        <v>1.0322802422034123</v>
      </c>
      <c r="G369" s="122">
        <v>287</v>
      </c>
      <c r="H369" s="123">
        <v>0</v>
      </c>
      <c r="I369" s="123">
        <v>1.078220757602809E+19</v>
      </c>
    </row>
    <row r="370" spans="3:9" ht="15" customHeight="1">
      <c r="C370" s="112" t="b">
        <v>0</v>
      </c>
      <c r="D370" s="131">
        <v>45627.67</v>
      </c>
      <c r="E370" s="114">
        <v>0.79673479474904108</v>
      </c>
      <c r="F370" s="114">
        <v>0.99098903251527581</v>
      </c>
      <c r="G370" s="122">
        <v>288</v>
      </c>
      <c r="H370" s="123">
        <v>0</v>
      </c>
      <c r="I370" s="123">
        <v>1.2900071039239318E+19</v>
      </c>
    </row>
    <row r="371" spans="3:9" ht="15" customHeight="1">
      <c r="C371" s="112" t="b">
        <v>0</v>
      </c>
      <c r="D371" s="131">
        <v>45627.670011574075</v>
      </c>
      <c r="E371" s="114">
        <v>0.78080009885406021</v>
      </c>
      <c r="F371" s="114">
        <v>1.0008989228404286</v>
      </c>
      <c r="G371" s="122">
        <v>289</v>
      </c>
      <c r="H371" s="123">
        <v>0</v>
      </c>
      <c r="I371" s="123">
        <v>7.5769712755882742E+18</v>
      </c>
    </row>
    <row r="372" spans="3:9" ht="15" customHeight="1">
      <c r="C372" s="112" t="b">
        <v>0</v>
      </c>
      <c r="D372" s="131">
        <v>45627.670023148145</v>
      </c>
      <c r="E372" s="114">
        <v>0.74176009391135711</v>
      </c>
      <c r="F372" s="114">
        <v>1.0109079120688329</v>
      </c>
      <c r="G372" s="122">
        <v>290</v>
      </c>
      <c r="H372" s="123">
        <v>0</v>
      </c>
      <c r="I372" s="123">
        <v>8.4231133545840118E+18</v>
      </c>
    </row>
    <row r="373" spans="3:9" ht="15" customHeight="1">
      <c r="C373" s="112" t="b">
        <v>0</v>
      </c>
      <c r="D373" s="131">
        <v>45627.670034722221</v>
      </c>
      <c r="E373" s="114">
        <v>0.71208969015490275</v>
      </c>
      <c r="F373" s="114">
        <v>0.98058067470676802</v>
      </c>
      <c r="G373" s="122">
        <v>291</v>
      </c>
      <c r="H373" s="123">
        <v>0</v>
      </c>
      <c r="I373" s="123">
        <v>1.1903119755302525E+19</v>
      </c>
    </row>
    <row r="374" spans="3:9" ht="15" customHeight="1">
      <c r="C374" s="112" t="b">
        <v>0</v>
      </c>
      <c r="D374" s="131">
        <v>45627.670046296298</v>
      </c>
      <c r="E374" s="114">
        <v>0.74057327776109894</v>
      </c>
      <c r="F374" s="114">
        <v>1.009998094947971</v>
      </c>
      <c r="G374" s="122">
        <v>292</v>
      </c>
      <c r="H374" s="123">
        <v>0</v>
      </c>
      <c r="I374" s="123">
        <v>5.174778496595582E+18</v>
      </c>
    </row>
    <row r="375" spans="3:9" ht="15" customHeight="1">
      <c r="C375" s="112" t="b">
        <v>0</v>
      </c>
      <c r="D375" s="131">
        <v>45627.670057870368</v>
      </c>
      <c r="E375" s="114">
        <v>0.77019620887154294</v>
      </c>
      <c r="F375" s="114">
        <v>1.009998094947971</v>
      </c>
      <c r="G375" s="122">
        <v>293</v>
      </c>
      <c r="H375" s="123">
        <v>0</v>
      </c>
      <c r="I375" s="123">
        <v>5.5814093704013312E+18</v>
      </c>
    </row>
    <row r="376" spans="3:9" ht="15" customHeight="1">
      <c r="C376" s="112" t="b">
        <v>0</v>
      </c>
      <c r="D376" s="131">
        <v>45627.670069444444</v>
      </c>
      <c r="E376" s="114">
        <v>0.80100405722640466</v>
      </c>
      <c r="F376" s="114">
        <v>0.97969815209953182</v>
      </c>
      <c r="G376" s="122">
        <v>294</v>
      </c>
      <c r="H376" s="123">
        <v>0</v>
      </c>
      <c r="I376" s="123">
        <v>1.0458556926248884E+18</v>
      </c>
    </row>
    <row r="377" spans="3:9" ht="15" customHeight="1">
      <c r="C377" s="112" t="b">
        <v>0</v>
      </c>
      <c r="D377" s="131">
        <v>45627.670081018521</v>
      </c>
      <c r="E377" s="114">
        <v>0.7689638949373484</v>
      </c>
      <c r="F377" s="114">
        <v>0.94051022601555045</v>
      </c>
      <c r="G377" s="122">
        <v>295</v>
      </c>
      <c r="H377" s="123">
        <v>0</v>
      </c>
      <c r="I377" s="123">
        <v>7.0537409769347564E+18</v>
      </c>
    </row>
    <row r="378" spans="3:9" ht="15" customHeight="1">
      <c r="C378" s="112" t="b">
        <v>0</v>
      </c>
      <c r="D378" s="131">
        <v>45627.670092592591</v>
      </c>
      <c r="E378" s="114">
        <v>0.73051570019048095</v>
      </c>
      <c r="F378" s="114">
        <v>0.94051022601555045</v>
      </c>
      <c r="G378" s="122">
        <v>296</v>
      </c>
      <c r="H378" s="123">
        <v>0</v>
      </c>
      <c r="I378" s="123">
        <v>3.2603549986299566E+18</v>
      </c>
    </row>
    <row r="379" spans="3:9" ht="15" customHeight="1">
      <c r="C379" s="112" t="b">
        <v>0</v>
      </c>
      <c r="D379" s="131">
        <v>45627.670104166667</v>
      </c>
      <c r="E379" s="114">
        <v>0.70860022918476651</v>
      </c>
      <c r="F379" s="114">
        <v>0.98753573731632804</v>
      </c>
      <c r="G379" s="122">
        <v>297</v>
      </c>
      <c r="H379" s="123">
        <v>0</v>
      </c>
      <c r="I379" s="123">
        <v>6.2226033462439281E+18</v>
      </c>
    </row>
    <row r="380" spans="3:9" ht="15" customHeight="1">
      <c r="C380" s="112" t="b">
        <v>0</v>
      </c>
      <c r="D380" s="131">
        <v>45627.670115740744</v>
      </c>
      <c r="E380" s="114">
        <v>0.70151422689291887</v>
      </c>
      <c r="F380" s="114">
        <v>0.95790966519683818</v>
      </c>
      <c r="G380" s="122">
        <v>298</v>
      </c>
      <c r="H380" s="123">
        <v>0</v>
      </c>
      <c r="I380" s="123">
        <v>1.7286026121383895E+19</v>
      </c>
    </row>
    <row r="381" spans="3:9" ht="15" customHeight="1">
      <c r="C381" s="112" t="b">
        <v>0</v>
      </c>
      <c r="D381" s="131">
        <v>45627.670127314814</v>
      </c>
      <c r="E381" s="114">
        <v>0.72255965369970643</v>
      </c>
      <c r="F381" s="114">
        <v>0.91001418193699624</v>
      </c>
      <c r="G381" s="122">
        <v>299</v>
      </c>
      <c r="H381" s="123">
        <v>0</v>
      </c>
      <c r="I381" s="123">
        <v>6.3740530156098755E+18</v>
      </c>
    </row>
    <row r="382" spans="3:9" ht="15" customHeight="1">
      <c r="C382" s="112" t="b">
        <v>0</v>
      </c>
      <c r="D382" s="131">
        <v>45627.670138888891</v>
      </c>
      <c r="E382" s="114">
        <v>0.69365726755171819</v>
      </c>
      <c r="F382" s="114">
        <v>0.91911432375636637</v>
      </c>
      <c r="G382" s="122">
        <v>300</v>
      </c>
      <c r="H382" s="123">
        <v>0</v>
      </c>
      <c r="I382" s="123">
        <v>3.1681356296212997E+18</v>
      </c>
    </row>
    <row r="383" spans="3:9" ht="15" customHeight="1">
      <c r="C383" s="112" t="b">
        <v>0</v>
      </c>
      <c r="D383" s="131">
        <v>45627.67015046296</v>
      </c>
      <c r="E383" s="114">
        <v>0.68672069487620102</v>
      </c>
      <c r="F383" s="114">
        <v>0.87315860756854791</v>
      </c>
      <c r="G383" s="122">
        <v>301</v>
      </c>
      <c r="H383" s="123">
        <v>0</v>
      </c>
      <c r="I383" s="123">
        <v>5.5625603116278661E+18</v>
      </c>
    </row>
    <row r="384" spans="3:9" ht="15" customHeight="1">
      <c r="C384" s="112" t="b">
        <v>0</v>
      </c>
      <c r="D384" s="131">
        <v>45627.670162037037</v>
      </c>
      <c r="E384" s="114">
        <v>0.67298628097867697</v>
      </c>
      <c r="F384" s="114">
        <v>0.83823226326580591</v>
      </c>
      <c r="G384" s="122">
        <v>302</v>
      </c>
      <c r="H384" s="123">
        <v>0</v>
      </c>
      <c r="I384" s="123">
        <v>4.9152210907785021E+18</v>
      </c>
    </row>
    <row r="385" spans="3:9" ht="15" customHeight="1">
      <c r="C385" s="112" t="b">
        <v>0</v>
      </c>
      <c r="D385" s="131">
        <v>45627.670173611114</v>
      </c>
      <c r="E385" s="114">
        <v>0.67298628097867697</v>
      </c>
      <c r="F385" s="114">
        <v>0.8130852953678317</v>
      </c>
      <c r="G385" s="122">
        <v>303</v>
      </c>
      <c r="H385" s="123">
        <v>0</v>
      </c>
      <c r="I385" s="123">
        <v>8.9033797867038853E+18</v>
      </c>
    </row>
    <row r="386" spans="3:9" ht="15" customHeight="1">
      <c r="C386" s="112" t="b">
        <v>0</v>
      </c>
      <c r="D386" s="131">
        <v>45627.670185185183</v>
      </c>
      <c r="E386" s="114">
        <v>0.6864460065982505</v>
      </c>
      <c r="F386" s="114">
        <v>0.82934700127518834</v>
      </c>
      <c r="G386" s="122">
        <v>304</v>
      </c>
      <c r="H386" s="123">
        <v>0</v>
      </c>
      <c r="I386" s="123">
        <v>1.6725110619377379E+19</v>
      </c>
    </row>
    <row r="387" spans="3:9" ht="15" customHeight="1">
      <c r="C387" s="112" t="b">
        <v>0</v>
      </c>
      <c r="D387" s="131">
        <v>45627.67019675926</v>
      </c>
      <c r="E387" s="114">
        <v>0.65898816633432045</v>
      </c>
      <c r="F387" s="114">
        <v>0.82105353126243641</v>
      </c>
      <c r="G387" s="122">
        <v>305</v>
      </c>
      <c r="H387" s="123">
        <v>0</v>
      </c>
      <c r="I387" s="123">
        <v>1.0690106183958039E+19</v>
      </c>
    </row>
    <row r="388" spans="3:9" ht="15" customHeight="1">
      <c r="C388" s="112" t="b">
        <v>0</v>
      </c>
      <c r="D388" s="131">
        <v>45627.670208333337</v>
      </c>
      <c r="E388" s="114">
        <v>0.69193757465103645</v>
      </c>
      <c r="F388" s="114">
        <v>0.8292640665750608</v>
      </c>
      <c r="G388" s="122">
        <v>306</v>
      </c>
      <c r="H388" s="123">
        <v>0</v>
      </c>
      <c r="I388" s="123">
        <v>2.6014606714014172E+18</v>
      </c>
    </row>
    <row r="389" spans="3:9" ht="15" customHeight="1">
      <c r="C389" s="112" t="b">
        <v>0</v>
      </c>
      <c r="D389" s="131">
        <v>45627.670219907406</v>
      </c>
      <c r="E389" s="114">
        <v>0.67809882315801573</v>
      </c>
      <c r="F389" s="114">
        <v>0.84584934790656208</v>
      </c>
      <c r="G389" s="122">
        <v>307</v>
      </c>
      <c r="H389" s="123">
        <v>0</v>
      </c>
      <c r="I389" s="123">
        <v>5.0309091372714977E+18</v>
      </c>
    </row>
    <row r="390" spans="3:9" ht="15" customHeight="1">
      <c r="C390" s="112" t="b">
        <v>0</v>
      </c>
      <c r="D390" s="131">
        <v>45627.670231481483</v>
      </c>
      <c r="E390" s="114">
        <v>0.65775585846327522</v>
      </c>
      <c r="F390" s="114">
        <v>0.8373908544274965</v>
      </c>
      <c r="G390" s="122">
        <v>308</v>
      </c>
      <c r="H390" s="123">
        <v>0</v>
      </c>
      <c r="I390" s="123">
        <v>1.7320176172546818E+19</v>
      </c>
    </row>
    <row r="391" spans="3:9" ht="15" customHeight="1">
      <c r="C391" s="112" t="b">
        <v>0</v>
      </c>
      <c r="D391" s="131">
        <v>45627.670243055552</v>
      </c>
      <c r="E391" s="114">
        <v>0.67091097563254076</v>
      </c>
      <c r="F391" s="114">
        <v>0.8206430373389465</v>
      </c>
      <c r="G391" s="122">
        <v>309</v>
      </c>
      <c r="H391" s="123">
        <v>0</v>
      </c>
      <c r="I391" s="123">
        <v>4.3137990603582807E+18</v>
      </c>
    </row>
    <row r="392" spans="3:9" ht="15" customHeight="1">
      <c r="C392" s="112" t="b">
        <v>0</v>
      </c>
      <c r="D392" s="131">
        <v>45627.670254629629</v>
      </c>
      <c r="E392" s="114">
        <v>0.67091097563254076</v>
      </c>
      <c r="F392" s="114">
        <v>0.85346875883250439</v>
      </c>
      <c r="G392" s="122">
        <v>310</v>
      </c>
      <c r="H392" s="123">
        <v>0</v>
      </c>
      <c r="I392" s="123">
        <v>7.7863395376983194E+18</v>
      </c>
    </row>
    <row r="393" spans="3:9" ht="15" customHeight="1">
      <c r="C393" s="112" t="b">
        <v>0</v>
      </c>
      <c r="D393" s="131">
        <v>45627.670266203706</v>
      </c>
      <c r="E393" s="114">
        <v>0.69103830490151696</v>
      </c>
      <c r="F393" s="114">
        <v>0.86200344642082949</v>
      </c>
      <c r="G393" s="122">
        <v>311</v>
      </c>
      <c r="H393" s="123">
        <v>0</v>
      </c>
      <c r="I393" s="123">
        <v>1.284643265589065E+18</v>
      </c>
    </row>
    <row r="394" spans="3:9" ht="15" customHeight="1">
      <c r="C394" s="112" t="b">
        <v>0</v>
      </c>
      <c r="D394" s="131">
        <v>45627.670277777775</v>
      </c>
      <c r="E394" s="114">
        <v>0.67030715575447142</v>
      </c>
      <c r="F394" s="114">
        <v>0.89648358427766273</v>
      </c>
      <c r="G394" s="122">
        <v>312</v>
      </c>
      <c r="H394" s="123">
        <v>0</v>
      </c>
      <c r="I394" s="123">
        <v>1.6657979847247102E+19</v>
      </c>
    </row>
    <row r="395" spans="3:9" ht="15" customHeight="1">
      <c r="C395" s="112" t="b">
        <v>0</v>
      </c>
      <c r="D395" s="131">
        <v>45627.670289351852</v>
      </c>
      <c r="E395" s="114">
        <v>0.69711944198465026</v>
      </c>
      <c r="F395" s="114">
        <v>0.89648358427766273</v>
      </c>
      <c r="G395" s="122">
        <v>313</v>
      </c>
      <c r="H395" s="123">
        <v>0</v>
      </c>
      <c r="I395" s="123">
        <v>6.0541083915107574E+18</v>
      </c>
    </row>
    <row r="396" spans="3:9" ht="15" customHeight="1">
      <c r="C396" s="112" t="b">
        <v>0</v>
      </c>
      <c r="D396" s="131">
        <v>45627.670300925929</v>
      </c>
      <c r="E396" s="114">
        <v>0.68317705314495725</v>
      </c>
      <c r="F396" s="114">
        <v>0.85165940506377957</v>
      </c>
      <c r="G396" s="122">
        <v>314</v>
      </c>
      <c r="H396" s="123">
        <v>0</v>
      </c>
      <c r="I396" s="123">
        <v>1.5260514940731922E+19</v>
      </c>
    </row>
    <row r="397" spans="3:9" ht="15" customHeight="1">
      <c r="C397" s="112" t="b">
        <v>0</v>
      </c>
      <c r="D397" s="131">
        <v>45627.670312499999</v>
      </c>
      <c r="E397" s="114">
        <v>0.69684059420785638</v>
      </c>
      <c r="F397" s="114">
        <v>0.85165940506377957</v>
      </c>
      <c r="G397" s="122">
        <v>315</v>
      </c>
      <c r="H397" s="123">
        <v>0</v>
      </c>
      <c r="I397" s="123">
        <v>1.6454995451135345E+19</v>
      </c>
    </row>
    <row r="398" spans="3:9" ht="15" customHeight="1">
      <c r="C398" s="112" t="b">
        <v>0</v>
      </c>
      <c r="D398" s="131">
        <v>45627.670324074075</v>
      </c>
      <c r="E398" s="114">
        <v>0.66199856449746353</v>
      </c>
      <c r="F398" s="114">
        <v>0.88572578126633084</v>
      </c>
      <c r="G398" s="122">
        <v>316</v>
      </c>
      <c r="H398" s="123">
        <v>0</v>
      </c>
      <c r="I398" s="123">
        <v>8.223625371839915E+18</v>
      </c>
    </row>
    <row r="399" spans="3:9" ht="15" customHeight="1">
      <c r="C399" s="112" t="b">
        <v>0</v>
      </c>
      <c r="D399" s="131">
        <v>45627.670335648145</v>
      </c>
      <c r="E399" s="114">
        <v>0.67523853578741277</v>
      </c>
      <c r="F399" s="114">
        <v>0.84143949220301428</v>
      </c>
      <c r="G399" s="122">
        <v>317</v>
      </c>
      <c r="H399" s="123">
        <v>0</v>
      </c>
      <c r="I399" s="123">
        <v>2.402219967042988E+18</v>
      </c>
    </row>
    <row r="400" spans="3:9" ht="15" customHeight="1">
      <c r="C400" s="112" t="b">
        <v>0</v>
      </c>
      <c r="D400" s="131">
        <v>45627.670347222222</v>
      </c>
      <c r="E400" s="114">
        <v>0.64147660899804215</v>
      </c>
      <c r="F400" s="114">
        <v>0.82461070235895395</v>
      </c>
      <c r="G400" s="122">
        <v>318</v>
      </c>
      <c r="H400" s="123">
        <v>0</v>
      </c>
      <c r="I400" s="123">
        <v>1.1980735663538635E+19</v>
      </c>
    </row>
    <row r="401" spans="3:9" ht="15" customHeight="1">
      <c r="C401" s="112" t="b">
        <v>0</v>
      </c>
      <c r="D401" s="131">
        <v>45627.670358796298</v>
      </c>
      <c r="E401" s="114">
        <v>0.63506184290806178</v>
      </c>
      <c r="F401" s="114">
        <v>0.81636459533536443</v>
      </c>
      <c r="G401" s="122">
        <v>319</v>
      </c>
      <c r="H401" s="123">
        <v>0</v>
      </c>
      <c r="I401" s="123">
        <v>8.5302342524654449E+18</v>
      </c>
    </row>
    <row r="402" spans="3:9" ht="15" customHeight="1">
      <c r="C402" s="112" t="b">
        <v>0</v>
      </c>
      <c r="D402" s="131">
        <v>45627.670370370368</v>
      </c>
      <c r="E402" s="114">
        <v>0.6668149350534649</v>
      </c>
      <c r="F402" s="114">
        <v>0.849019179148779</v>
      </c>
      <c r="G402" s="122">
        <v>320</v>
      </c>
      <c r="H402" s="123">
        <v>0</v>
      </c>
      <c r="I402" s="123">
        <v>8.603242827305046E+18</v>
      </c>
    </row>
    <row r="403" spans="3:9" ht="15" customHeight="1">
      <c r="C403" s="112" t="b">
        <v>0</v>
      </c>
      <c r="D403" s="131">
        <v>45627.670381944445</v>
      </c>
      <c r="E403" s="114">
        <v>0.6668149350534649</v>
      </c>
      <c r="F403" s="114">
        <v>0.891470138106218</v>
      </c>
      <c r="G403" s="122">
        <v>321</v>
      </c>
      <c r="H403" s="123">
        <v>0</v>
      </c>
      <c r="I403" s="123">
        <v>1.4999429802700528E+19</v>
      </c>
    </row>
    <row r="404" spans="3:9" ht="15" customHeight="1">
      <c r="C404" s="112" t="b">
        <v>0</v>
      </c>
      <c r="D404" s="131">
        <v>45627.670393518521</v>
      </c>
      <c r="E404" s="114">
        <v>0.67348308440399951</v>
      </c>
      <c r="F404" s="114">
        <v>0.92712894363046683</v>
      </c>
      <c r="G404" s="122">
        <v>322</v>
      </c>
      <c r="H404" s="123">
        <v>0</v>
      </c>
      <c r="I404" s="123">
        <v>1.8115098586170096E+19</v>
      </c>
    </row>
    <row r="405" spans="3:9" ht="15" customHeight="1">
      <c r="C405" s="112" t="b">
        <v>0</v>
      </c>
      <c r="D405" s="131">
        <v>45627.670405092591</v>
      </c>
      <c r="E405" s="114">
        <v>0.70042240778015952</v>
      </c>
      <c r="F405" s="114">
        <v>0.97348539081199004</v>
      </c>
      <c r="G405" s="122">
        <v>323</v>
      </c>
      <c r="H405" s="123">
        <v>0</v>
      </c>
      <c r="I405" s="123">
        <v>1.5106427178303883E+19</v>
      </c>
    </row>
    <row r="406" spans="3:9" ht="15" customHeight="1">
      <c r="C406" s="112" t="b">
        <v>0</v>
      </c>
      <c r="D406" s="131">
        <v>45627.670416666668</v>
      </c>
      <c r="E406" s="114">
        <v>0.71443085593576272</v>
      </c>
      <c r="F406" s="114">
        <v>0.92481112127139065</v>
      </c>
      <c r="G406" s="122">
        <v>324</v>
      </c>
      <c r="H406" s="123">
        <v>0</v>
      </c>
      <c r="I406" s="123">
        <v>1.7283137137952494E+19</v>
      </c>
    </row>
    <row r="407" spans="3:9" ht="15" customHeight="1">
      <c r="C407" s="112" t="b">
        <v>0</v>
      </c>
      <c r="D407" s="131">
        <v>45627.670428240737</v>
      </c>
      <c r="E407" s="114">
        <v>0.72871947305447804</v>
      </c>
      <c r="F407" s="114">
        <v>0.97105167733496023</v>
      </c>
      <c r="G407" s="122">
        <v>325</v>
      </c>
      <c r="H407" s="123">
        <v>0</v>
      </c>
      <c r="I407" s="123">
        <v>3.3198205081682227E+18</v>
      </c>
    </row>
    <row r="408" spans="3:9" ht="15" customHeight="1">
      <c r="C408" s="112" t="b">
        <v>0</v>
      </c>
      <c r="D408" s="131">
        <v>45627.670439814814</v>
      </c>
      <c r="E408" s="114">
        <v>0.74329386251556762</v>
      </c>
      <c r="F408" s="114">
        <v>1.0001832276550091</v>
      </c>
      <c r="G408" s="122">
        <v>326</v>
      </c>
      <c r="H408" s="123">
        <v>0</v>
      </c>
      <c r="I408" s="123">
        <v>1.5439958040729682E+19</v>
      </c>
    </row>
    <row r="409" spans="3:9" ht="15" customHeight="1">
      <c r="C409" s="112" t="b">
        <v>0</v>
      </c>
      <c r="D409" s="131">
        <v>45627.670451388891</v>
      </c>
      <c r="E409" s="114">
        <v>0.77302561701619033</v>
      </c>
      <c r="F409" s="114">
        <v>1.0301887244846595</v>
      </c>
      <c r="G409" s="122">
        <v>327</v>
      </c>
      <c r="H409" s="123">
        <v>0</v>
      </c>
      <c r="I409" s="123">
        <v>1.1437402459889144E+19</v>
      </c>
    </row>
    <row r="410" spans="3:9" ht="15" customHeight="1">
      <c r="C410" s="112" t="b">
        <v>0</v>
      </c>
      <c r="D410" s="131">
        <v>45627.67046296296</v>
      </c>
      <c r="E410" s="114">
        <v>0.74983484850570459</v>
      </c>
      <c r="F410" s="114">
        <v>1.0301887244846595</v>
      </c>
      <c r="G410" s="122">
        <v>328</v>
      </c>
      <c r="H410" s="123">
        <v>0</v>
      </c>
      <c r="I410" s="123">
        <v>6.7416001851538668E+18</v>
      </c>
    </row>
    <row r="411" spans="3:9" ht="15" customHeight="1">
      <c r="C411" s="112" t="b">
        <v>0</v>
      </c>
      <c r="D411" s="131">
        <v>45627.670474537037</v>
      </c>
      <c r="E411" s="114">
        <v>0.71984145456547632</v>
      </c>
      <c r="F411" s="114">
        <v>1.0507924989743527</v>
      </c>
      <c r="G411" s="122">
        <v>329</v>
      </c>
      <c r="H411" s="123">
        <v>0</v>
      </c>
      <c r="I411" s="123">
        <v>8.155074650438142E+18</v>
      </c>
    </row>
    <row r="412" spans="3:9" ht="15" customHeight="1">
      <c r="C412" s="112" t="b">
        <v>0</v>
      </c>
      <c r="D412" s="131">
        <v>45627.670486111114</v>
      </c>
      <c r="E412" s="114">
        <v>0.69104779638285729</v>
      </c>
      <c r="F412" s="114">
        <v>1.0087607990153786</v>
      </c>
      <c r="G412" s="122">
        <v>330</v>
      </c>
      <c r="H412" s="123">
        <v>0</v>
      </c>
      <c r="I412" s="123">
        <v>1.0663218691663649E+19</v>
      </c>
    </row>
    <row r="413" spans="3:9" ht="15" customHeight="1">
      <c r="C413" s="112" t="b">
        <v>0</v>
      </c>
      <c r="D413" s="131">
        <v>45627.670497685183</v>
      </c>
      <c r="E413" s="114">
        <v>0.71868970823817158</v>
      </c>
      <c r="F413" s="114">
        <v>1.0087607990153786</v>
      </c>
      <c r="G413" s="122">
        <v>331</v>
      </c>
      <c r="H413" s="123">
        <v>0</v>
      </c>
      <c r="I413" s="123">
        <v>1.586603982923689E+19</v>
      </c>
    </row>
    <row r="414" spans="3:9" ht="15" customHeight="1">
      <c r="C414" s="112" t="b">
        <v>0</v>
      </c>
      <c r="D414" s="131">
        <v>45627.67050925926</v>
      </c>
      <c r="E414" s="114">
        <v>0.69712901699102636</v>
      </c>
      <c r="F414" s="114">
        <v>0.95832275906460962</v>
      </c>
      <c r="G414" s="122">
        <v>332</v>
      </c>
      <c r="H414" s="123">
        <v>0</v>
      </c>
      <c r="I414" s="123">
        <v>1.5261689324227561E+19</v>
      </c>
    </row>
    <row r="415" spans="3:9" ht="15" customHeight="1">
      <c r="C415" s="112" t="b">
        <v>0</v>
      </c>
      <c r="D415" s="131">
        <v>45627.670520833337</v>
      </c>
      <c r="E415" s="114">
        <v>0.69712901699102636</v>
      </c>
      <c r="F415" s="114">
        <v>0.95832275906460962</v>
      </c>
      <c r="G415" s="122">
        <v>333</v>
      </c>
      <c r="H415" s="123">
        <v>0</v>
      </c>
      <c r="I415" s="123">
        <v>1.3536320487714068E+19</v>
      </c>
    </row>
    <row r="416" spans="3:9" ht="15" customHeight="1">
      <c r="C416" s="112" t="b">
        <v>0</v>
      </c>
      <c r="D416" s="131">
        <v>45627.670532407406</v>
      </c>
      <c r="E416" s="114">
        <v>0.73198546784057772</v>
      </c>
      <c r="F416" s="114">
        <v>0.97748921424590185</v>
      </c>
      <c r="G416" s="122">
        <v>334</v>
      </c>
      <c r="H416" s="123">
        <v>0</v>
      </c>
      <c r="I416" s="123">
        <v>7.7460840007867709E+18</v>
      </c>
    </row>
    <row r="417" spans="3:9" ht="15" customHeight="1">
      <c r="C417" s="112" t="b">
        <v>0</v>
      </c>
      <c r="D417" s="131">
        <v>45627.670543981483</v>
      </c>
      <c r="E417" s="114">
        <v>0.71734575848376614</v>
      </c>
      <c r="F417" s="114">
        <v>1.0165887828157381</v>
      </c>
      <c r="G417" s="122">
        <v>335</v>
      </c>
      <c r="H417" s="123">
        <v>0</v>
      </c>
      <c r="I417" s="123">
        <v>1.1376715921955897E+19</v>
      </c>
    </row>
    <row r="418" spans="3:9" ht="15" customHeight="1">
      <c r="C418" s="112" t="b">
        <v>0</v>
      </c>
      <c r="D418" s="131">
        <v>45627.670555555553</v>
      </c>
      <c r="E418" s="114">
        <v>0.7532130464079545</v>
      </c>
      <c r="F418" s="114">
        <v>1.0267546706438955</v>
      </c>
      <c r="G418" s="122">
        <v>336</v>
      </c>
      <c r="H418" s="123">
        <v>0</v>
      </c>
      <c r="I418" s="123">
        <v>4.1698692863673912E+18</v>
      </c>
    </row>
    <row r="419" spans="3:9" ht="15" customHeight="1">
      <c r="C419" s="112" t="b">
        <v>0</v>
      </c>
      <c r="D419" s="131">
        <v>45627.670567129629</v>
      </c>
      <c r="E419" s="114">
        <v>0.79087369872835223</v>
      </c>
      <c r="F419" s="114">
        <v>0.98568448381813956</v>
      </c>
      <c r="G419" s="122">
        <v>337</v>
      </c>
      <c r="H419" s="123">
        <v>0</v>
      </c>
      <c r="I419" s="123">
        <v>4.1513157119663908E+18</v>
      </c>
    </row>
    <row r="420" spans="3:9" ht="15" customHeight="1">
      <c r="C420" s="112" t="b">
        <v>0</v>
      </c>
      <c r="D420" s="131">
        <v>45627.670578703706</v>
      </c>
      <c r="E420" s="114">
        <v>0.80669117270291923</v>
      </c>
      <c r="F420" s="114">
        <v>1.0053981734945026</v>
      </c>
      <c r="G420" s="122">
        <v>338</v>
      </c>
      <c r="H420" s="123">
        <v>0</v>
      </c>
      <c r="I420" s="123">
        <v>1.7345498471145581E+19</v>
      </c>
    </row>
    <row r="421" spans="3:9" ht="15" customHeight="1">
      <c r="C421" s="112" t="b">
        <v>0</v>
      </c>
      <c r="D421" s="131">
        <v>45627.670590277776</v>
      </c>
      <c r="E421" s="114">
        <v>0.8308919078840068</v>
      </c>
      <c r="F421" s="114">
        <v>1.0255061369643925</v>
      </c>
      <c r="G421" s="122">
        <v>339</v>
      </c>
      <c r="H421" s="123">
        <v>0</v>
      </c>
      <c r="I421" s="123">
        <v>1.6450731616158927E+19</v>
      </c>
    </row>
    <row r="422" spans="3:9" ht="15" customHeight="1">
      <c r="C422" s="112" t="b">
        <v>0</v>
      </c>
      <c r="D422" s="131">
        <v>45627.670601851853</v>
      </c>
      <c r="E422" s="114">
        <v>0.81427406972632665</v>
      </c>
      <c r="F422" s="114">
        <v>1.0152510755947486</v>
      </c>
      <c r="G422" s="122">
        <v>340</v>
      </c>
      <c r="H422" s="123">
        <v>0</v>
      </c>
      <c r="I422" s="123">
        <v>1.5760032326182504E+19</v>
      </c>
    </row>
    <row r="423" spans="3:9" ht="15" customHeight="1">
      <c r="C423" s="112" t="b">
        <v>0</v>
      </c>
      <c r="D423" s="131">
        <v>45627.670613425929</v>
      </c>
      <c r="E423" s="114">
        <v>0.80613132902906337</v>
      </c>
      <c r="F423" s="114">
        <v>1.0050985648388011</v>
      </c>
      <c r="G423" s="122">
        <v>341</v>
      </c>
      <c r="H423" s="123">
        <v>0</v>
      </c>
      <c r="I423" s="123">
        <v>1.3857280835431948E+19</v>
      </c>
    </row>
    <row r="424" spans="3:9" ht="15" customHeight="1">
      <c r="C424" s="112" t="b">
        <v>0</v>
      </c>
      <c r="D424" s="131">
        <v>45627.670624999999</v>
      </c>
      <c r="E424" s="114">
        <v>0.79000870244848209</v>
      </c>
      <c r="F424" s="114">
        <v>1.0352515217839651</v>
      </c>
      <c r="G424" s="122">
        <v>342</v>
      </c>
      <c r="H424" s="123">
        <v>0</v>
      </c>
      <c r="I424" s="123">
        <v>1.0041697279155769E+19</v>
      </c>
    </row>
    <row r="425" spans="3:9" ht="15" customHeight="1">
      <c r="C425" s="112" t="b">
        <v>0</v>
      </c>
      <c r="D425" s="131">
        <v>45627.670636574076</v>
      </c>
      <c r="E425" s="114">
        <v>0.76630844137502763</v>
      </c>
      <c r="F425" s="114">
        <v>1.0352515217839651</v>
      </c>
      <c r="G425" s="122">
        <v>343</v>
      </c>
      <c r="H425" s="123">
        <v>0</v>
      </c>
      <c r="I425" s="123">
        <v>7.7075872307014246E+18</v>
      </c>
    </row>
    <row r="426" spans="3:9" ht="15" customHeight="1">
      <c r="C426" s="112" t="b">
        <v>0</v>
      </c>
      <c r="D426" s="131">
        <v>45627.670648148145</v>
      </c>
      <c r="E426" s="114">
        <v>0.80462386344377901</v>
      </c>
      <c r="F426" s="114">
        <v>1.0870140978731633</v>
      </c>
      <c r="G426" s="122">
        <v>344</v>
      </c>
      <c r="H426" s="123">
        <v>0</v>
      </c>
      <c r="I426" s="123">
        <v>1.1159647278485946E+19</v>
      </c>
    </row>
    <row r="427" spans="3:9" ht="15" customHeight="1">
      <c r="C427" s="112" t="b">
        <v>0</v>
      </c>
      <c r="D427" s="131">
        <v>45627.670659722222</v>
      </c>
      <c r="E427" s="114">
        <v>0.84485505661596805</v>
      </c>
      <c r="F427" s="114">
        <v>1.0870140978731633</v>
      </c>
      <c r="G427" s="122">
        <v>345</v>
      </c>
      <c r="H427" s="123">
        <v>0</v>
      </c>
      <c r="I427" s="123">
        <v>2.3561738695791642E+18</v>
      </c>
    </row>
    <row r="428" spans="3:9" ht="15" customHeight="1">
      <c r="C428" s="112" t="b">
        <v>0</v>
      </c>
      <c r="D428" s="131">
        <v>45627.670671296299</v>
      </c>
      <c r="E428" s="114">
        <v>0.8617521577482874</v>
      </c>
      <c r="F428" s="114">
        <v>1.1413648027668215</v>
      </c>
      <c r="G428" s="122">
        <v>346</v>
      </c>
      <c r="H428" s="123">
        <v>0</v>
      </c>
      <c r="I428" s="123">
        <v>2.1162464867332585E+18</v>
      </c>
    </row>
    <row r="429" spans="3:9" ht="15" customHeight="1">
      <c r="C429" s="112" t="b">
        <v>0</v>
      </c>
      <c r="D429" s="131">
        <v>45627.670682870368</v>
      </c>
      <c r="E429" s="114">
        <v>0.84451711459332168</v>
      </c>
      <c r="F429" s="114">
        <v>1.1527784507944898</v>
      </c>
      <c r="G429" s="122">
        <v>347</v>
      </c>
      <c r="H429" s="123">
        <v>0</v>
      </c>
      <c r="I429" s="123">
        <v>6.8673015864182292E+18</v>
      </c>
    </row>
    <row r="430" spans="3:9" ht="15" customHeight="1">
      <c r="C430" s="112" t="b">
        <v>0</v>
      </c>
      <c r="D430" s="131">
        <v>45627.670694444445</v>
      </c>
      <c r="E430" s="114">
        <v>0.81918160115552197</v>
      </c>
      <c r="F430" s="114">
        <v>1.0951395282547653</v>
      </c>
      <c r="G430" s="122">
        <v>348</v>
      </c>
      <c r="H430" s="123">
        <v>0</v>
      </c>
      <c r="I430" s="123">
        <v>1.0844579480271602E+19</v>
      </c>
    </row>
    <row r="431" spans="3:9" ht="15" customHeight="1">
      <c r="C431" s="112" t="b">
        <v>0</v>
      </c>
      <c r="D431" s="131">
        <v>45627.670706018522</v>
      </c>
      <c r="E431" s="114">
        <v>0.86014068121329812</v>
      </c>
      <c r="F431" s="114">
        <v>1.0841881329722176</v>
      </c>
      <c r="G431" s="122">
        <v>349</v>
      </c>
      <c r="H431" s="123">
        <v>0</v>
      </c>
      <c r="I431" s="123">
        <v>1.2007381554669619E+19</v>
      </c>
    </row>
    <row r="432" spans="3:9" ht="15" customHeight="1">
      <c r="C432" s="112" t="b">
        <v>0</v>
      </c>
      <c r="D432" s="131">
        <v>45627.670717592591</v>
      </c>
      <c r="E432" s="114">
        <v>0.83433646077689916</v>
      </c>
      <c r="F432" s="114">
        <v>1.0299787263236067</v>
      </c>
      <c r="G432" s="122">
        <v>350</v>
      </c>
      <c r="H432" s="123">
        <v>0</v>
      </c>
      <c r="I432" s="123">
        <v>5.0513608750083205E+18</v>
      </c>
    </row>
    <row r="433" spans="3:9" ht="15" customHeight="1">
      <c r="C433" s="112" t="b">
        <v>0</v>
      </c>
      <c r="D433" s="131">
        <v>45627.670729166668</v>
      </c>
      <c r="E433" s="114">
        <v>0.80930636695359215</v>
      </c>
      <c r="F433" s="114">
        <v>0.98877957727066235</v>
      </c>
      <c r="G433" s="122">
        <v>351</v>
      </c>
      <c r="H433" s="123">
        <v>0</v>
      </c>
      <c r="I433" s="123">
        <v>2.2497832982362583E+18</v>
      </c>
    </row>
    <row r="434" spans="3:9" ht="15" customHeight="1">
      <c r="C434" s="112" t="b">
        <v>0</v>
      </c>
      <c r="D434" s="131">
        <v>45627.670740740738</v>
      </c>
      <c r="E434" s="114">
        <v>0.78502717594498439</v>
      </c>
      <c r="F434" s="114">
        <v>1.0184429645887823</v>
      </c>
      <c r="G434" s="122">
        <v>352</v>
      </c>
      <c r="H434" s="123">
        <v>0</v>
      </c>
      <c r="I434" s="123">
        <v>6.7663317985256018E+18</v>
      </c>
    </row>
    <row r="435" spans="3:9" ht="15" customHeight="1">
      <c r="C435" s="112" t="b">
        <v>0</v>
      </c>
      <c r="D435" s="131">
        <v>45627.670752314814</v>
      </c>
      <c r="E435" s="114">
        <v>0.8007277194638841</v>
      </c>
      <c r="F435" s="114">
        <v>1.0184429645887823</v>
      </c>
      <c r="G435" s="122">
        <v>353</v>
      </c>
      <c r="H435" s="123">
        <v>0</v>
      </c>
      <c r="I435" s="123">
        <v>9.7754510718953718E+18</v>
      </c>
    </row>
    <row r="436" spans="3:9" ht="15" customHeight="1">
      <c r="C436" s="112" t="b">
        <v>0</v>
      </c>
      <c r="D436" s="131">
        <v>45627.670763888891</v>
      </c>
      <c r="E436" s="114">
        <v>0.77670588787996753</v>
      </c>
      <c r="F436" s="114">
        <v>0.99807410529700658</v>
      </c>
      <c r="G436" s="122">
        <v>354</v>
      </c>
      <c r="H436" s="123">
        <v>0</v>
      </c>
      <c r="I436" s="123">
        <v>4.6030138225991117E+18</v>
      </c>
    </row>
    <row r="437" spans="3:9" ht="15" customHeight="1">
      <c r="C437" s="112" t="b">
        <v>0</v>
      </c>
      <c r="D437" s="131">
        <v>45627.670775462961</v>
      </c>
      <c r="E437" s="114">
        <v>0.8077741233951663</v>
      </c>
      <c r="F437" s="114">
        <v>1.0280163284559167</v>
      </c>
      <c r="G437" s="122">
        <v>355</v>
      </c>
      <c r="H437" s="123">
        <v>0</v>
      </c>
      <c r="I437" s="123">
        <v>3.2890253697686743E+18</v>
      </c>
    </row>
    <row r="438" spans="3:9" ht="15" customHeight="1">
      <c r="C438" s="112" t="b">
        <v>0</v>
      </c>
      <c r="D438" s="131">
        <v>45627.670787037037</v>
      </c>
      <c r="E438" s="114">
        <v>0.78354089969331131</v>
      </c>
      <c r="F438" s="114">
        <v>1.0588568183095943</v>
      </c>
      <c r="G438" s="122">
        <v>356</v>
      </c>
      <c r="H438" s="123">
        <v>0</v>
      </c>
      <c r="I438" s="123">
        <v>6.2308074249759808E+17</v>
      </c>
    </row>
    <row r="439" spans="3:9" ht="15" customHeight="1">
      <c r="C439" s="112" t="b">
        <v>0</v>
      </c>
      <c r="D439" s="131">
        <v>45627.670798611114</v>
      </c>
      <c r="E439" s="114">
        <v>0.7600346727025119</v>
      </c>
      <c r="F439" s="114">
        <v>1.0165025455772105</v>
      </c>
      <c r="G439" s="122">
        <v>357</v>
      </c>
      <c r="H439" s="123">
        <v>0</v>
      </c>
      <c r="I439" s="123">
        <v>9.1650044373842094E+18</v>
      </c>
    </row>
    <row r="440" spans="3:9" ht="15" customHeight="1">
      <c r="C440" s="112" t="b">
        <v>0</v>
      </c>
      <c r="D440" s="131">
        <v>45627.670810185184</v>
      </c>
      <c r="E440" s="114">
        <v>0.75243432597548676</v>
      </c>
      <c r="F440" s="114">
        <v>0.98600746920989424</v>
      </c>
      <c r="G440" s="122">
        <v>358</v>
      </c>
      <c r="H440" s="123">
        <v>0</v>
      </c>
      <c r="I440" s="123">
        <v>1.7168966033348678E+19</v>
      </c>
    </row>
    <row r="441" spans="3:9" ht="15" customHeight="1">
      <c r="C441" s="112" t="b">
        <v>0</v>
      </c>
      <c r="D441" s="131">
        <v>45627.67082175926</v>
      </c>
      <c r="E441" s="114">
        <v>0.75995866923524169</v>
      </c>
      <c r="F441" s="114">
        <v>0.9761473945177952</v>
      </c>
      <c r="G441" s="122">
        <v>359</v>
      </c>
      <c r="H441" s="123">
        <v>0</v>
      </c>
      <c r="I441" s="123">
        <v>1.4193757974641965E+19</v>
      </c>
    </row>
    <row r="442" spans="3:9" ht="15" customHeight="1">
      <c r="C442" s="112" t="b">
        <v>0</v>
      </c>
      <c r="D442" s="131">
        <v>45627.67083333333</v>
      </c>
      <c r="E442" s="114">
        <v>0.7447594958505368</v>
      </c>
      <c r="F442" s="114">
        <v>1.0054318163533291</v>
      </c>
      <c r="G442" s="122">
        <v>360</v>
      </c>
      <c r="H442" s="123">
        <v>0</v>
      </c>
      <c r="I442" s="123">
        <v>1.0658770211086537E+19</v>
      </c>
    </row>
    <row r="443" spans="3:9" ht="15" customHeight="1">
      <c r="C443" s="112" t="b">
        <v>0</v>
      </c>
      <c r="D443" s="131">
        <v>45627.670844907407</v>
      </c>
      <c r="E443" s="114">
        <v>0.72241671097502069</v>
      </c>
      <c r="F443" s="114">
        <v>1.0255404526803957</v>
      </c>
      <c r="G443" s="122">
        <v>361</v>
      </c>
      <c r="H443" s="123">
        <v>0</v>
      </c>
      <c r="I443" s="123">
        <v>8.7908167216108954E+18</v>
      </c>
    </row>
    <row r="444" spans="3:9" ht="15" customHeight="1">
      <c r="C444" s="112" t="b">
        <v>0</v>
      </c>
      <c r="D444" s="131">
        <v>45627.670856481483</v>
      </c>
      <c r="E444" s="114">
        <v>0.72241671097502069</v>
      </c>
      <c r="F444" s="114">
        <v>1.0460512617340036</v>
      </c>
      <c r="G444" s="122">
        <v>362</v>
      </c>
      <c r="H444" s="123">
        <v>0</v>
      </c>
      <c r="I444" s="123">
        <v>3.5642853853727017E+18</v>
      </c>
    </row>
    <row r="445" spans="3:9" ht="15" customHeight="1">
      <c r="C445" s="112" t="b">
        <v>0</v>
      </c>
      <c r="D445" s="131">
        <v>45627.670868055553</v>
      </c>
      <c r="E445" s="114">
        <v>0.71519254386527042</v>
      </c>
      <c r="F445" s="114">
        <v>1.0565117743513437</v>
      </c>
      <c r="G445" s="122">
        <v>363</v>
      </c>
      <c r="H445" s="123">
        <v>0</v>
      </c>
      <c r="I445" s="123">
        <v>1.497033384898552E+19</v>
      </c>
    </row>
    <row r="446" spans="3:9" ht="15" customHeight="1">
      <c r="C446" s="112" t="b">
        <v>0</v>
      </c>
      <c r="D446" s="131">
        <v>45627.67087962963</v>
      </c>
      <c r="E446" s="114">
        <v>0.72234446930392315</v>
      </c>
      <c r="F446" s="114">
        <v>1.0987722453253974</v>
      </c>
      <c r="G446" s="122">
        <v>364</v>
      </c>
      <c r="H446" s="123">
        <v>0</v>
      </c>
      <c r="I446" s="123">
        <v>6.8549387590726072E+18</v>
      </c>
    </row>
    <row r="447" spans="3:9" ht="15" customHeight="1">
      <c r="C447" s="112" t="b">
        <v>0</v>
      </c>
      <c r="D447" s="131">
        <v>45627.670891203707</v>
      </c>
      <c r="E447" s="114">
        <v>0.71512102461088389</v>
      </c>
      <c r="F447" s="114">
        <v>1.1097599677786514</v>
      </c>
      <c r="G447" s="122">
        <v>365</v>
      </c>
      <c r="H447" s="123">
        <v>0</v>
      </c>
      <c r="I447" s="123">
        <v>2.2253196419247853E+17</v>
      </c>
    </row>
    <row r="448" spans="3:9" ht="15" customHeight="1">
      <c r="C448" s="112" t="b">
        <v>0</v>
      </c>
      <c r="D448" s="131">
        <v>45627.670902777776</v>
      </c>
      <c r="E448" s="114">
        <v>0.72227223485699277</v>
      </c>
      <c r="F448" s="114">
        <v>1.1652479661675841</v>
      </c>
      <c r="G448" s="122">
        <v>366</v>
      </c>
      <c r="H448" s="123">
        <v>0</v>
      </c>
      <c r="I448" s="123">
        <v>2.8443179435669699E+18</v>
      </c>
    </row>
    <row r="449" spans="3:9" ht="15" customHeight="1">
      <c r="C449" s="112" t="b">
        <v>0</v>
      </c>
      <c r="D449" s="131">
        <v>45627.670914351853</v>
      </c>
      <c r="E449" s="114">
        <v>0.70782679015985295</v>
      </c>
      <c r="F449" s="114">
        <v>1.1069855678592049</v>
      </c>
      <c r="G449" s="122">
        <v>367</v>
      </c>
      <c r="H449" s="123">
        <v>0</v>
      </c>
      <c r="I449" s="123">
        <v>1.2075763705998991E+19</v>
      </c>
    </row>
    <row r="450" spans="3:9" ht="15" customHeight="1">
      <c r="C450" s="112" t="b">
        <v>0</v>
      </c>
      <c r="D450" s="131">
        <v>45627.670925925922</v>
      </c>
      <c r="E450" s="114">
        <v>0.71490505806145144</v>
      </c>
      <c r="F450" s="114">
        <v>1.1069855678592049</v>
      </c>
      <c r="G450" s="122">
        <v>368</v>
      </c>
      <c r="H450" s="123">
        <v>0</v>
      </c>
      <c r="I450" s="123">
        <v>4.4789281595482266E+18</v>
      </c>
    </row>
    <row r="451" spans="3:9" ht="15" customHeight="1">
      <c r="C451" s="112" t="b">
        <v>0</v>
      </c>
      <c r="D451" s="131">
        <v>45627.670937499999</v>
      </c>
      <c r="E451" s="114">
        <v>0.75065031096452406</v>
      </c>
      <c r="F451" s="114">
        <v>1.0737760008234287</v>
      </c>
      <c r="G451" s="122">
        <v>369</v>
      </c>
      <c r="H451" s="123">
        <v>0</v>
      </c>
      <c r="I451" s="123">
        <v>5.825068965263786E+18</v>
      </c>
    </row>
    <row r="452" spans="3:9" ht="15" customHeight="1">
      <c r="C452" s="112" t="b">
        <v>0</v>
      </c>
      <c r="D452" s="131">
        <v>45627.670949074076</v>
      </c>
      <c r="E452" s="114">
        <v>0.71311779541629783</v>
      </c>
      <c r="F452" s="114">
        <v>1.0415627207987259</v>
      </c>
      <c r="G452" s="122">
        <v>370</v>
      </c>
      <c r="H452" s="123">
        <v>0</v>
      </c>
      <c r="I452" s="123">
        <v>1.1094338260149719E+19</v>
      </c>
    </row>
    <row r="453" spans="3:9" ht="15" customHeight="1">
      <c r="C453" s="112" t="b">
        <v>0</v>
      </c>
      <c r="D453" s="131">
        <v>45627.670960648145</v>
      </c>
      <c r="E453" s="114">
        <v>0.69172426155380884</v>
      </c>
      <c r="F453" s="114">
        <v>0.98948458475878964</v>
      </c>
      <c r="G453" s="122">
        <v>371</v>
      </c>
      <c r="H453" s="123">
        <v>0</v>
      </c>
      <c r="I453" s="123">
        <v>5.1408931387732337E+18</v>
      </c>
    </row>
    <row r="454" spans="3:9" ht="15" customHeight="1">
      <c r="C454" s="112" t="b">
        <v>0</v>
      </c>
      <c r="D454" s="131">
        <v>45627.670972222222</v>
      </c>
      <c r="E454" s="114">
        <v>0.67097253370719456</v>
      </c>
      <c r="F454" s="114">
        <v>1.0092742764539653</v>
      </c>
      <c r="G454" s="122">
        <v>372</v>
      </c>
      <c r="H454" s="123">
        <v>0</v>
      </c>
      <c r="I454" s="123">
        <v>5.0489676024896184E+18</v>
      </c>
    </row>
    <row r="455" spans="3:9" ht="15" customHeight="1">
      <c r="C455" s="112" t="b">
        <v>0</v>
      </c>
      <c r="D455" s="131">
        <v>45627.670983796299</v>
      </c>
      <c r="E455" s="114">
        <v>0.7045211603925543</v>
      </c>
      <c r="F455" s="114">
        <v>1.0294597619830446</v>
      </c>
      <c r="G455" s="122">
        <v>373</v>
      </c>
      <c r="H455" s="123">
        <v>0</v>
      </c>
      <c r="I455" s="123">
        <v>4.0329222063777556E+18</v>
      </c>
    </row>
    <row r="456" spans="3:9" ht="15" customHeight="1">
      <c r="C456" s="112" t="b">
        <v>0</v>
      </c>
      <c r="D456" s="131">
        <v>45627.670995370368</v>
      </c>
      <c r="E456" s="114">
        <v>0.72565679520433091</v>
      </c>
      <c r="F456" s="114">
        <v>1.060343554842536</v>
      </c>
      <c r="G456" s="122">
        <v>374</v>
      </c>
      <c r="H456" s="123">
        <v>0</v>
      </c>
      <c r="I456" s="123">
        <v>8.1645640877813105E+18</v>
      </c>
    </row>
    <row r="457" spans="3:9" ht="15" customHeight="1">
      <c r="C457" s="112" t="b">
        <v>0</v>
      </c>
      <c r="D457" s="131">
        <v>45627.671006944445</v>
      </c>
      <c r="E457" s="114">
        <v>0.69663052339615761</v>
      </c>
      <c r="F457" s="114">
        <v>1.0073263771004091</v>
      </c>
      <c r="G457" s="122">
        <v>375</v>
      </c>
      <c r="H457" s="123">
        <v>0</v>
      </c>
      <c r="I457" s="123">
        <v>3.0332185173972946E+18</v>
      </c>
    </row>
    <row r="458" spans="3:9" ht="15" customHeight="1">
      <c r="C458" s="112" t="b">
        <v>0</v>
      </c>
      <c r="D458" s="131">
        <v>45627.671018518522</v>
      </c>
      <c r="E458" s="114">
        <v>0.71056313386408076</v>
      </c>
      <c r="F458" s="114">
        <v>1.0476194321844254</v>
      </c>
      <c r="G458" s="122">
        <v>376</v>
      </c>
      <c r="H458" s="123">
        <v>0</v>
      </c>
      <c r="I458" s="123">
        <v>1.3126584769115382E+19</v>
      </c>
    </row>
    <row r="459" spans="3:9" ht="15" customHeight="1">
      <c r="C459" s="112" t="b">
        <v>0</v>
      </c>
      <c r="D459" s="131">
        <v>45627.671030092592</v>
      </c>
      <c r="E459" s="114">
        <v>0.74609129055728485</v>
      </c>
      <c r="F459" s="114">
        <v>1.0371432378625811</v>
      </c>
      <c r="G459" s="122">
        <v>377</v>
      </c>
      <c r="H459" s="123">
        <v>0</v>
      </c>
      <c r="I459" s="123">
        <v>6.859690181565653E+18</v>
      </c>
    </row>
    <row r="460" spans="3:9" ht="15" customHeight="1">
      <c r="C460" s="112" t="b">
        <v>0</v>
      </c>
      <c r="D460" s="131">
        <v>45627.671041666668</v>
      </c>
      <c r="E460" s="114">
        <v>0.76101311636843061</v>
      </c>
      <c r="F460" s="114">
        <v>1.0890003997557103</v>
      </c>
      <c r="G460" s="122">
        <v>378</v>
      </c>
      <c r="H460" s="123">
        <v>0</v>
      </c>
      <c r="I460" s="123">
        <v>9.2352710360627323E+18</v>
      </c>
    </row>
    <row r="461" spans="3:9" ht="15" customHeight="1">
      <c r="C461" s="112" t="b">
        <v>0</v>
      </c>
      <c r="D461" s="131">
        <v>45627.671053240738</v>
      </c>
      <c r="E461" s="114">
        <v>0.72296246055000901</v>
      </c>
      <c r="F461" s="114">
        <v>1.0998904037532673</v>
      </c>
      <c r="G461" s="122">
        <v>379</v>
      </c>
      <c r="H461" s="123">
        <v>0</v>
      </c>
      <c r="I461" s="123">
        <v>7.8164740951509248E+18</v>
      </c>
    </row>
    <row r="462" spans="3:9" ht="15" customHeight="1">
      <c r="C462" s="112" t="b">
        <v>0</v>
      </c>
      <c r="D462" s="131">
        <v>45627.671064814815</v>
      </c>
      <c r="E462" s="114">
        <v>0.73742170976100918</v>
      </c>
      <c r="F462" s="114">
        <v>1.1218882118283326</v>
      </c>
      <c r="G462" s="122">
        <v>380</v>
      </c>
      <c r="H462" s="123">
        <v>0</v>
      </c>
      <c r="I462" s="123">
        <v>1.4076445094977335E+19</v>
      </c>
    </row>
    <row r="463" spans="3:9" ht="15" customHeight="1">
      <c r="C463" s="112" t="b">
        <v>0</v>
      </c>
      <c r="D463" s="131">
        <v>45627.671076388891</v>
      </c>
      <c r="E463" s="114">
        <v>0.75954436105383949</v>
      </c>
      <c r="F463" s="114">
        <v>1.1331070939466159</v>
      </c>
      <c r="G463" s="122">
        <v>381</v>
      </c>
      <c r="H463" s="123">
        <v>0</v>
      </c>
      <c r="I463" s="123">
        <v>1.2863971532928502E+18</v>
      </c>
    </row>
    <row r="464" spans="3:9" ht="15" customHeight="1">
      <c r="C464" s="112" t="b">
        <v>0</v>
      </c>
      <c r="D464" s="131">
        <v>45627.671087962961</v>
      </c>
      <c r="E464" s="114">
        <v>0.74435347383276274</v>
      </c>
      <c r="F464" s="114">
        <v>1.1671003067650143</v>
      </c>
      <c r="G464" s="122">
        <v>382</v>
      </c>
      <c r="H464" s="123">
        <v>0</v>
      </c>
      <c r="I464" s="123">
        <v>1.5804113059873599E+19</v>
      </c>
    </row>
    <row r="465" spans="3:9" ht="15" customHeight="1">
      <c r="C465" s="112" t="b">
        <v>0</v>
      </c>
      <c r="D465" s="131">
        <v>45627.671099537038</v>
      </c>
      <c r="E465" s="114">
        <v>0.71457933487945224</v>
      </c>
      <c r="F465" s="114">
        <v>1.1087452914267635</v>
      </c>
      <c r="G465" s="122">
        <v>383</v>
      </c>
      <c r="H465" s="123">
        <v>0</v>
      </c>
      <c r="I465" s="123">
        <v>6.2210389874854144E+18</v>
      </c>
    </row>
    <row r="466" spans="3:9" ht="15" customHeight="1">
      <c r="C466" s="112" t="b">
        <v>0</v>
      </c>
      <c r="D466" s="131">
        <v>45627.671111111114</v>
      </c>
      <c r="E466" s="114">
        <v>0.75030830162342488</v>
      </c>
      <c r="F466" s="114">
        <v>1.1087452914267635</v>
      </c>
      <c r="G466" s="122">
        <v>384</v>
      </c>
      <c r="H466" s="123">
        <v>0</v>
      </c>
      <c r="I466" s="123">
        <v>3.5559611028553357E+17</v>
      </c>
    </row>
    <row r="467" spans="3:9" ht="15" customHeight="1">
      <c r="C467" s="112" t="b">
        <v>0</v>
      </c>
      <c r="D467" s="131">
        <v>45627.671122685184</v>
      </c>
      <c r="E467" s="114">
        <v>0.72779905257472211</v>
      </c>
      <c r="F467" s="114">
        <v>1.1530951030838341</v>
      </c>
      <c r="G467" s="122">
        <v>385</v>
      </c>
      <c r="H467" s="123">
        <v>0</v>
      </c>
      <c r="I467" s="123">
        <v>1.0630372088331735E+19</v>
      </c>
    </row>
    <row r="468" spans="3:9" ht="15" customHeight="1">
      <c r="C468" s="112" t="b">
        <v>0</v>
      </c>
      <c r="D468" s="131">
        <v>45627.671134259261</v>
      </c>
      <c r="E468" s="114">
        <v>0.75691101467771105</v>
      </c>
      <c r="F468" s="114">
        <v>1.1069712989604807</v>
      </c>
      <c r="G468" s="122">
        <v>386</v>
      </c>
      <c r="H468" s="123">
        <v>0</v>
      </c>
      <c r="I468" s="123">
        <v>2.7178236401261798E+18</v>
      </c>
    </row>
    <row r="469" spans="3:9" ht="15" customHeight="1">
      <c r="C469" s="112" t="b">
        <v>0</v>
      </c>
      <c r="D469" s="131">
        <v>45627.67114583333</v>
      </c>
      <c r="E469" s="114">
        <v>0.73420368423737969</v>
      </c>
      <c r="F469" s="114">
        <v>1.0626924470020616</v>
      </c>
      <c r="G469" s="122">
        <v>387</v>
      </c>
      <c r="H469" s="123">
        <v>0</v>
      </c>
      <c r="I469" s="123">
        <v>8.7639226151925012E+18</v>
      </c>
    </row>
    <row r="470" spans="3:9" ht="15" customHeight="1">
      <c r="C470" s="112" t="b">
        <v>0</v>
      </c>
      <c r="D470" s="131">
        <v>45627.671157407407</v>
      </c>
      <c r="E470" s="114">
        <v>0.74154572107975347</v>
      </c>
      <c r="F470" s="114">
        <v>1.0733193714720821</v>
      </c>
      <c r="G470" s="122">
        <v>388</v>
      </c>
      <c r="H470" s="123">
        <v>0</v>
      </c>
      <c r="I470" s="123">
        <v>5.4426696148981678E+18</v>
      </c>
    </row>
    <row r="471" spans="3:9" ht="15" customHeight="1">
      <c r="C471" s="112" t="b">
        <v>0</v>
      </c>
      <c r="D471" s="131">
        <v>45627.671168981484</v>
      </c>
      <c r="E471" s="114">
        <v>0.74154572107975347</v>
      </c>
      <c r="F471" s="114">
        <v>1.0733193714720821</v>
      </c>
      <c r="G471" s="122">
        <v>389</v>
      </c>
      <c r="H471" s="123">
        <v>0</v>
      </c>
      <c r="I471" s="123">
        <v>1.2194391652969163E+19</v>
      </c>
    </row>
    <row r="472" spans="3:9" ht="15" customHeight="1">
      <c r="C472" s="112" t="b">
        <v>0</v>
      </c>
      <c r="D472" s="131">
        <v>45627.671180555553</v>
      </c>
      <c r="E472" s="114">
        <v>0.70446843502576573</v>
      </c>
      <c r="F472" s="114">
        <v>1.0625861777573613</v>
      </c>
      <c r="G472" s="122">
        <v>390</v>
      </c>
      <c r="H472" s="123">
        <v>0</v>
      </c>
      <c r="I472" s="123">
        <v>2.452849120877568E+18</v>
      </c>
    </row>
    <row r="473" spans="3:9" ht="15" customHeight="1">
      <c r="C473" s="112" t="b">
        <v>0</v>
      </c>
      <c r="D473" s="131">
        <v>45627.67119212963</v>
      </c>
      <c r="E473" s="114">
        <v>0.71151311937602335</v>
      </c>
      <c r="F473" s="114">
        <v>1.041334454202214</v>
      </c>
      <c r="G473" s="122">
        <v>391</v>
      </c>
      <c r="H473" s="123">
        <v>0</v>
      </c>
      <c r="I473" s="123">
        <v>6.0509439840713431E+18</v>
      </c>
    </row>
    <row r="474" spans="3:9" ht="15" customHeight="1">
      <c r="C474" s="112" t="b">
        <v>0</v>
      </c>
      <c r="D474" s="131">
        <v>45627.671203703707</v>
      </c>
      <c r="E474" s="114">
        <v>0.6972828569885029</v>
      </c>
      <c r="F474" s="114">
        <v>1.0725744878282806</v>
      </c>
      <c r="G474" s="122">
        <v>392</v>
      </c>
      <c r="H474" s="123">
        <v>0</v>
      </c>
      <c r="I474" s="123">
        <v>5.309941787736935E+17</v>
      </c>
    </row>
    <row r="475" spans="3:9" ht="15" customHeight="1">
      <c r="C475" s="112" t="b">
        <v>0</v>
      </c>
      <c r="D475" s="131">
        <v>45627.671215277776</v>
      </c>
      <c r="E475" s="114">
        <v>0.72517417126804307</v>
      </c>
      <c r="F475" s="114">
        <v>1.0189457634368666</v>
      </c>
      <c r="G475" s="122">
        <v>393</v>
      </c>
      <c r="H475" s="123">
        <v>0</v>
      </c>
      <c r="I475" s="123">
        <v>7.7432218603957647E+18</v>
      </c>
    </row>
    <row r="476" spans="3:9" ht="15" customHeight="1">
      <c r="C476" s="112" t="b">
        <v>0</v>
      </c>
      <c r="D476" s="131">
        <v>45627.671226851853</v>
      </c>
      <c r="E476" s="114">
        <v>0.69616720441732127</v>
      </c>
      <c r="F476" s="114">
        <v>0.96799847526502325</v>
      </c>
      <c r="G476" s="122">
        <v>394</v>
      </c>
      <c r="H476" s="123">
        <v>0</v>
      </c>
      <c r="I476" s="123">
        <v>1.359087097993599E+19</v>
      </c>
    </row>
    <row r="477" spans="3:9" ht="15" customHeight="1">
      <c r="C477" s="112" t="b">
        <v>0</v>
      </c>
      <c r="D477" s="131">
        <v>45627.671238425923</v>
      </c>
      <c r="E477" s="114">
        <v>0.71009054850566766</v>
      </c>
      <c r="F477" s="114">
        <v>0.94863850575972275</v>
      </c>
      <c r="G477" s="122">
        <v>395</v>
      </c>
      <c r="H477" s="123">
        <v>0</v>
      </c>
      <c r="I477" s="123">
        <v>1.8294842487924302E+19</v>
      </c>
    </row>
    <row r="478" spans="3:9" ht="15" customHeight="1">
      <c r="C478" s="112" t="b">
        <v>0</v>
      </c>
      <c r="D478" s="131">
        <v>45627.671249999999</v>
      </c>
      <c r="E478" s="114">
        <v>0.74559507593095109</v>
      </c>
      <c r="F478" s="114">
        <v>0.98658404599011162</v>
      </c>
      <c r="G478" s="122">
        <v>396</v>
      </c>
      <c r="H478" s="123">
        <v>0</v>
      </c>
      <c r="I478" s="123">
        <v>4.4018983157662966E+18</v>
      </c>
    </row>
    <row r="479" spans="3:9" ht="15" customHeight="1">
      <c r="C479" s="112" t="b">
        <v>0</v>
      </c>
      <c r="D479" s="131">
        <v>45627.671261574076</v>
      </c>
      <c r="E479" s="114">
        <v>0.7232272236530225</v>
      </c>
      <c r="F479" s="114">
        <v>0.93725484369060597</v>
      </c>
      <c r="G479" s="122">
        <v>397</v>
      </c>
      <c r="H479" s="123">
        <v>0</v>
      </c>
      <c r="I479" s="123">
        <v>1.6741566109200256E+17</v>
      </c>
    </row>
    <row r="480" spans="3:9" ht="15" customHeight="1">
      <c r="C480" s="112" t="b">
        <v>0</v>
      </c>
      <c r="D480" s="131">
        <v>45627.671273148146</v>
      </c>
      <c r="E480" s="114">
        <v>0.73045949588955272</v>
      </c>
      <c r="F480" s="114">
        <v>0.94662739212751201</v>
      </c>
      <c r="G480" s="122">
        <v>398</v>
      </c>
      <c r="H480" s="123">
        <v>0</v>
      </c>
      <c r="I480" s="123">
        <v>1.2323061107602579E+19</v>
      </c>
    </row>
    <row r="481" spans="3:9" ht="15" customHeight="1">
      <c r="C481" s="112" t="b">
        <v>0</v>
      </c>
      <c r="D481" s="131">
        <v>45627.671284722222</v>
      </c>
      <c r="E481" s="114">
        <v>0.70854571101286612</v>
      </c>
      <c r="F481" s="114">
        <v>0.98449248781261278</v>
      </c>
      <c r="G481" s="122">
        <v>399</v>
      </c>
      <c r="H481" s="123">
        <v>0</v>
      </c>
      <c r="I481" s="123">
        <v>1.4458041214225172E+19</v>
      </c>
    </row>
    <row r="482" spans="3:9" ht="15" customHeight="1">
      <c r="C482" s="112" t="b">
        <v>0</v>
      </c>
      <c r="D482" s="131">
        <v>45627.671296296299</v>
      </c>
      <c r="E482" s="114">
        <v>0.74397299656350946</v>
      </c>
      <c r="F482" s="114">
        <v>0.93526786342198198</v>
      </c>
      <c r="G482" s="122">
        <v>400</v>
      </c>
      <c r="H482" s="123">
        <v>0</v>
      </c>
      <c r="I482" s="123">
        <v>9.9722316507942543E+18</v>
      </c>
    </row>
    <row r="483" spans="3:9" ht="15" customHeight="1">
      <c r="C483" s="112" t="b">
        <v>0</v>
      </c>
      <c r="D483" s="131">
        <v>45627.671307870369</v>
      </c>
      <c r="E483" s="114">
        <v>0.7290935366322393</v>
      </c>
      <c r="F483" s="114">
        <v>0.95397322069042156</v>
      </c>
      <c r="G483" s="122">
        <v>401</v>
      </c>
      <c r="H483" s="123">
        <v>0</v>
      </c>
      <c r="I483" s="123">
        <v>2.48093944436704E+18</v>
      </c>
    </row>
    <row r="484" spans="3:9" ht="15" customHeight="1">
      <c r="C484" s="112" t="b">
        <v>0</v>
      </c>
      <c r="D484" s="131">
        <v>45627.671319444446</v>
      </c>
      <c r="E484" s="114">
        <v>0.74367540736488413</v>
      </c>
      <c r="F484" s="114">
        <v>0.97305268510423015</v>
      </c>
      <c r="G484" s="122">
        <v>402</v>
      </c>
      <c r="H484" s="123">
        <v>0</v>
      </c>
      <c r="I484" s="123">
        <v>6.5277166234857894E+17</v>
      </c>
    </row>
    <row r="485" spans="3:9" ht="15" customHeight="1">
      <c r="C485" s="112" t="b">
        <v>0</v>
      </c>
      <c r="D485" s="131">
        <v>45627.671331018515</v>
      </c>
      <c r="E485" s="114">
        <v>0.77342242365947955</v>
      </c>
      <c r="F485" s="114">
        <v>1.0022442656573571</v>
      </c>
      <c r="G485" s="122">
        <v>403</v>
      </c>
      <c r="H485" s="123">
        <v>0</v>
      </c>
      <c r="I485" s="123">
        <v>1.3448940973360421E+19</v>
      </c>
    </row>
    <row r="486" spans="3:9" ht="15" customHeight="1">
      <c r="C486" s="112" t="b">
        <v>0</v>
      </c>
      <c r="D486" s="131">
        <v>45627.671342592592</v>
      </c>
      <c r="E486" s="114">
        <v>0.73475130247650555</v>
      </c>
      <c r="F486" s="114">
        <v>1.0122667083139307</v>
      </c>
      <c r="G486" s="122">
        <v>404</v>
      </c>
      <c r="H486" s="123">
        <v>0</v>
      </c>
      <c r="I486" s="123">
        <v>7.8182796612562186E+18</v>
      </c>
    </row>
    <row r="487" spans="3:9" ht="15" customHeight="1">
      <c r="C487" s="112" t="b">
        <v>0</v>
      </c>
      <c r="D487" s="131">
        <v>45627.671354166669</v>
      </c>
      <c r="E487" s="114">
        <v>0.69801373735268024</v>
      </c>
      <c r="F487" s="114">
        <v>0.96165337289823416</v>
      </c>
      <c r="G487" s="122">
        <v>405</v>
      </c>
      <c r="H487" s="123">
        <v>0</v>
      </c>
      <c r="I487" s="123">
        <v>7.8554147773191434E+18</v>
      </c>
    </row>
    <row r="488" spans="3:9" ht="15" customHeight="1">
      <c r="C488" s="112" t="b">
        <v>0</v>
      </c>
      <c r="D488" s="131">
        <v>45627.671365740738</v>
      </c>
      <c r="E488" s="114">
        <v>0.73291442422031428</v>
      </c>
      <c r="F488" s="114">
        <v>0.91357070425332243</v>
      </c>
      <c r="G488" s="122">
        <v>406</v>
      </c>
      <c r="H488" s="123">
        <v>0</v>
      </c>
      <c r="I488" s="123">
        <v>1.4025159029884332E+19</v>
      </c>
    </row>
    <row r="489" spans="3:9" ht="15" customHeight="1">
      <c r="C489" s="112" t="b">
        <v>0</v>
      </c>
      <c r="D489" s="131">
        <v>45627.671377314815</v>
      </c>
      <c r="E489" s="114">
        <v>0.71092699149370486</v>
      </c>
      <c r="F489" s="114">
        <v>0.91357070425332243</v>
      </c>
      <c r="G489" s="122">
        <v>407</v>
      </c>
      <c r="H489" s="123">
        <v>0</v>
      </c>
      <c r="I489" s="123">
        <v>7.8077297145897155E+18</v>
      </c>
    </row>
    <row r="490" spans="3:9" ht="15" customHeight="1">
      <c r="C490" s="112" t="b">
        <v>0</v>
      </c>
      <c r="D490" s="131">
        <v>45627.671388888892</v>
      </c>
      <c r="E490" s="114">
        <v>0.70381772157876776</v>
      </c>
      <c r="F490" s="114">
        <v>0.94097782538092201</v>
      </c>
      <c r="G490" s="122">
        <v>408</v>
      </c>
      <c r="H490" s="123">
        <v>0</v>
      </c>
      <c r="I490" s="123">
        <v>1.1012425035670354E+19</v>
      </c>
    </row>
    <row r="491" spans="3:9" ht="15" customHeight="1">
      <c r="C491" s="112" t="b">
        <v>0</v>
      </c>
      <c r="D491" s="131">
        <v>45627.671400462961</v>
      </c>
      <c r="E491" s="114">
        <v>0.69677954436298006</v>
      </c>
      <c r="F491" s="114">
        <v>0.92215826887330365</v>
      </c>
      <c r="G491" s="122">
        <v>409</v>
      </c>
      <c r="H491" s="123">
        <v>0</v>
      </c>
      <c r="I491" s="123">
        <v>1.4241211878668657E+19</v>
      </c>
    </row>
    <row r="492" spans="3:9" ht="15" customHeight="1">
      <c r="C492" s="112" t="b">
        <v>0</v>
      </c>
      <c r="D492" s="131">
        <v>45627.671412037038</v>
      </c>
      <c r="E492" s="114">
        <v>0.66890836258846087</v>
      </c>
      <c r="F492" s="114">
        <v>0.88527193811837146</v>
      </c>
      <c r="G492" s="122">
        <v>410</v>
      </c>
      <c r="H492" s="123">
        <v>0</v>
      </c>
      <c r="I492" s="123">
        <v>1.2133610055464706E+19</v>
      </c>
    </row>
    <row r="493" spans="3:9" ht="15" customHeight="1">
      <c r="C493" s="112" t="b">
        <v>0</v>
      </c>
      <c r="D493" s="131">
        <v>45627.671423611115</v>
      </c>
      <c r="E493" s="114">
        <v>0.68897561346611469</v>
      </c>
      <c r="F493" s="114">
        <v>0.90297737688073876</v>
      </c>
      <c r="G493" s="122">
        <v>411</v>
      </c>
      <c r="H493" s="123">
        <v>0</v>
      </c>
      <c r="I493" s="123">
        <v>2.6419896964171059E+18</v>
      </c>
    </row>
    <row r="494" spans="3:9" ht="15" customHeight="1">
      <c r="C494" s="112" t="b">
        <v>0</v>
      </c>
      <c r="D494" s="131">
        <v>45627.671435185184</v>
      </c>
      <c r="E494" s="114">
        <v>0.67519610119679241</v>
      </c>
      <c r="F494" s="114">
        <v>0.92103692441835361</v>
      </c>
      <c r="G494" s="122">
        <v>412</v>
      </c>
      <c r="H494" s="123">
        <v>0</v>
      </c>
      <c r="I494" s="123">
        <v>9.3032731977757348E+18</v>
      </c>
    </row>
    <row r="495" spans="3:9" ht="15" customHeight="1">
      <c r="C495" s="112" t="b">
        <v>0</v>
      </c>
      <c r="D495" s="131">
        <v>45627.671446759261</v>
      </c>
      <c r="E495" s="114">
        <v>0.68870002322072832</v>
      </c>
      <c r="F495" s="114">
        <v>0.93024729366253722</v>
      </c>
      <c r="G495" s="122">
        <v>413</v>
      </c>
      <c r="H495" s="123">
        <v>0</v>
      </c>
      <c r="I495" s="123">
        <v>7.3845842185272433E+18</v>
      </c>
    </row>
    <row r="496" spans="3:9" ht="15" customHeight="1">
      <c r="C496" s="112" t="b">
        <v>0</v>
      </c>
      <c r="D496" s="131">
        <v>45627.671458333331</v>
      </c>
      <c r="E496" s="114">
        <v>0.68870002322072832</v>
      </c>
      <c r="F496" s="114">
        <v>0.96745718540903858</v>
      </c>
      <c r="G496" s="122">
        <v>414</v>
      </c>
      <c r="H496" s="123">
        <v>0</v>
      </c>
      <c r="I496" s="123">
        <v>1.7847392301740224E+17</v>
      </c>
    </row>
    <row r="497" spans="3:9" ht="15" customHeight="1">
      <c r="C497" s="112" t="b">
        <v>0</v>
      </c>
      <c r="D497" s="131">
        <v>45627.671469907407</v>
      </c>
      <c r="E497" s="114">
        <v>0.70247402368514289</v>
      </c>
      <c r="F497" s="114">
        <v>0.91908432613858659</v>
      </c>
      <c r="G497" s="122">
        <v>415</v>
      </c>
      <c r="H497" s="123">
        <v>0</v>
      </c>
      <c r="I497" s="123">
        <v>1.3003287553573471E+18</v>
      </c>
    </row>
    <row r="498" spans="3:9" ht="15" customHeight="1">
      <c r="C498" s="112" t="b">
        <v>0</v>
      </c>
      <c r="D498" s="131">
        <v>45627.671481481484</v>
      </c>
      <c r="E498" s="114">
        <v>0.66735032250088566</v>
      </c>
      <c r="F498" s="114">
        <v>0.88232095309304315</v>
      </c>
      <c r="G498" s="122">
        <v>416</v>
      </c>
      <c r="H498" s="123">
        <v>0</v>
      </c>
      <c r="I498" s="123">
        <v>2.7141408542238285E+18</v>
      </c>
    </row>
    <row r="499" spans="3:9" ht="15" customHeight="1">
      <c r="C499" s="112" t="b">
        <v>0</v>
      </c>
      <c r="D499" s="131">
        <v>45627.671493055554</v>
      </c>
      <c r="E499" s="114">
        <v>0.65400331605086792</v>
      </c>
      <c r="F499" s="114">
        <v>0.91761379121676478</v>
      </c>
      <c r="G499" s="122">
        <v>417</v>
      </c>
      <c r="H499" s="123">
        <v>0</v>
      </c>
      <c r="I499" s="123">
        <v>1.3993309631021934E+18</v>
      </c>
    </row>
    <row r="500" spans="3:9" ht="15" customHeight="1">
      <c r="C500" s="112" t="b">
        <v>0</v>
      </c>
      <c r="D500" s="131">
        <v>45627.67150462963</v>
      </c>
      <c r="E500" s="114">
        <v>0.64746328289035926</v>
      </c>
      <c r="F500" s="114">
        <v>0.91761379121676478</v>
      </c>
      <c r="G500" s="122">
        <v>418</v>
      </c>
      <c r="H500" s="123">
        <v>0</v>
      </c>
      <c r="I500" s="123">
        <v>6.3396114223399731E+18</v>
      </c>
    </row>
    <row r="501" spans="3:9" ht="15" customHeight="1">
      <c r="C501" s="112" t="b">
        <v>0</v>
      </c>
      <c r="D501" s="131">
        <v>45627.671516203707</v>
      </c>
      <c r="E501" s="114">
        <v>0.62803938440364848</v>
      </c>
      <c r="F501" s="114">
        <v>0.87173310165592666</v>
      </c>
      <c r="G501" s="122">
        <v>419</v>
      </c>
      <c r="H501" s="123">
        <v>0</v>
      </c>
      <c r="I501" s="123">
        <v>1.4636259551325053E+19</v>
      </c>
    </row>
    <row r="502" spans="3:9" ht="15" customHeight="1">
      <c r="C502" s="112" t="b">
        <v>0</v>
      </c>
      <c r="D502" s="131">
        <v>45627.671527777777</v>
      </c>
      <c r="E502" s="114">
        <v>0.64688056593575793</v>
      </c>
      <c r="F502" s="114">
        <v>0.89788509470560451</v>
      </c>
      <c r="G502" s="122">
        <v>420</v>
      </c>
      <c r="H502" s="123">
        <v>0</v>
      </c>
      <c r="I502" s="123">
        <v>4.662431263588226E+18</v>
      </c>
    </row>
    <row r="503" spans="3:9" ht="15" customHeight="1">
      <c r="C503" s="112" t="b">
        <v>0</v>
      </c>
      <c r="D503" s="131">
        <v>45627.671539351853</v>
      </c>
      <c r="E503" s="114">
        <v>0.66628698291383071</v>
      </c>
      <c r="F503" s="114">
        <v>0.87992739281149246</v>
      </c>
      <c r="G503" s="122">
        <v>421</v>
      </c>
      <c r="H503" s="123">
        <v>0</v>
      </c>
      <c r="I503" s="123">
        <v>1.0011771650094143E+19</v>
      </c>
    </row>
    <row r="504" spans="3:9" ht="15" customHeight="1">
      <c r="C504" s="112" t="b">
        <v>0</v>
      </c>
      <c r="D504" s="131">
        <v>45627.671550925923</v>
      </c>
      <c r="E504" s="114">
        <v>0.64629837342641572</v>
      </c>
      <c r="F504" s="114">
        <v>0.86232884495526263</v>
      </c>
      <c r="G504" s="122">
        <v>422</v>
      </c>
      <c r="H504" s="123">
        <v>0</v>
      </c>
      <c r="I504" s="123">
        <v>2.0845813479474071E+18</v>
      </c>
    </row>
    <row r="505" spans="3:9" ht="15" customHeight="1">
      <c r="C505" s="112" t="b">
        <v>0</v>
      </c>
      <c r="D505" s="131">
        <v>45627.6715625</v>
      </c>
      <c r="E505" s="114">
        <v>0.6204464384893591</v>
      </c>
      <c r="F505" s="114">
        <v>0.83645897960660476</v>
      </c>
      <c r="G505" s="122">
        <v>423</v>
      </c>
      <c r="H505" s="123">
        <v>0</v>
      </c>
      <c r="I505" s="123">
        <v>1.2810534332839281E+19</v>
      </c>
    </row>
    <row r="506" spans="3:9" ht="15" customHeight="1">
      <c r="C506" s="112" t="b">
        <v>0</v>
      </c>
      <c r="D506" s="131">
        <v>45627.671574074076</v>
      </c>
      <c r="E506" s="114">
        <v>0.58942411656489113</v>
      </c>
      <c r="F506" s="114">
        <v>0.84482356940267078</v>
      </c>
      <c r="G506" s="122">
        <v>424</v>
      </c>
      <c r="H506" s="123">
        <v>0</v>
      </c>
      <c r="I506" s="123">
        <v>1.1942794600845046E+19</v>
      </c>
    </row>
    <row r="507" spans="3:9" ht="15" customHeight="1">
      <c r="C507" s="112" t="b">
        <v>0</v>
      </c>
      <c r="D507" s="131">
        <v>45627.671585648146</v>
      </c>
      <c r="E507" s="114">
        <v>0.57763563423359332</v>
      </c>
      <c r="F507" s="114">
        <v>0.87016827648475092</v>
      </c>
      <c r="G507" s="122">
        <v>425</v>
      </c>
      <c r="H507" s="123">
        <v>0</v>
      </c>
      <c r="I507" s="123">
        <v>4.0055640219833759E+18</v>
      </c>
    </row>
    <row r="508" spans="3:9" ht="15" customHeight="1">
      <c r="C508" s="112" t="b">
        <v>0</v>
      </c>
      <c r="D508" s="131">
        <v>45627.671597222223</v>
      </c>
      <c r="E508" s="114">
        <v>0.54875385252191367</v>
      </c>
      <c r="F508" s="114">
        <v>0.87016827648475092</v>
      </c>
      <c r="G508" s="122">
        <v>426</v>
      </c>
      <c r="H508" s="123">
        <v>0</v>
      </c>
      <c r="I508" s="123">
        <v>2.6571342024629816E+18</v>
      </c>
    </row>
    <row r="509" spans="3:9" ht="15" customHeight="1">
      <c r="C509" s="112" t="b">
        <v>0</v>
      </c>
      <c r="D509" s="131">
        <v>45627.6716087963</v>
      </c>
      <c r="E509" s="114">
        <v>0.57619154514800941</v>
      </c>
      <c r="F509" s="114">
        <v>0.8440632281902084</v>
      </c>
      <c r="G509" s="122">
        <v>427</v>
      </c>
      <c r="H509" s="123">
        <v>0</v>
      </c>
      <c r="I509" s="123">
        <v>1.8647726882145528E+18</v>
      </c>
    </row>
    <row r="510" spans="3:9" ht="15" customHeight="1">
      <c r="C510" s="112" t="b">
        <v>0</v>
      </c>
      <c r="D510" s="131">
        <v>45627.671620370369</v>
      </c>
      <c r="E510" s="114">
        <v>0.55314388334208897</v>
      </c>
      <c r="F510" s="114">
        <v>0.82718196362640417</v>
      </c>
      <c r="G510" s="122">
        <v>428</v>
      </c>
      <c r="H510" s="123">
        <v>0</v>
      </c>
      <c r="I510" s="123">
        <v>1.5947822810917978E+19</v>
      </c>
    </row>
    <row r="511" spans="3:9" ht="15" customHeight="1">
      <c r="C511" s="112" t="b">
        <v>0</v>
      </c>
      <c r="D511" s="131">
        <v>45627.671631944446</v>
      </c>
      <c r="E511" s="114">
        <v>0.56973819984235163</v>
      </c>
      <c r="F511" s="114">
        <v>0.84372560289893228</v>
      </c>
      <c r="G511" s="122">
        <v>429</v>
      </c>
      <c r="H511" s="123">
        <v>0</v>
      </c>
      <c r="I511" s="123">
        <v>6.2571533708002724E+18</v>
      </c>
    </row>
    <row r="512" spans="3:9" ht="15" customHeight="1">
      <c r="C512" s="112" t="b">
        <v>0</v>
      </c>
      <c r="D512" s="131">
        <v>45627.671643518515</v>
      </c>
      <c r="E512" s="114">
        <v>0.56973819984235163</v>
      </c>
      <c r="F512" s="114">
        <v>0.82685109084095365</v>
      </c>
      <c r="G512" s="122">
        <v>430</v>
      </c>
      <c r="H512" s="123">
        <v>0</v>
      </c>
      <c r="I512" s="123">
        <v>1.8111973802822953E+19</v>
      </c>
    </row>
    <row r="513" spans="3:9" ht="15" customHeight="1">
      <c r="C513" s="112" t="b">
        <v>0</v>
      </c>
      <c r="D513" s="131">
        <v>45627.671655092592</v>
      </c>
      <c r="E513" s="114">
        <v>0.5526460538470811</v>
      </c>
      <c r="F513" s="114">
        <v>0.80204555811572498</v>
      </c>
      <c r="G513" s="122">
        <v>431</v>
      </c>
      <c r="H513" s="123">
        <v>0</v>
      </c>
      <c r="I513" s="123">
        <v>1.1334123411102441E+19</v>
      </c>
    </row>
    <row r="514" spans="3:9" ht="15" customHeight="1">
      <c r="C514" s="112" t="b">
        <v>0</v>
      </c>
      <c r="D514" s="131">
        <v>45627.671666666669</v>
      </c>
      <c r="E514" s="114">
        <v>0.54159313277013943</v>
      </c>
      <c r="F514" s="114">
        <v>0.76194328020993873</v>
      </c>
      <c r="G514" s="122">
        <v>432</v>
      </c>
      <c r="H514" s="123">
        <v>0</v>
      </c>
      <c r="I514" s="123">
        <v>1.3532471616401385E+19</v>
      </c>
    </row>
    <row r="515" spans="3:9" ht="15" customHeight="1">
      <c r="C515" s="112" t="b">
        <v>0</v>
      </c>
      <c r="D515" s="131">
        <v>45627.671678240738</v>
      </c>
      <c r="E515" s="114">
        <v>0.53076127011473662</v>
      </c>
      <c r="F515" s="114">
        <v>0.73908498180364057</v>
      </c>
      <c r="G515" s="122">
        <v>433</v>
      </c>
      <c r="H515" s="123">
        <v>0</v>
      </c>
      <c r="I515" s="123">
        <v>5.886980990968322E+18</v>
      </c>
    </row>
    <row r="516" spans="3:9" ht="15" customHeight="1">
      <c r="C516" s="112" t="b">
        <v>0</v>
      </c>
      <c r="D516" s="131">
        <v>45627.671689814815</v>
      </c>
      <c r="E516" s="114">
        <v>0.53606888281588394</v>
      </c>
      <c r="F516" s="114">
        <v>0.76864838107578626</v>
      </c>
      <c r="G516" s="122">
        <v>434</v>
      </c>
      <c r="H516" s="123">
        <v>0</v>
      </c>
      <c r="I516" s="123">
        <v>1.7391266182578706E+19</v>
      </c>
    </row>
    <row r="517" spans="3:9" ht="15" customHeight="1">
      <c r="C517" s="112" t="b">
        <v>0</v>
      </c>
      <c r="D517" s="131">
        <v>45627.671701388892</v>
      </c>
      <c r="E517" s="114">
        <v>0.51998681633140742</v>
      </c>
      <c r="F517" s="114">
        <v>0.75327541345427051</v>
      </c>
      <c r="G517" s="122">
        <v>435</v>
      </c>
      <c r="H517" s="123">
        <v>0</v>
      </c>
      <c r="I517" s="123">
        <v>7.1131923615559905E+18</v>
      </c>
    </row>
    <row r="518" spans="3:9" ht="15" customHeight="1">
      <c r="C518" s="112" t="b">
        <v>0</v>
      </c>
      <c r="D518" s="131">
        <v>45627.671712962961</v>
      </c>
      <c r="E518" s="114">
        <v>0.51478694816809334</v>
      </c>
      <c r="F518" s="114">
        <v>0.75327541345427051</v>
      </c>
      <c r="G518" s="122">
        <v>436</v>
      </c>
      <c r="H518" s="123">
        <v>0</v>
      </c>
      <c r="I518" s="123">
        <v>5.7519776975188256E+17</v>
      </c>
    </row>
    <row r="519" spans="3:9" ht="15" customHeight="1">
      <c r="C519" s="112" t="b">
        <v>0</v>
      </c>
      <c r="D519" s="131">
        <v>45627.671724537038</v>
      </c>
      <c r="E519" s="114">
        <v>0.54052629557649801</v>
      </c>
      <c r="F519" s="114">
        <v>0.71561164278155698</v>
      </c>
      <c r="G519" s="122">
        <v>437</v>
      </c>
      <c r="H519" s="123">
        <v>0</v>
      </c>
      <c r="I519" s="123">
        <v>1.4036651263668292E+19</v>
      </c>
    </row>
    <row r="520" spans="3:9" ht="15" customHeight="1">
      <c r="C520" s="112" t="b">
        <v>0</v>
      </c>
      <c r="D520" s="131">
        <v>45627.671736111108</v>
      </c>
      <c r="E520" s="114">
        <v>0.52971576966496803</v>
      </c>
      <c r="F520" s="114">
        <v>0.72276775920937253</v>
      </c>
      <c r="G520" s="122">
        <v>438</v>
      </c>
      <c r="H520" s="123">
        <v>0</v>
      </c>
      <c r="I520" s="123">
        <v>9.9210698622355866E+18</v>
      </c>
    </row>
    <row r="521" spans="3:9" ht="15" customHeight="1">
      <c r="C521" s="112" t="b">
        <v>0</v>
      </c>
      <c r="D521" s="131">
        <v>45627.671747685185</v>
      </c>
      <c r="E521" s="114">
        <v>0.50852713887836931</v>
      </c>
      <c r="F521" s="114">
        <v>0.73722311439356003</v>
      </c>
      <c r="G521" s="122">
        <v>439</v>
      </c>
      <c r="H521" s="123">
        <v>0</v>
      </c>
      <c r="I521" s="123">
        <v>9.5089639762672394E+18</v>
      </c>
    </row>
    <row r="522" spans="3:9" ht="15" customHeight="1">
      <c r="C522" s="112" t="b">
        <v>0</v>
      </c>
      <c r="D522" s="131">
        <v>45627.671759259261</v>
      </c>
      <c r="E522" s="114">
        <v>0.51869768165593666</v>
      </c>
      <c r="F522" s="114">
        <v>0.7740842701132381</v>
      </c>
      <c r="G522" s="122">
        <v>440</v>
      </c>
      <c r="H522" s="123">
        <v>0</v>
      </c>
      <c r="I522" s="123">
        <v>1.3551413631645264E+19</v>
      </c>
    </row>
    <row r="523" spans="3:9" ht="15" customHeight="1">
      <c r="C523" s="112" t="b">
        <v>0</v>
      </c>
      <c r="D523" s="131">
        <v>45627.671770833331</v>
      </c>
      <c r="E523" s="114">
        <v>0.50313675120625856</v>
      </c>
      <c r="F523" s="114">
        <v>0.7895659555155029</v>
      </c>
      <c r="G523" s="122">
        <v>441</v>
      </c>
      <c r="H523" s="123">
        <v>0</v>
      </c>
      <c r="I523" s="123">
        <v>1.4413064936023468E+19</v>
      </c>
    </row>
    <row r="524" spans="3:9" ht="15" customHeight="1">
      <c r="C524" s="112" t="b">
        <v>0</v>
      </c>
      <c r="D524" s="131">
        <v>45627.671782407408</v>
      </c>
      <c r="E524" s="114">
        <v>0.50816811871832113</v>
      </c>
      <c r="F524" s="114">
        <v>0.79746161507065794</v>
      </c>
      <c r="G524" s="122">
        <v>442</v>
      </c>
      <c r="H524" s="123">
        <v>0</v>
      </c>
      <c r="I524" s="123">
        <v>5.2684800592694784E+18</v>
      </c>
    </row>
    <row r="525" spans="3:9" ht="15" customHeight="1">
      <c r="C525" s="112" t="b">
        <v>0</v>
      </c>
      <c r="D525" s="131">
        <v>45627.671793981484</v>
      </c>
      <c r="E525" s="114">
        <v>0.51833148109268756</v>
      </c>
      <c r="F525" s="114">
        <v>0.82138546352277775</v>
      </c>
      <c r="G525" s="122">
        <v>443</v>
      </c>
      <c r="H525" s="123">
        <v>0</v>
      </c>
      <c r="I525" s="123">
        <v>1.5435284874792012E+19</v>
      </c>
    </row>
    <row r="526" spans="3:9" ht="15" customHeight="1">
      <c r="C526" s="112" t="b">
        <v>0</v>
      </c>
      <c r="D526" s="131">
        <v>45627.671805555554</v>
      </c>
      <c r="E526" s="114">
        <v>0.50796485147083381</v>
      </c>
      <c r="F526" s="114">
        <v>0.85424088206368887</v>
      </c>
      <c r="G526" s="122">
        <v>444</v>
      </c>
      <c r="H526" s="123">
        <v>0</v>
      </c>
      <c r="I526" s="123">
        <v>1.308300042307079E+19</v>
      </c>
    </row>
    <row r="527" spans="3:9" ht="15" customHeight="1">
      <c r="C527" s="112" t="b">
        <v>0</v>
      </c>
      <c r="D527" s="131">
        <v>45627.671817129631</v>
      </c>
      <c r="E527" s="114">
        <v>0.49272590592670878</v>
      </c>
      <c r="F527" s="114">
        <v>0.84569847324305192</v>
      </c>
      <c r="G527" s="122">
        <v>445</v>
      </c>
      <c r="H527" s="123">
        <v>0</v>
      </c>
      <c r="I527" s="123">
        <v>1.7019760982213284E+19</v>
      </c>
    </row>
    <row r="528" spans="3:9" ht="15" customHeight="1">
      <c r="C528" s="112" t="b">
        <v>0</v>
      </c>
      <c r="D528" s="131">
        <v>45627.6718287037</v>
      </c>
      <c r="E528" s="114">
        <v>0.51243494216377716</v>
      </c>
      <c r="F528" s="114">
        <v>0.87106942744034355</v>
      </c>
      <c r="G528" s="122">
        <v>446</v>
      </c>
      <c r="H528" s="123">
        <v>0</v>
      </c>
      <c r="I528" s="123">
        <v>1.843351845566345E+19</v>
      </c>
    </row>
    <row r="529" spans="3:9" ht="15" customHeight="1">
      <c r="C529" s="112" t="b">
        <v>0</v>
      </c>
      <c r="D529" s="131">
        <v>45627.671840277777</v>
      </c>
      <c r="E529" s="114">
        <v>0.53293233985032828</v>
      </c>
      <c r="F529" s="114">
        <v>0.8362266503427298</v>
      </c>
      <c r="G529" s="122">
        <v>447</v>
      </c>
      <c r="H529" s="123">
        <v>0</v>
      </c>
      <c r="I529" s="123">
        <v>1.3694388595496702E+19</v>
      </c>
    </row>
    <row r="530" spans="3:9" ht="15" customHeight="1">
      <c r="C530" s="112" t="b">
        <v>0</v>
      </c>
      <c r="D530" s="131">
        <v>45627.671851851854</v>
      </c>
      <c r="E530" s="114">
        <v>0.51161504625631515</v>
      </c>
      <c r="F530" s="114">
        <v>0.86131344985301173</v>
      </c>
      <c r="G530" s="122">
        <v>448</v>
      </c>
      <c r="H530" s="123">
        <v>0</v>
      </c>
      <c r="I530" s="123">
        <v>1.5164070014795121E+19</v>
      </c>
    </row>
    <row r="531" spans="3:9" ht="15" customHeight="1">
      <c r="C531" s="112" t="b">
        <v>0</v>
      </c>
      <c r="D531" s="131">
        <v>45627.671863425923</v>
      </c>
      <c r="E531" s="114">
        <v>0.51673119671887835</v>
      </c>
      <c r="F531" s="114">
        <v>0.81824777736036114</v>
      </c>
      <c r="G531" s="122">
        <v>449</v>
      </c>
      <c r="H531" s="123">
        <v>0</v>
      </c>
      <c r="I531" s="123">
        <v>8.8022457119387873E+18</v>
      </c>
    </row>
    <row r="532" spans="3:9" ht="15" customHeight="1">
      <c r="C532" s="112" t="b">
        <v>0</v>
      </c>
      <c r="D532" s="131">
        <v>45627.671875</v>
      </c>
      <c r="E532" s="114">
        <v>0.51156388475168957</v>
      </c>
      <c r="F532" s="114">
        <v>0.77733538849234307</v>
      </c>
      <c r="G532" s="122">
        <v>450</v>
      </c>
      <c r="H532" s="123">
        <v>0</v>
      </c>
      <c r="I532" s="123">
        <v>9.7683641038723359E+18</v>
      </c>
    </row>
    <row r="533" spans="3:9" ht="15" customHeight="1">
      <c r="C533" s="112" t="b">
        <v>0</v>
      </c>
      <c r="D533" s="131">
        <v>45627.671886574077</v>
      </c>
      <c r="E533" s="114">
        <v>0.48598569051410506</v>
      </c>
      <c r="F533" s="114">
        <v>0.75401532683757277</v>
      </c>
      <c r="G533" s="122">
        <v>451</v>
      </c>
      <c r="H533" s="123">
        <v>0</v>
      </c>
      <c r="I533" s="123">
        <v>5.9014019910376131E+18</v>
      </c>
    </row>
    <row r="534" spans="3:9" ht="15" customHeight="1">
      <c r="C534" s="112" t="b">
        <v>0</v>
      </c>
      <c r="D534" s="131">
        <v>45627.671898148146</v>
      </c>
      <c r="E534" s="114">
        <v>0.50542511813466928</v>
      </c>
      <c r="F534" s="114">
        <v>0.7841759399110757</v>
      </c>
      <c r="G534" s="122">
        <v>452</v>
      </c>
      <c r="H534" s="123">
        <v>0</v>
      </c>
      <c r="I534" s="123">
        <v>1.4319869705121368E+19</v>
      </c>
    </row>
    <row r="535" spans="3:9" ht="15" customHeight="1">
      <c r="C535" s="112" t="b">
        <v>0</v>
      </c>
      <c r="D535" s="131">
        <v>45627.671909722223</v>
      </c>
      <c r="E535" s="114">
        <v>0.48520811340928249</v>
      </c>
      <c r="F535" s="114">
        <v>0.7763341805119649</v>
      </c>
      <c r="G535" s="122">
        <v>453</v>
      </c>
      <c r="H535" s="123">
        <v>0</v>
      </c>
      <c r="I535" s="123">
        <v>1.0828187115450536E+19</v>
      </c>
    </row>
    <row r="536" spans="3:9" ht="15" customHeight="1">
      <c r="C536" s="112" t="b">
        <v>0</v>
      </c>
      <c r="D536" s="131">
        <v>45627.6719212963</v>
      </c>
      <c r="E536" s="114">
        <v>0.46094770773881832</v>
      </c>
      <c r="F536" s="114">
        <v>0.75304415509660594</v>
      </c>
      <c r="G536" s="122">
        <v>454</v>
      </c>
      <c r="H536" s="123">
        <v>0</v>
      </c>
      <c r="I536" s="123">
        <v>1.2224487839935298E+19</v>
      </c>
    </row>
    <row r="537" spans="3:9" ht="15" customHeight="1">
      <c r="C537" s="112" t="b">
        <v>0</v>
      </c>
      <c r="D537" s="131">
        <v>45627.671932870369</v>
      </c>
      <c r="E537" s="114">
        <v>0.45633823066143014</v>
      </c>
      <c r="F537" s="114">
        <v>0.73045283044370779</v>
      </c>
      <c r="G537" s="122">
        <v>455</v>
      </c>
      <c r="H537" s="123">
        <v>0</v>
      </c>
      <c r="I537" s="123">
        <v>1.7953423968316752E+19</v>
      </c>
    </row>
    <row r="538" spans="3:9" ht="15" customHeight="1">
      <c r="C538" s="112" t="b">
        <v>0</v>
      </c>
      <c r="D538" s="131">
        <v>45627.671944444446</v>
      </c>
      <c r="E538" s="114">
        <v>0.44721146604820161</v>
      </c>
      <c r="F538" s="114">
        <v>0.75236641535701909</v>
      </c>
      <c r="G538" s="122">
        <v>456</v>
      </c>
      <c r="H538" s="123">
        <v>0</v>
      </c>
      <c r="I538" s="123">
        <v>1.1400097746987612E+19</v>
      </c>
    </row>
    <row r="539" spans="3:9" ht="15" customHeight="1">
      <c r="C539" s="112" t="b">
        <v>0</v>
      </c>
      <c r="D539" s="131">
        <v>45627.671956018516</v>
      </c>
      <c r="E539" s="114">
        <v>0.43379512206675552</v>
      </c>
      <c r="F539" s="114">
        <v>0.77493740781772968</v>
      </c>
      <c r="G539" s="122">
        <v>457</v>
      </c>
      <c r="H539" s="123">
        <v>0</v>
      </c>
      <c r="I539" s="123">
        <v>5.0562339356170363E+18</v>
      </c>
    </row>
    <row r="540" spans="3:9" ht="15" customHeight="1">
      <c r="C540" s="112" t="b">
        <v>0</v>
      </c>
      <c r="D540" s="131">
        <v>45627.671967592592</v>
      </c>
      <c r="E540" s="114">
        <v>0.43379512206675552</v>
      </c>
      <c r="F540" s="114">
        <v>0.79043615597408434</v>
      </c>
      <c r="G540" s="122">
        <v>458</v>
      </c>
      <c r="H540" s="123">
        <v>0</v>
      </c>
      <c r="I540" s="123">
        <v>7.1865035040589537E+18</v>
      </c>
    </row>
    <row r="541" spans="3:9" ht="15" customHeight="1">
      <c r="C541" s="112" t="b">
        <v>0</v>
      </c>
      <c r="D541" s="131">
        <v>45627.671979166669</v>
      </c>
      <c r="E541" s="114">
        <v>0.41644331718408528</v>
      </c>
      <c r="F541" s="114">
        <v>0.82995796377278863</v>
      </c>
      <c r="G541" s="122">
        <v>459</v>
      </c>
      <c r="H541" s="123">
        <v>0</v>
      </c>
      <c r="I541" s="123">
        <v>5.7073120938270444E+18</v>
      </c>
    </row>
    <row r="542" spans="3:9" ht="15" customHeight="1">
      <c r="C542" s="112" t="b">
        <v>0</v>
      </c>
      <c r="D542" s="131">
        <v>45627.671990740739</v>
      </c>
      <c r="E542" s="114">
        <v>0.42060775035592612</v>
      </c>
      <c r="F542" s="114">
        <v>0.81335880449733289</v>
      </c>
      <c r="G542" s="122">
        <v>460</v>
      </c>
      <c r="H542" s="123">
        <v>0</v>
      </c>
      <c r="I542" s="123">
        <v>1.3370220148638108E+19</v>
      </c>
    </row>
    <row r="543" spans="3:9" ht="15" customHeight="1">
      <c r="C543" s="112" t="b">
        <v>0</v>
      </c>
      <c r="D543" s="131">
        <v>45627.672002314815</v>
      </c>
      <c r="E543" s="114">
        <v>0.41219559534880762</v>
      </c>
      <c r="F543" s="114">
        <v>0.7889580403624129</v>
      </c>
      <c r="G543" s="122">
        <v>461</v>
      </c>
      <c r="H543" s="123">
        <v>0</v>
      </c>
      <c r="I543" s="123">
        <v>1.53413152683279E+18</v>
      </c>
    </row>
    <row r="544" spans="3:9" ht="15" customHeight="1">
      <c r="C544" s="112" t="b">
        <v>0</v>
      </c>
      <c r="D544" s="131">
        <v>45627.672013888892</v>
      </c>
      <c r="E544" s="114">
        <v>0.39158581558136718</v>
      </c>
      <c r="F544" s="114">
        <v>0.81262678157328527</v>
      </c>
      <c r="G544" s="122">
        <v>462</v>
      </c>
      <c r="H544" s="123">
        <v>0</v>
      </c>
      <c r="I544" s="123">
        <v>1.6147455843090002E+19</v>
      </c>
    </row>
    <row r="545" spans="3:9" ht="15" customHeight="1">
      <c r="C545" s="112" t="b">
        <v>0</v>
      </c>
      <c r="D545" s="131">
        <v>45627.672025462962</v>
      </c>
      <c r="E545" s="114">
        <v>0.37983824111392622</v>
      </c>
      <c r="F545" s="114">
        <v>0.80450051375755238</v>
      </c>
      <c r="G545" s="122">
        <v>463</v>
      </c>
      <c r="H545" s="123">
        <v>0</v>
      </c>
      <c r="I545" s="123">
        <v>4.3569251847965548E+18</v>
      </c>
    </row>
    <row r="546" spans="3:9" ht="15" customHeight="1">
      <c r="C546" s="112" t="b">
        <v>0</v>
      </c>
      <c r="D546" s="131">
        <v>45627.672037037039</v>
      </c>
      <c r="E546" s="114">
        <v>0.3836366235250655</v>
      </c>
      <c r="F546" s="114">
        <v>0.81254551889512794</v>
      </c>
      <c r="G546" s="122">
        <v>464</v>
      </c>
      <c r="H546" s="123">
        <v>0</v>
      </c>
      <c r="I546" s="123">
        <v>1.0810152753178198E+19</v>
      </c>
    </row>
    <row r="547" spans="3:9" ht="15" customHeight="1">
      <c r="C547" s="112" t="b">
        <v>0</v>
      </c>
      <c r="D547" s="131">
        <v>45627.672048611108</v>
      </c>
      <c r="E547" s="114">
        <v>0.36829115858406286</v>
      </c>
      <c r="F547" s="114">
        <v>0.80442006370617669</v>
      </c>
      <c r="G547" s="122">
        <v>465</v>
      </c>
      <c r="H547" s="123">
        <v>0</v>
      </c>
      <c r="I547" s="123">
        <v>8.5322828977497252E+18</v>
      </c>
    </row>
    <row r="548" spans="3:9" ht="15" customHeight="1">
      <c r="C548" s="112" t="b">
        <v>0</v>
      </c>
      <c r="D548" s="131">
        <v>45627.672060185185</v>
      </c>
      <c r="E548" s="114">
        <v>0.37565698175574413</v>
      </c>
      <c r="F548" s="114">
        <v>0.76419906052086783</v>
      </c>
      <c r="G548" s="122">
        <v>466</v>
      </c>
      <c r="H548" s="123">
        <v>0</v>
      </c>
      <c r="I548" s="123">
        <v>1.3495765221065093E+19</v>
      </c>
    </row>
    <row r="549" spans="3:9" ht="15" customHeight="1">
      <c r="C549" s="112" t="b">
        <v>0</v>
      </c>
      <c r="D549" s="131">
        <v>45627.672071759262</v>
      </c>
      <c r="E549" s="114">
        <v>0.37941355157330159</v>
      </c>
      <c r="F549" s="114">
        <v>0.77184105112607648</v>
      </c>
      <c r="G549" s="122">
        <v>467</v>
      </c>
      <c r="H549" s="123">
        <v>0</v>
      </c>
      <c r="I549" s="123">
        <v>7.4668998901132122E+17</v>
      </c>
    </row>
    <row r="550" spans="3:9" ht="15" customHeight="1">
      <c r="C550" s="112" t="b">
        <v>0</v>
      </c>
      <c r="D550" s="131">
        <v>45627.672083333331</v>
      </c>
      <c r="E550" s="114">
        <v>0.36423700951036952</v>
      </c>
      <c r="F550" s="114">
        <v>0.75640423010355495</v>
      </c>
      <c r="G550" s="122">
        <v>468</v>
      </c>
      <c r="H550" s="123">
        <v>0</v>
      </c>
      <c r="I550" s="123">
        <v>7.1760514307017482E+18</v>
      </c>
    </row>
    <row r="551" spans="3:9" ht="15" customHeight="1">
      <c r="C551" s="112" t="b">
        <v>0</v>
      </c>
      <c r="D551" s="131">
        <v>45627.672094907408</v>
      </c>
      <c r="E551" s="114">
        <v>0.3788064898907843</v>
      </c>
      <c r="F551" s="114">
        <v>0.79422444160873273</v>
      </c>
      <c r="G551" s="122">
        <v>469</v>
      </c>
      <c r="H551" s="123">
        <v>0</v>
      </c>
      <c r="I551" s="123">
        <v>5.9948606489167493E+18</v>
      </c>
    </row>
    <row r="552" spans="3:9" ht="15" customHeight="1">
      <c r="C552" s="112" t="b">
        <v>0</v>
      </c>
      <c r="D552" s="131">
        <v>45627.672106481485</v>
      </c>
      <c r="E552" s="114">
        <v>0.35986616539624505</v>
      </c>
      <c r="F552" s="114">
        <v>0.81010893044090737</v>
      </c>
      <c r="G552" s="122">
        <v>470</v>
      </c>
      <c r="H552" s="123">
        <v>0</v>
      </c>
      <c r="I552" s="123">
        <v>5.1757959214214154E+18</v>
      </c>
    </row>
    <row r="553" spans="3:9" ht="15" customHeight="1">
      <c r="C553" s="112" t="b">
        <v>0</v>
      </c>
      <c r="D553" s="131">
        <v>45627.672118055554</v>
      </c>
      <c r="E553" s="114">
        <v>0.37066215035813249</v>
      </c>
      <c r="F553" s="114">
        <v>0.79390675183208925</v>
      </c>
      <c r="G553" s="122">
        <v>471</v>
      </c>
      <c r="H553" s="123">
        <v>0</v>
      </c>
      <c r="I553" s="123">
        <v>1.6710439577475189E+19</v>
      </c>
    </row>
    <row r="554" spans="3:9" ht="15" customHeight="1">
      <c r="C554" s="112" t="b">
        <v>0</v>
      </c>
      <c r="D554" s="131">
        <v>45627.672129629631</v>
      </c>
      <c r="E554" s="114">
        <v>0.36324890735096976</v>
      </c>
      <c r="F554" s="114">
        <v>0.80978488686873107</v>
      </c>
      <c r="G554" s="122">
        <v>472</v>
      </c>
      <c r="H554" s="123">
        <v>0</v>
      </c>
      <c r="I554" s="123">
        <v>1.512142685053823E+19</v>
      </c>
    </row>
    <row r="555" spans="3:9" ht="15" customHeight="1">
      <c r="C555" s="112" t="b">
        <v>0</v>
      </c>
      <c r="D555" s="131">
        <v>45627.6721412037</v>
      </c>
      <c r="E555" s="114">
        <v>0.35235144013044067</v>
      </c>
      <c r="F555" s="114">
        <v>0.77739349139398184</v>
      </c>
      <c r="G555" s="122">
        <v>473</v>
      </c>
      <c r="H555" s="123">
        <v>0</v>
      </c>
      <c r="I555" s="123">
        <v>1.3668038470707171E+19</v>
      </c>
    </row>
    <row r="556" spans="3:9" ht="15" customHeight="1">
      <c r="C556" s="112" t="b">
        <v>0</v>
      </c>
      <c r="D556" s="131">
        <v>45627.672152777777</v>
      </c>
      <c r="E556" s="114">
        <v>0.33473386812391864</v>
      </c>
      <c r="F556" s="114">
        <v>0.81626316596368098</v>
      </c>
      <c r="G556" s="122">
        <v>474</v>
      </c>
      <c r="H556" s="123">
        <v>0</v>
      </c>
      <c r="I556" s="123">
        <v>1.0621523920154276E+19</v>
      </c>
    </row>
    <row r="557" spans="3:9" ht="15" customHeight="1">
      <c r="C557" s="112" t="b">
        <v>0</v>
      </c>
      <c r="D557" s="131">
        <v>45627.672164351854</v>
      </c>
      <c r="E557" s="114">
        <v>0.35147056153011458</v>
      </c>
      <c r="F557" s="114">
        <v>0.8244257976233178</v>
      </c>
      <c r="G557" s="122">
        <v>475</v>
      </c>
      <c r="H557" s="123">
        <v>0</v>
      </c>
      <c r="I557" s="123">
        <v>6.4855533913236316E+18</v>
      </c>
    </row>
    <row r="558" spans="3:9" ht="15" customHeight="1">
      <c r="C558" s="112" t="b">
        <v>0</v>
      </c>
      <c r="D558" s="131">
        <v>45627.672175925924</v>
      </c>
      <c r="E558" s="114">
        <v>0.34092644468421113</v>
      </c>
      <c r="F558" s="114">
        <v>0.81618153964708462</v>
      </c>
      <c r="G558" s="122">
        <v>476</v>
      </c>
      <c r="H558" s="123">
        <v>0</v>
      </c>
      <c r="I558" s="123">
        <v>1.1580963167535686E+19</v>
      </c>
    </row>
    <row r="559" spans="3:9" ht="15" customHeight="1">
      <c r="C559" s="112" t="b">
        <v>0</v>
      </c>
      <c r="D559" s="131">
        <v>45627.6721875</v>
      </c>
      <c r="E559" s="114">
        <v>0.34092644468421113</v>
      </c>
      <c r="F559" s="114">
        <v>0.78353427806120124</v>
      </c>
      <c r="G559" s="122">
        <v>477</v>
      </c>
      <c r="H559" s="123">
        <v>0</v>
      </c>
      <c r="I559" s="123">
        <v>8.1303853926950932E+18</v>
      </c>
    </row>
    <row r="560" spans="3:9" ht="15" customHeight="1">
      <c r="C560" s="112" t="b">
        <v>0</v>
      </c>
      <c r="D560" s="131">
        <v>45627.672199074077</v>
      </c>
      <c r="E560" s="114">
        <v>0.32388012245000053</v>
      </c>
      <c r="F560" s="114">
        <v>0.82271099196426134</v>
      </c>
      <c r="G560" s="122">
        <v>478</v>
      </c>
      <c r="H560" s="123">
        <v>0</v>
      </c>
      <c r="I560" s="123">
        <v>1.3001673867876669E+19</v>
      </c>
    </row>
    <row r="561" spans="3:9" ht="15" customHeight="1">
      <c r="C561" s="112" t="b">
        <v>0</v>
      </c>
      <c r="D561" s="131">
        <v>45627.672210648147</v>
      </c>
      <c r="E561" s="114">
        <v>0.33359652612350055</v>
      </c>
      <c r="F561" s="114">
        <v>0.83916521180354653</v>
      </c>
      <c r="G561" s="122">
        <v>479</v>
      </c>
      <c r="H561" s="123">
        <v>0</v>
      </c>
      <c r="I561" s="123">
        <v>9.4173814969005281E+18</v>
      </c>
    </row>
    <row r="562" spans="3:9" ht="15" customHeight="1">
      <c r="C562" s="112" t="b">
        <v>0</v>
      </c>
      <c r="D562" s="131">
        <v>45627.672222222223</v>
      </c>
      <c r="E562" s="114">
        <v>0.34026845664597055</v>
      </c>
      <c r="F562" s="114">
        <v>0.88112347239372391</v>
      </c>
      <c r="G562" s="122">
        <v>480</v>
      </c>
      <c r="H562" s="123">
        <v>0</v>
      </c>
      <c r="I562" s="123">
        <v>1.7426163622446014E+19</v>
      </c>
    </row>
    <row r="563" spans="3:9" ht="15" customHeight="1">
      <c r="C563" s="112" t="b">
        <v>0</v>
      </c>
      <c r="D563" s="131">
        <v>45627.672233796293</v>
      </c>
      <c r="E563" s="114">
        <v>0.32665771838013175</v>
      </c>
      <c r="F563" s="114">
        <v>0.90755717656553558</v>
      </c>
      <c r="G563" s="122">
        <v>481</v>
      </c>
      <c r="H563" s="123">
        <v>0</v>
      </c>
      <c r="I563" s="123">
        <v>8.7184829426964736E+18</v>
      </c>
    </row>
    <row r="564" spans="3:9" ht="15" customHeight="1">
      <c r="C564" s="112" t="b">
        <v>0</v>
      </c>
      <c r="D564" s="131">
        <v>45627.67224537037</v>
      </c>
      <c r="E564" s="114">
        <v>0.32012456401252909</v>
      </c>
      <c r="F564" s="114">
        <v>0.9438594636281572</v>
      </c>
      <c r="G564" s="122">
        <v>482</v>
      </c>
      <c r="H564" s="123">
        <v>0</v>
      </c>
      <c r="I564" s="123">
        <v>1.4501303402957427E+18</v>
      </c>
    </row>
    <row r="565" spans="3:9" ht="15" customHeight="1">
      <c r="C565" s="112" t="b">
        <v>0</v>
      </c>
      <c r="D565" s="131">
        <v>45627.672256944446</v>
      </c>
      <c r="E565" s="114">
        <v>0.31372207273227848</v>
      </c>
      <c r="F565" s="114">
        <v>0.92498227435559399</v>
      </c>
      <c r="G565" s="122">
        <v>483</v>
      </c>
      <c r="H565" s="123">
        <v>0</v>
      </c>
      <c r="I565" s="123">
        <v>1.013467593931461E+19</v>
      </c>
    </row>
    <row r="566" spans="3:9" ht="15" customHeight="1">
      <c r="C566" s="112" t="b">
        <v>0</v>
      </c>
      <c r="D566" s="131">
        <v>45627.672268518516</v>
      </c>
      <c r="E566" s="114">
        <v>0.3262709556415696</v>
      </c>
      <c r="F566" s="114">
        <v>0.87873316063781426</v>
      </c>
      <c r="G566" s="122">
        <v>484</v>
      </c>
      <c r="H566" s="123">
        <v>0</v>
      </c>
      <c r="I566" s="123">
        <v>1.4315115184029837E+19</v>
      </c>
    </row>
    <row r="567" spans="3:9" ht="15" customHeight="1">
      <c r="C567" s="112" t="b">
        <v>0</v>
      </c>
      <c r="D567" s="131">
        <v>45627.672280092593</v>
      </c>
      <c r="E567" s="114">
        <v>0.30995740785949111</v>
      </c>
      <c r="F567" s="114">
        <v>0.90509515545694885</v>
      </c>
      <c r="G567" s="122">
        <v>485</v>
      </c>
      <c r="H567" s="123">
        <v>0</v>
      </c>
      <c r="I567" s="123">
        <v>3.3869725711406484E+18</v>
      </c>
    </row>
    <row r="568" spans="3:9" ht="15" customHeight="1">
      <c r="C568" s="112" t="b">
        <v>0</v>
      </c>
      <c r="D568" s="131">
        <v>45627.672291666669</v>
      </c>
      <c r="E568" s="114">
        <v>0.32545527825246567</v>
      </c>
      <c r="F568" s="114">
        <v>0.86889134923867073</v>
      </c>
      <c r="G568" s="122">
        <v>486</v>
      </c>
      <c r="H568" s="123">
        <v>0</v>
      </c>
      <c r="I568" s="123">
        <v>1.685514941704192E+19</v>
      </c>
    </row>
    <row r="569" spans="3:9" ht="15" customHeight="1">
      <c r="C569" s="112" t="b">
        <v>0</v>
      </c>
      <c r="D569" s="131">
        <v>45627.672303240739</v>
      </c>
      <c r="E569" s="114">
        <v>0.3156916199048917</v>
      </c>
      <c r="F569" s="114">
        <v>0.90364700320821756</v>
      </c>
      <c r="G569" s="122">
        <v>487</v>
      </c>
      <c r="H569" s="123">
        <v>0</v>
      </c>
      <c r="I569" s="123">
        <v>1.7603305466155958E+19</v>
      </c>
    </row>
    <row r="570" spans="3:9" ht="15" customHeight="1">
      <c r="C570" s="112" t="b">
        <v>0</v>
      </c>
      <c r="D570" s="131">
        <v>45627.672314814816</v>
      </c>
      <c r="E570" s="114">
        <v>0.30306395510869599</v>
      </c>
      <c r="F570" s="114">
        <v>0.93979288333654643</v>
      </c>
      <c r="G570" s="122">
        <v>488</v>
      </c>
      <c r="H570" s="123">
        <v>0</v>
      </c>
      <c r="I570" s="123">
        <v>7.9963011627900068E+18</v>
      </c>
    </row>
    <row r="571" spans="3:9" ht="15" customHeight="1">
      <c r="C571" s="112" t="b">
        <v>0</v>
      </c>
      <c r="D571" s="131">
        <v>45627.672326388885</v>
      </c>
      <c r="E571" s="114">
        <v>0.31518651331304387</v>
      </c>
      <c r="F571" s="114">
        <v>0.95858874100327718</v>
      </c>
      <c r="G571" s="122">
        <v>489</v>
      </c>
      <c r="H571" s="123">
        <v>0</v>
      </c>
      <c r="I571" s="123">
        <v>1.2217113191662393E+19</v>
      </c>
    </row>
    <row r="572" spans="3:9" ht="15" customHeight="1">
      <c r="C572" s="112" t="b">
        <v>0</v>
      </c>
      <c r="D572" s="131">
        <v>45627.672337962962</v>
      </c>
      <c r="E572" s="114">
        <v>0.31518651331304387</v>
      </c>
      <c r="F572" s="114">
        <v>0.98734640323337564</v>
      </c>
      <c r="G572" s="122">
        <v>490</v>
      </c>
      <c r="H572" s="123">
        <v>0</v>
      </c>
      <c r="I572" s="123">
        <v>1.0974600260499978E+19</v>
      </c>
    </row>
    <row r="573" spans="3:9" ht="15" customHeight="1">
      <c r="C573" s="112" t="b">
        <v>0</v>
      </c>
      <c r="D573" s="131">
        <v>45627.672349537039</v>
      </c>
      <c r="E573" s="114">
        <v>0.3183383784461743</v>
      </c>
      <c r="F573" s="114">
        <v>0.96759947516870803</v>
      </c>
      <c r="G573" s="122">
        <v>491</v>
      </c>
      <c r="H573" s="123">
        <v>0</v>
      </c>
      <c r="I573" s="123">
        <v>3.1257728017933348E+18</v>
      </c>
    </row>
    <row r="574" spans="3:9" ht="15" customHeight="1">
      <c r="C574" s="112" t="b">
        <v>0</v>
      </c>
      <c r="D574" s="131">
        <v>45627.672361111108</v>
      </c>
      <c r="E574" s="114">
        <v>0.31515499466171254</v>
      </c>
      <c r="F574" s="114">
        <v>0.91921950141027264</v>
      </c>
      <c r="G574" s="122">
        <v>492</v>
      </c>
      <c r="H574" s="123">
        <v>0</v>
      </c>
      <c r="I574" s="123">
        <v>2.9176276347278784E+16</v>
      </c>
    </row>
    <row r="575" spans="3:9" ht="15" customHeight="1">
      <c r="C575" s="112" t="b">
        <v>0</v>
      </c>
      <c r="D575" s="131">
        <v>45627.672372685185</v>
      </c>
      <c r="E575" s="114">
        <v>0.31200344471509539</v>
      </c>
      <c r="F575" s="114">
        <v>0.92841169642437538</v>
      </c>
      <c r="G575" s="122">
        <v>493</v>
      </c>
      <c r="H575" s="123">
        <v>0</v>
      </c>
      <c r="I575" s="123">
        <v>1.72465456541317E+19</v>
      </c>
    </row>
    <row r="576" spans="3:9" ht="15" customHeight="1">
      <c r="C576" s="112" t="b">
        <v>0</v>
      </c>
      <c r="D576" s="131">
        <v>45627.672384259262</v>
      </c>
      <c r="E576" s="114">
        <v>0.32760361695085016</v>
      </c>
      <c r="F576" s="114">
        <v>0.94697993035286276</v>
      </c>
      <c r="G576" s="122">
        <v>494</v>
      </c>
      <c r="H576" s="123">
        <v>0</v>
      </c>
      <c r="I576" s="123">
        <v>1.8079775927273198E+19</v>
      </c>
    </row>
    <row r="577" spans="3:9" ht="15" customHeight="1">
      <c r="C577" s="112" t="b">
        <v>0</v>
      </c>
      <c r="D577" s="131">
        <v>45627.672395833331</v>
      </c>
      <c r="E577" s="114">
        <v>0.32105154461183316</v>
      </c>
      <c r="F577" s="114">
        <v>0.89963093383521964</v>
      </c>
      <c r="G577" s="122">
        <v>495</v>
      </c>
      <c r="H577" s="123">
        <v>0</v>
      </c>
      <c r="I577" s="123">
        <v>1.3859516756263414E+19</v>
      </c>
    </row>
    <row r="578" spans="3:9" ht="15" customHeight="1">
      <c r="C578" s="112" t="b">
        <v>0</v>
      </c>
      <c r="D578" s="131">
        <v>45627.672407407408</v>
      </c>
      <c r="E578" s="114">
        <v>0.3338936063963065</v>
      </c>
      <c r="F578" s="114">
        <v>0.9086272431735718</v>
      </c>
      <c r="G578" s="122">
        <v>496</v>
      </c>
      <c r="H578" s="123">
        <v>0</v>
      </c>
      <c r="I578" s="123">
        <v>5.6408169718904361E+18</v>
      </c>
    </row>
    <row r="579" spans="3:9" ht="15" customHeight="1">
      <c r="C579" s="112" t="b">
        <v>0</v>
      </c>
      <c r="D579" s="131">
        <v>45627.672418981485</v>
      </c>
      <c r="E579" s="114">
        <v>0.31719892607649114</v>
      </c>
      <c r="F579" s="114">
        <v>0.88136842587836461</v>
      </c>
      <c r="G579" s="122">
        <v>497</v>
      </c>
      <c r="H579" s="123">
        <v>0</v>
      </c>
      <c r="I579" s="123">
        <v>5.2774132930903941E+18</v>
      </c>
    </row>
    <row r="580" spans="3:9" ht="15" customHeight="1">
      <c r="C580" s="112" t="b">
        <v>0</v>
      </c>
      <c r="D580" s="131">
        <v>45627.672430555554</v>
      </c>
      <c r="E580" s="114">
        <v>0.32988688311955078</v>
      </c>
      <c r="F580" s="114">
        <v>0.92543684717228281</v>
      </c>
      <c r="G580" s="122">
        <v>498</v>
      </c>
      <c r="H580" s="123">
        <v>0</v>
      </c>
      <c r="I580" s="123">
        <v>1.0943495404217377E+19</v>
      </c>
    </row>
    <row r="581" spans="3:9" ht="15" customHeight="1">
      <c r="C581" s="112" t="b">
        <v>0</v>
      </c>
      <c r="D581" s="131">
        <v>45627.672442129631</v>
      </c>
      <c r="E581" s="114">
        <v>0.32988688311955078</v>
      </c>
      <c r="F581" s="114">
        <v>0.9439455841157286</v>
      </c>
      <c r="G581" s="122">
        <v>499</v>
      </c>
      <c r="H581" s="123">
        <v>0</v>
      </c>
      <c r="I581" s="123">
        <v>5.0311933988367821E+18</v>
      </c>
    </row>
    <row r="582" spans="3:9" ht="15" customHeight="1">
      <c r="C582" s="112" t="b">
        <v>0</v>
      </c>
      <c r="D582" s="131">
        <v>45627.672453703701</v>
      </c>
      <c r="E582" s="114">
        <v>0.34308235844433282</v>
      </c>
      <c r="F582" s="114">
        <v>0.92506667243341401</v>
      </c>
      <c r="G582" s="122">
        <v>500</v>
      </c>
      <c r="H582" s="123">
        <v>0</v>
      </c>
      <c r="I582" s="123">
        <v>1.016105596942838E+19</v>
      </c>
    </row>
    <row r="583" spans="3:9" ht="15" customHeight="1">
      <c r="C583" s="112" t="b">
        <v>0</v>
      </c>
      <c r="D583" s="131">
        <v>45627.672465277778</v>
      </c>
      <c r="E583" s="114">
        <v>0.34308235844433282</v>
      </c>
      <c r="F583" s="114">
        <v>0.97132000605508484</v>
      </c>
      <c r="G583" s="122">
        <v>501</v>
      </c>
      <c r="H583" s="123">
        <v>0</v>
      </c>
      <c r="I583" s="123">
        <v>3.3908947633218186E+18</v>
      </c>
    </row>
    <row r="584" spans="3:9" ht="15" customHeight="1">
      <c r="C584" s="112" t="b">
        <v>0</v>
      </c>
      <c r="D584" s="131">
        <v>45627.672476851854</v>
      </c>
      <c r="E584" s="114">
        <v>0.32592824052211616</v>
      </c>
      <c r="F584" s="114">
        <v>1.019886006357839</v>
      </c>
      <c r="G584" s="122">
        <v>502</v>
      </c>
      <c r="H584" s="123">
        <v>0</v>
      </c>
      <c r="I584" s="123">
        <v>5.9010146619465523E+18</v>
      </c>
    </row>
    <row r="585" spans="3:9" ht="15" customHeight="1">
      <c r="C585" s="112" t="b">
        <v>0</v>
      </c>
      <c r="D585" s="131">
        <v>45627.672488425924</v>
      </c>
      <c r="E585" s="114">
        <v>0.31940967571167383</v>
      </c>
      <c r="F585" s="114">
        <v>0.96889170603994701</v>
      </c>
      <c r="G585" s="122">
        <v>503</v>
      </c>
      <c r="H585" s="123">
        <v>0</v>
      </c>
      <c r="I585" s="123">
        <v>9.3304419768697283E+18</v>
      </c>
    </row>
    <row r="586" spans="3:9" ht="15" customHeight="1">
      <c r="C586" s="112" t="b">
        <v>0</v>
      </c>
      <c r="D586" s="131">
        <v>45627.672500000001</v>
      </c>
      <c r="E586" s="114">
        <v>0.30663328868320688</v>
      </c>
      <c r="F586" s="114">
        <v>1.0173362913419444</v>
      </c>
      <c r="G586" s="122">
        <v>504</v>
      </c>
      <c r="H586" s="123">
        <v>0</v>
      </c>
      <c r="I586" s="123">
        <v>2.5449567958773156E+18</v>
      </c>
    </row>
    <row r="587" spans="3:9" ht="15" customHeight="1">
      <c r="C587" s="112" t="b">
        <v>0</v>
      </c>
      <c r="D587" s="131">
        <v>45627.672511574077</v>
      </c>
      <c r="E587" s="114">
        <v>0.30050062290954271</v>
      </c>
      <c r="F587" s="114">
        <v>1.0682031059090416</v>
      </c>
      <c r="G587" s="122">
        <v>505</v>
      </c>
      <c r="H587" s="123">
        <v>0</v>
      </c>
      <c r="I587" s="123">
        <v>1.5837108358554235E+19</v>
      </c>
    </row>
    <row r="588" spans="3:9" ht="15" customHeight="1">
      <c r="C588" s="112" t="b">
        <v>0</v>
      </c>
      <c r="D588" s="131">
        <v>45627.672523148147</v>
      </c>
      <c r="E588" s="114">
        <v>0.3065106353677336</v>
      </c>
      <c r="F588" s="114">
        <v>1.0254749816726798</v>
      </c>
      <c r="G588" s="122">
        <v>506</v>
      </c>
      <c r="H588" s="123">
        <v>0</v>
      </c>
      <c r="I588" s="123">
        <v>4.5020103938314097E+18</v>
      </c>
    </row>
    <row r="589" spans="3:9" ht="15" customHeight="1">
      <c r="C589" s="112" t="b">
        <v>0</v>
      </c>
      <c r="D589" s="131">
        <v>45627.672534722224</v>
      </c>
      <c r="E589" s="114">
        <v>0.31877106078244294</v>
      </c>
      <c r="F589" s="114">
        <v>0.97420123258904578</v>
      </c>
      <c r="G589" s="122">
        <v>507</v>
      </c>
      <c r="H589" s="123">
        <v>0</v>
      </c>
      <c r="I589" s="123">
        <v>2.1908993667114294E+18</v>
      </c>
    </row>
    <row r="590" spans="3:9" ht="15" customHeight="1">
      <c r="C590" s="112" t="b">
        <v>0</v>
      </c>
      <c r="D590" s="131">
        <v>45627.672546296293</v>
      </c>
      <c r="E590" s="114">
        <v>0.32195877139026735</v>
      </c>
      <c r="F590" s="114">
        <v>0.95471720793726478</v>
      </c>
      <c r="G590" s="122">
        <v>508</v>
      </c>
      <c r="H590" s="123">
        <v>0</v>
      </c>
      <c r="I590" s="123">
        <v>1.0703746075310871E+19</v>
      </c>
    </row>
    <row r="591" spans="3:9" ht="15" customHeight="1">
      <c r="C591" s="112" t="b">
        <v>0</v>
      </c>
      <c r="D591" s="131">
        <v>45627.67255787037</v>
      </c>
      <c r="E591" s="114">
        <v>0.32195877139026735</v>
      </c>
      <c r="F591" s="114">
        <v>0.95471720793726478</v>
      </c>
      <c r="G591" s="122">
        <v>509</v>
      </c>
      <c r="H591" s="123">
        <v>0</v>
      </c>
      <c r="I591" s="123">
        <v>1.4369134167325516E+19</v>
      </c>
    </row>
    <row r="592" spans="3:9" ht="15" customHeight="1">
      <c r="C592" s="112" t="b">
        <v>0</v>
      </c>
      <c r="D592" s="131">
        <v>45627.672569444447</v>
      </c>
      <c r="E592" s="114">
        <v>0.33483712224587808</v>
      </c>
      <c r="F592" s="114">
        <v>0.91652851961977422</v>
      </c>
      <c r="G592" s="122">
        <v>510</v>
      </c>
      <c r="H592" s="123">
        <v>0</v>
      </c>
      <c r="I592" s="123">
        <v>3.1435019174608865E+18</v>
      </c>
    </row>
    <row r="593" spans="3:9" ht="15" customHeight="1">
      <c r="C593" s="112" t="b">
        <v>0</v>
      </c>
      <c r="D593" s="131">
        <v>45627.672581018516</v>
      </c>
      <c r="E593" s="114">
        <v>0.32479200857850171</v>
      </c>
      <c r="F593" s="114">
        <v>0.87986737883498323</v>
      </c>
      <c r="G593" s="122">
        <v>511</v>
      </c>
      <c r="H593" s="123">
        <v>0</v>
      </c>
      <c r="I593" s="123">
        <v>1.047743587818622E+19</v>
      </c>
    </row>
    <row r="594" spans="3:9" ht="15" customHeight="1">
      <c r="C594" s="112" t="b">
        <v>0</v>
      </c>
      <c r="D594" s="131">
        <v>45627.672592592593</v>
      </c>
      <c r="E594" s="114">
        <v>0.32479200857850171</v>
      </c>
      <c r="F594" s="114">
        <v>0.84467268368158388</v>
      </c>
      <c r="G594" s="122">
        <v>512</v>
      </c>
      <c r="H594" s="123">
        <v>0</v>
      </c>
      <c r="I594" s="123">
        <v>7.9624324113714555E+18</v>
      </c>
    </row>
    <row r="595" spans="3:9" ht="15" customHeight="1">
      <c r="C595" s="112" t="b">
        <v>0</v>
      </c>
      <c r="D595" s="131">
        <v>45627.67260416667</v>
      </c>
      <c r="E595" s="114">
        <v>0.34103160900742679</v>
      </c>
      <c r="F595" s="114">
        <v>0.81088577633432046</v>
      </c>
      <c r="G595" s="122">
        <v>513</v>
      </c>
      <c r="H595" s="123">
        <v>0</v>
      </c>
      <c r="I595" s="123">
        <v>1.1356827394095829E+19</v>
      </c>
    </row>
    <row r="596" spans="3:9" ht="15" customHeight="1">
      <c r="C596" s="112" t="b">
        <v>0</v>
      </c>
      <c r="D596" s="131">
        <v>45627.672615740739</v>
      </c>
      <c r="E596" s="114">
        <v>0.35808318945779816</v>
      </c>
      <c r="F596" s="114">
        <v>0.83521234962435009</v>
      </c>
      <c r="G596" s="122">
        <v>514</v>
      </c>
      <c r="H596" s="123">
        <v>0</v>
      </c>
      <c r="I596" s="123">
        <v>9.9925512665467412E+18</v>
      </c>
    </row>
    <row r="597" spans="3:9" ht="15" customHeight="1">
      <c r="C597" s="112" t="b">
        <v>0</v>
      </c>
      <c r="D597" s="131">
        <v>45627.672627314816</v>
      </c>
      <c r="E597" s="114">
        <v>0.34734069377406418</v>
      </c>
      <c r="F597" s="114">
        <v>0.85191659661683716</v>
      </c>
      <c r="G597" s="122">
        <v>515</v>
      </c>
      <c r="H597" s="123">
        <v>0</v>
      </c>
      <c r="I597" s="123">
        <v>6.510574256982313E+18</v>
      </c>
    </row>
    <row r="598" spans="3:9" ht="15" customHeight="1">
      <c r="C598" s="112" t="b">
        <v>0</v>
      </c>
      <c r="D598" s="131">
        <v>45627.672638888886</v>
      </c>
      <c r="E598" s="114">
        <v>0.3508141007118048</v>
      </c>
      <c r="F598" s="114">
        <v>0.85191659661683716</v>
      </c>
      <c r="G598" s="122">
        <v>516</v>
      </c>
      <c r="H598" s="123">
        <v>0</v>
      </c>
      <c r="I598" s="123">
        <v>1.6665039689051789E+19</v>
      </c>
    </row>
    <row r="599" spans="3:9" ht="15" customHeight="1">
      <c r="C599" s="112" t="b">
        <v>0</v>
      </c>
      <c r="D599" s="131">
        <v>45627.672650462962</v>
      </c>
      <c r="E599" s="114">
        <v>0.33327339567621456</v>
      </c>
      <c r="F599" s="114">
        <v>0.89451242644767903</v>
      </c>
      <c r="G599" s="122">
        <v>517</v>
      </c>
      <c r="H599" s="123">
        <v>0</v>
      </c>
      <c r="I599" s="123">
        <v>5.5769512096098785E+18</v>
      </c>
    </row>
    <row r="600" spans="3:9" ht="15" customHeight="1">
      <c r="C600" s="112" t="b">
        <v>0</v>
      </c>
      <c r="D600" s="131">
        <v>45627.672662037039</v>
      </c>
      <c r="E600" s="114">
        <v>0.33327339567621456</v>
      </c>
      <c r="F600" s="114">
        <v>0.93923804777006303</v>
      </c>
      <c r="G600" s="122">
        <v>518</v>
      </c>
      <c r="H600" s="123">
        <v>0</v>
      </c>
      <c r="I600" s="123">
        <v>4.2578893665388175E+18</v>
      </c>
    </row>
    <row r="601" spans="3:9" ht="15" customHeight="1">
      <c r="C601" s="112" t="b">
        <v>0</v>
      </c>
      <c r="D601" s="131">
        <v>45627.672673611109</v>
      </c>
      <c r="E601" s="114">
        <v>0.34993706546002529</v>
      </c>
      <c r="F601" s="114">
        <v>0.92045328681466176</v>
      </c>
      <c r="G601" s="122">
        <v>519</v>
      </c>
      <c r="H601" s="123">
        <v>0</v>
      </c>
      <c r="I601" s="123">
        <v>5.4390576037643971E+18</v>
      </c>
    </row>
    <row r="602" spans="3:9" ht="15" customHeight="1">
      <c r="C602" s="112" t="b">
        <v>0</v>
      </c>
      <c r="D602" s="131">
        <v>45627.672685185185</v>
      </c>
      <c r="E602" s="114">
        <v>0.34993706546002529</v>
      </c>
      <c r="F602" s="114">
        <v>0.92045328681466176</v>
      </c>
      <c r="G602" s="122">
        <v>520</v>
      </c>
      <c r="H602" s="123">
        <v>0</v>
      </c>
      <c r="I602" s="123">
        <v>4.3768405147196426E+18</v>
      </c>
    </row>
    <row r="603" spans="3:9" ht="15" customHeight="1">
      <c r="C603" s="112" t="b">
        <v>0</v>
      </c>
      <c r="D603" s="131">
        <v>45627.672696759262</v>
      </c>
      <c r="E603" s="114">
        <v>0.36043517742382608</v>
      </c>
      <c r="F603" s="114">
        <v>0.92965781968280836</v>
      </c>
      <c r="G603" s="122">
        <v>521</v>
      </c>
      <c r="H603" s="123">
        <v>0</v>
      </c>
      <c r="I603" s="123">
        <v>1.8102539741772132E+18</v>
      </c>
    </row>
    <row r="604" spans="3:9" ht="15" customHeight="1">
      <c r="C604" s="112" t="b">
        <v>0</v>
      </c>
      <c r="D604" s="131">
        <v>45627.672708333332</v>
      </c>
      <c r="E604" s="114">
        <v>0.37485258452077913</v>
      </c>
      <c r="F604" s="114">
        <v>0.90176808509232398</v>
      </c>
      <c r="G604" s="122">
        <v>522</v>
      </c>
      <c r="H604" s="123">
        <v>0</v>
      </c>
      <c r="I604" s="123">
        <v>1.9679818850395133E+18</v>
      </c>
    </row>
    <row r="605" spans="3:9" ht="15" customHeight="1">
      <c r="C605" s="112" t="b">
        <v>0</v>
      </c>
      <c r="D605" s="131">
        <v>45627.672719907408</v>
      </c>
      <c r="E605" s="114">
        <v>0.36735553283036354</v>
      </c>
      <c r="F605" s="114">
        <v>0.94685648934694044</v>
      </c>
      <c r="G605" s="122">
        <v>523</v>
      </c>
      <c r="H605" s="123">
        <v>0</v>
      </c>
      <c r="I605" s="123">
        <v>6.4224140912471695E+18</v>
      </c>
    </row>
    <row r="606" spans="3:9" ht="15" customHeight="1">
      <c r="C606" s="112" t="b">
        <v>0</v>
      </c>
      <c r="D606" s="131">
        <v>45627.672731481478</v>
      </c>
      <c r="E606" s="114">
        <v>0.36368197750205988</v>
      </c>
      <c r="F606" s="114">
        <v>0.94685648934694044</v>
      </c>
      <c r="G606" s="122">
        <v>524</v>
      </c>
      <c r="H606" s="123">
        <v>0</v>
      </c>
      <c r="I606" s="123">
        <v>1.0367112903236989E+19</v>
      </c>
    </row>
    <row r="607" spans="3:9" ht="15" customHeight="1">
      <c r="C607" s="112" t="b">
        <v>0</v>
      </c>
      <c r="D607" s="131">
        <v>45627.672743055555</v>
      </c>
      <c r="E607" s="114">
        <v>0.36368197750205988</v>
      </c>
      <c r="F607" s="114">
        <v>0.91845079466653201</v>
      </c>
      <c r="G607" s="122">
        <v>525</v>
      </c>
      <c r="H607" s="123">
        <v>0</v>
      </c>
      <c r="I607" s="123">
        <v>1.2409003721046449E+18</v>
      </c>
    </row>
    <row r="608" spans="3:9" ht="15" customHeight="1">
      <c r="C608" s="112" t="b">
        <v>0</v>
      </c>
      <c r="D608" s="131">
        <v>45627.672754629632</v>
      </c>
      <c r="E608" s="114">
        <v>0.34549787862695686</v>
      </c>
      <c r="F608" s="114">
        <v>0.87252825493320552</v>
      </c>
      <c r="G608" s="122">
        <v>526</v>
      </c>
      <c r="H608" s="123">
        <v>0</v>
      </c>
      <c r="I608" s="123">
        <v>1.5106470647879358E+19</v>
      </c>
    </row>
    <row r="609" spans="3:9" ht="15" customHeight="1">
      <c r="C609" s="112" t="b">
        <v>0</v>
      </c>
      <c r="D609" s="131">
        <v>45627.672766203701</v>
      </c>
      <c r="E609" s="114">
        <v>0.33858792105441771</v>
      </c>
      <c r="F609" s="114">
        <v>0.91615466767986597</v>
      </c>
      <c r="G609" s="122">
        <v>527</v>
      </c>
      <c r="H609" s="123">
        <v>0</v>
      </c>
      <c r="I609" s="123">
        <v>1.1534623846859684E+19</v>
      </c>
    </row>
    <row r="610" spans="3:9" ht="15" customHeight="1">
      <c r="C610" s="112" t="b">
        <v>0</v>
      </c>
      <c r="D610" s="131">
        <v>45627.672777777778</v>
      </c>
      <c r="E610" s="114">
        <v>0.3521314378965944</v>
      </c>
      <c r="F610" s="114">
        <v>0.91615466767986597</v>
      </c>
      <c r="G610" s="122">
        <v>528</v>
      </c>
      <c r="H610" s="123">
        <v>0</v>
      </c>
      <c r="I610" s="123">
        <v>7.3656795072216791E+18</v>
      </c>
    </row>
    <row r="611" spans="3:9" ht="15" customHeight="1">
      <c r="C611" s="112" t="b">
        <v>0</v>
      </c>
      <c r="D611" s="131">
        <v>45627.672789351855</v>
      </c>
      <c r="E611" s="114">
        <v>0.33804618038073059</v>
      </c>
      <c r="F611" s="114">
        <v>0.90699312100306717</v>
      </c>
      <c r="G611" s="122">
        <v>529</v>
      </c>
      <c r="H611" s="123">
        <v>0</v>
      </c>
      <c r="I611" s="123">
        <v>1.4159580538568047E+19</v>
      </c>
    </row>
    <row r="612" spans="3:9" ht="15" customHeight="1">
      <c r="C612" s="112" t="b">
        <v>0</v>
      </c>
      <c r="D612" s="131">
        <v>45627.672800925924</v>
      </c>
      <c r="E612" s="114">
        <v>0.33128525677311599</v>
      </c>
      <c r="F612" s="114">
        <v>0.88885325858300579</v>
      </c>
      <c r="G612" s="122">
        <v>530</v>
      </c>
      <c r="H612" s="123">
        <v>0</v>
      </c>
      <c r="I612" s="123">
        <v>1.6144792955036031E+19</v>
      </c>
    </row>
    <row r="613" spans="3:9" ht="15" customHeight="1">
      <c r="C613" s="112" t="b">
        <v>0</v>
      </c>
      <c r="D613" s="131">
        <v>45627.672812500001</v>
      </c>
      <c r="E613" s="114">
        <v>0.3478495196117718</v>
      </c>
      <c r="F613" s="114">
        <v>0.88885325858300579</v>
      </c>
      <c r="G613" s="122">
        <v>531</v>
      </c>
      <c r="H613" s="123">
        <v>0</v>
      </c>
      <c r="I613" s="123">
        <v>1.283535762975318E+19</v>
      </c>
    </row>
    <row r="614" spans="3:9" ht="15" customHeight="1">
      <c r="C614" s="112" t="b">
        <v>0</v>
      </c>
      <c r="D614" s="131">
        <v>45627.672824074078</v>
      </c>
      <c r="E614" s="114">
        <v>0.34437102441565409</v>
      </c>
      <c r="F614" s="114">
        <v>0.87996472599717568</v>
      </c>
      <c r="G614" s="122">
        <v>532</v>
      </c>
      <c r="H614" s="123">
        <v>0</v>
      </c>
      <c r="I614" s="123">
        <v>1.2520409783925745E+18</v>
      </c>
    </row>
    <row r="615" spans="3:9" ht="15" customHeight="1">
      <c r="C615" s="112" t="b">
        <v>0</v>
      </c>
      <c r="D615" s="131">
        <v>45627.672835648147</v>
      </c>
      <c r="E615" s="114">
        <v>0.33403989368318449</v>
      </c>
      <c r="F615" s="114">
        <v>0.90636366777709099</v>
      </c>
      <c r="G615" s="122">
        <v>533</v>
      </c>
      <c r="H615" s="123">
        <v>0</v>
      </c>
      <c r="I615" s="123">
        <v>1.66137140591273E+19</v>
      </c>
    </row>
    <row r="616" spans="3:9" ht="15" customHeight="1">
      <c r="C616" s="112" t="b">
        <v>0</v>
      </c>
      <c r="D616" s="131">
        <v>45627.672847222224</v>
      </c>
      <c r="E616" s="114">
        <v>0.32401869687268892</v>
      </c>
      <c r="F616" s="114">
        <v>0.92449094113263275</v>
      </c>
      <c r="G616" s="122">
        <v>534</v>
      </c>
      <c r="H616" s="123">
        <v>0</v>
      </c>
      <c r="I616" s="123">
        <v>4.4315284022369939E+17</v>
      </c>
    </row>
    <row r="617" spans="3:9" ht="15" customHeight="1">
      <c r="C617" s="112" t="b">
        <v>0</v>
      </c>
      <c r="D617" s="131">
        <v>45627.672858796293</v>
      </c>
      <c r="E617" s="114">
        <v>0.31429813596650824</v>
      </c>
      <c r="F617" s="114">
        <v>0.87826639407600116</v>
      </c>
      <c r="G617" s="122">
        <v>535</v>
      </c>
      <c r="H617" s="123">
        <v>0</v>
      </c>
      <c r="I617" s="123">
        <v>1.2227946492165738E+19</v>
      </c>
    </row>
    <row r="618" spans="3:9" ht="15" customHeight="1">
      <c r="C618" s="112" t="b">
        <v>0</v>
      </c>
      <c r="D618" s="131">
        <v>45627.67287037037</v>
      </c>
      <c r="E618" s="114">
        <v>0.32372708004550349</v>
      </c>
      <c r="F618" s="114">
        <v>0.91339704983904124</v>
      </c>
      <c r="G618" s="122">
        <v>536</v>
      </c>
      <c r="H618" s="123">
        <v>0</v>
      </c>
      <c r="I618" s="123">
        <v>1.3682544802707618E+19</v>
      </c>
    </row>
    <row r="619" spans="3:9" ht="15" customHeight="1">
      <c r="C619" s="112" t="b">
        <v>0</v>
      </c>
      <c r="D619" s="131">
        <v>45627.672881944447</v>
      </c>
      <c r="E619" s="114">
        <v>0.32696435084595854</v>
      </c>
      <c r="F619" s="114">
        <v>0.93166499083582199</v>
      </c>
      <c r="G619" s="122">
        <v>537</v>
      </c>
      <c r="H619" s="123">
        <v>0</v>
      </c>
      <c r="I619" s="123">
        <v>1.7354321145350648E+19</v>
      </c>
    </row>
    <row r="620" spans="3:9" ht="15" customHeight="1">
      <c r="C620" s="112" t="b">
        <v>0</v>
      </c>
      <c r="D620" s="131">
        <v>45627.672893518517</v>
      </c>
      <c r="E620" s="114">
        <v>0.31388577681212021</v>
      </c>
      <c r="F620" s="114">
        <v>0.97824824037761315</v>
      </c>
      <c r="G620" s="122">
        <v>538</v>
      </c>
      <c r="H620" s="123">
        <v>0</v>
      </c>
      <c r="I620" s="123">
        <v>1.451129683524524E+19</v>
      </c>
    </row>
    <row r="621" spans="3:9" ht="15" customHeight="1">
      <c r="C621" s="112" t="b">
        <v>0</v>
      </c>
      <c r="D621" s="131">
        <v>45627.672905092593</v>
      </c>
      <c r="E621" s="114">
        <v>0.32016349234836261</v>
      </c>
      <c r="F621" s="114">
        <v>1.0173781699927178</v>
      </c>
      <c r="G621" s="122">
        <v>539</v>
      </c>
      <c r="H621" s="123">
        <v>0</v>
      </c>
      <c r="I621" s="123">
        <v>8.727429268184617E+18</v>
      </c>
    </row>
    <row r="622" spans="3:9" ht="15" customHeight="1">
      <c r="C622" s="112" t="b">
        <v>0</v>
      </c>
      <c r="D622" s="131">
        <v>45627.67291666667</v>
      </c>
      <c r="E622" s="114">
        <v>0.31055858757791172</v>
      </c>
      <c r="F622" s="114">
        <v>1.0478995150924995</v>
      </c>
      <c r="G622" s="122">
        <v>540</v>
      </c>
      <c r="H622" s="123">
        <v>0</v>
      </c>
      <c r="I622" s="123">
        <v>1.0078928179744227E+19</v>
      </c>
    </row>
    <row r="623" spans="3:9" ht="15" customHeight="1">
      <c r="C623" s="112" t="b">
        <v>0</v>
      </c>
      <c r="D623" s="131">
        <v>45627.67292824074</v>
      </c>
      <c r="E623" s="114">
        <v>0.31987534520524907</v>
      </c>
      <c r="F623" s="114">
        <v>1.1002944908471244</v>
      </c>
      <c r="G623" s="122">
        <v>541</v>
      </c>
      <c r="H623" s="123">
        <v>0</v>
      </c>
      <c r="I623" s="123">
        <v>1.5850638355862223E+19</v>
      </c>
    </row>
    <row r="624" spans="3:9" ht="15" customHeight="1">
      <c r="C624" s="112" t="b">
        <v>0</v>
      </c>
      <c r="D624" s="131">
        <v>45627.672939814816</v>
      </c>
      <c r="E624" s="114">
        <v>0.31667659175319657</v>
      </c>
      <c r="F624" s="114">
        <v>1.1002944908471244</v>
      </c>
      <c r="G624" s="122">
        <v>542</v>
      </c>
      <c r="H624" s="123">
        <v>0</v>
      </c>
      <c r="I624" s="123">
        <v>8.2179692618194299E+18</v>
      </c>
    </row>
    <row r="625" spans="3:9" ht="15" customHeight="1">
      <c r="C625" s="112" t="b">
        <v>0</v>
      </c>
      <c r="D625" s="131">
        <v>45627.672951388886</v>
      </c>
      <c r="E625" s="114">
        <v>0.32934365542332444</v>
      </c>
      <c r="F625" s="114">
        <v>1.0892915459386532</v>
      </c>
      <c r="G625" s="122">
        <v>543</v>
      </c>
      <c r="H625" s="123">
        <v>0</v>
      </c>
      <c r="I625" s="123">
        <v>3.9465771796819415E+18</v>
      </c>
    </row>
    <row r="626" spans="3:9" ht="15" customHeight="1">
      <c r="C626" s="112" t="b">
        <v>0</v>
      </c>
      <c r="D626" s="131">
        <v>45627.672962962963</v>
      </c>
      <c r="E626" s="114">
        <v>0.32934365542332444</v>
      </c>
      <c r="F626" s="114">
        <v>1.143756123235586</v>
      </c>
      <c r="G626" s="122">
        <v>544</v>
      </c>
      <c r="H626" s="123">
        <v>0</v>
      </c>
      <c r="I626" s="123">
        <v>1.4550423565679806E+19</v>
      </c>
    </row>
    <row r="627" spans="3:9" ht="15" customHeight="1">
      <c r="C627" s="112" t="b">
        <v>0</v>
      </c>
      <c r="D627" s="131">
        <v>45627.672974537039</v>
      </c>
      <c r="E627" s="114">
        <v>0.3392239650860242</v>
      </c>
      <c r="F627" s="114">
        <v>1.0865683170738065</v>
      </c>
      <c r="G627" s="122">
        <v>545</v>
      </c>
      <c r="H627" s="123">
        <v>0</v>
      </c>
      <c r="I627" s="123">
        <v>1.2894775676770679E+19</v>
      </c>
    </row>
    <row r="628" spans="3:9" ht="15" customHeight="1">
      <c r="C628" s="112" t="b">
        <v>0</v>
      </c>
      <c r="D628" s="131">
        <v>45627.672986111109</v>
      </c>
      <c r="E628" s="114">
        <v>0.34940068403860491</v>
      </c>
      <c r="F628" s="114">
        <v>1.1082996834152827</v>
      </c>
      <c r="G628" s="122">
        <v>546</v>
      </c>
      <c r="H628" s="123">
        <v>0</v>
      </c>
      <c r="I628" s="123">
        <v>3.70918307619568E+17</v>
      </c>
    </row>
    <row r="629" spans="3:9" ht="15" customHeight="1">
      <c r="C629" s="112" t="b">
        <v>0</v>
      </c>
      <c r="D629" s="131">
        <v>45627.672997685186</v>
      </c>
      <c r="E629" s="114">
        <v>0.33542465667706073</v>
      </c>
      <c r="F629" s="114">
        <v>1.1193826802494355</v>
      </c>
      <c r="G629" s="122">
        <v>547</v>
      </c>
      <c r="H629" s="123">
        <v>0</v>
      </c>
      <c r="I629" s="123">
        <v>8.9251024880026491E+18</v>
      </c>
    </row>
    <row r="630" spans="3:9" ht="15" customHeight="1">
      <c r="C630" s="112" t="b">
        <v>0</v>
      </c>
      <c r="D630" s="131">
        <v>45627.673009259262</v>
      </c>
      <c r="E630" s="114">
        <v>0.32871616354351951</v>
      </c>
      <c r="F630" s="114">
        <v>1.0969950266444468</v>
      </c>
      <c r="G630" s="122">
        <v>548</v>
      </c>
      <c r="H630" s="123">
        <v>0</v>
      </c>
      <c r="I630" s="123">
        <v>1.5436184849778026E+19</v>
      </c>
    </row>
    <row r="631" spans="3:9" ht="15" customHeight="1">
      <c r="C631" s="112" t="b">
        <v>0</v>
      </c>
      <c r="D631" s="131">
        <v>45627.673020833332</v>
      </c>
      <c r="E631" s="114">
        <v>0.31228035536634352</v>
      </c>
      <c r="F631" s="114">
        <v>1.1189349271773357</v>
      </c>
      <c r="G631" s="122">
        <v>549</v>
      </c>
      <c r="H631" s="123">
        <v>0</v>
      </c>
      <c r="I631" s="123">
        <v>6.8898269133686876E+18</v>
      </c>
    </row>
    <row r="632" spans="3:9" ht="15" customHeight="1">
      <c r="C632" s="112" t="b">
        <v>0</v>
      </c>
      <c r="D632" s="131">
        <v>45627.673032407409</v>
      </c>
      <c r="E632" s="114">
        <v>0.31228035536634352</v>
      </c>
      <c r="F632" s="114">
        <v>1.1413136257208825</v>
      </c>
      <c r="G632" s="122">
        <v>550</v>
      </c>
      <c r="H632" s="123">
        <v>0</v>
      </c>
      <c r="I632" s="123">
        <v>6.7969649013396698E+17</v>
      </c>
    </row>
    <row r="633" spans="3:9" ht="15" customHeight="1">
      <c r="C633" s="112" t="b">
        <v>0</v>
      </c>
      <c r="D633" s="131">
        <v>45627.673043981478</v>
      </c>
      <c r="E633" s="114">
        <v>0.31852596247367038</v>
      </c>
      <c r="F633" s="114">
        <v>1.1641398982353002</v>
      </c>
      <c r="G633" s="122">
        <v>551</v>
      </c>
      <c r="H633" s="123">
        <v>0</v>
      </c>
      <c r="I633" s="123">
        <v>1.066483257353857E+19</v>
      </c>
    </row>
    <row r="634" spans="3:9" ht="15" customHeight="1">
      <c r="C634" s="112" t="b">
        <v>0</v>
      </c>
      <c r="D634" s="131">
        <v>45627.673055555555</v>
      </c>
      <c r="E634" s="114">
        <v>0.32171122209840708</v>
      </c>
      <c r="F634" s="114">
        <v>1.1874226962000063</v>
      </c>
      <c r="G634" s="122">
        <v>552</v>
      </c>
      <c r="H634" s="123">
        <v>0</v>
      </c>
      <c r="I634" s="123">
        <v>1.1706130833967544E+19</v>
      </c>
    </row>
    <row r="635" spans="3:9" ht="15" customHeight="1">
      <c r="C635" s="112" t="b">
        <v>0</v>
      </c>
      <c r="D635" s="131">
        <v>45627.673067129632</v>
      </c>
      <c r="E635" s="114">
        <v>0.32492833431939117</v>
      </c>
      <c r="F635" s="114">
        <v>1.2467938310100066</v>
      </c>
      <c r="G635" s="122">
        <v>553</v>
      </c>
      <c r="H635" s="123">
        <v>0</v>
      </c>
      <c r="I635" s="123">
        <v>1.6510408439813753E+19</v>
      </c>
    </row>
    <row r="636" spans="3:9" ht="15" customHeight="1">
      <c r="C636" s="112" t="b">
        <v>0</v>
      </c>
      <c r="D636" s="131">
        <v>45627.673078703701</v>
      </c>
      <c r="E636" s="114">
        <v>0.31193120094661553</v>
      </c>
      <c r="F636" s="114">
        <v>1.2343258926999066</v>
      </c>
      <c r="G636" s="122">
        <v>554</v>
      </c>
      <c r="H636" s="123">
        <v>0</v>
      </c>
      <c r="I636" s="123">
        <v>1.4344689507921347E+19</v>
      </c>
    </row>
    <row r="637" spans="3:9" ht="15" customHeight="1">
      <c r="C637" s="112" t="b">
        <v>0</v>
      </c>
      <c r="D637" s="131">
        <v>45627.673090277778</v>
      </c>
      <c r="E637" s="114">
        <v>0.31816982496554785</v>
      </c>
      <c r="F637" s="114">
        <v>1.1726095980649112</v>
      </c>
      <c r="G637" s="122">
        <v>555</v>
      </c>
      <c r="H637" s="123">
        <v>0</v>
      </c>
      <c r="I637" s="123">
        <v>2.5036868192300549E+18</v>
      </c>
    </row>
    <row r="638" spans="3:9" ht="15" customHeight="1">
      <c r="C638" s="112" t="b">
        <v>0</v>
      </c>
      <c r="D638" s="131">
        <v>45627.673101851855</v>
      </c>
      <c r="E638" s="114">
        <v>0.30226133371727043</v>
      </c>
      <c r="F638" s="114">
        <v>1.1726095980649112</v>
      </c>
      <c r="G638" s="122">
        <v>556</v>
      </c>
      <c r="H638" s="123">
        <v>0</v>
      </c>
      <c r="I638" s="123">
        <v>8.8703862767479296E+18</v>
      </c>
    </row>
    <row r="639" spans="3:9" ht="15" customHeight="1">
      <c r="C639" s="112" t="b">
        <v>0</v>
      </c>
      <c r="D639" s="131">
        <v>45627.673113425924</v>
      </c>
      <c r="E639" s="114">
        <v>0.31737440040313397</v>
      </c>
      <c r="F639" s="114">
        <v>1.1960617900262094</v>
      </c>
      <c r="G639" s="122">
        <v>557</v>
      </c>
      <c r="H639" s="123">
        <v>0</v>
      </c>
      <c r="I639" s="123">
        <v>9.4791897971549E+18</v>
      </c>
    </row>
    <row r="640" spans="3:9" ht="15" customHeight="1">
      <c r="C640" s="112" t="b">
        <v>0</v>
      </c>
      <c r="D640" s="131">
        <v>45627.673125000001</v>
      </c>
      <c r="E640" s="114">
        <v>0.32689563241522801</v>
      </c>
      <c r="F640" s="114">
        <v>1.160179936325423</v>
      </c>
      <c r="G640" s="122">
        <v>558</v>
      </c>
      <c r="H640" s="123">
        <v>0</v>
      </c>
      <c r="I640" s="123">
        <v>5.3883152756075602E+18</v>
      </c>
    </row>
    <row r="641" spans="3:9" ht="15" customHeight="1">
      <c r="C641" s="112" t="b">
        <v>0</v>
      </c>
      <c r="D641" s="131">
        <v>45627.673136574071</v>
      </c>
      <c r="E641" s="114">
        <v>0.33997145771183712</v>
      </c>
      <c r="F641" s="114">
        <v>1.20658713377844</v>
      </c>
      <c r="G641" s="122">
        <v>559</v>
      </c>
      <c r="H641" s="123">
        <v>0</v>
      </c>
      <c r="I641" s="123">
        <v>1.0323738596360948E+19</v>
      </c>
    </row>
    <row r="642" spans="3:9" ht="15" customHeight="1">
      <c r="C642" s="112" t="b">
        <v>0</v>
      </c>
      <c r="D642" s="131">
        <v>45627.673148148147</v>
      </c>
      <c r="E642" s="114">
        <v>0.32977231398048201</v>
      </c>
      <c r="F642" s="114">
        <v>1.1462577770895179</v>
      </c>
      <c r="G642" s="122">
        <v>560</v>
      </c>
      <c r="H642" s="123">
        <v>0</v>
      </c>
      <c r="I642" s="123">
        <v>4.6713836768334367E+18</v>
      </c>
    </row>
    <row r="643" spans="3:9" ht="15" customHeight="1">
      <c r="C643" s="112" t="b">
        <v>0</v>
      </c>
      <c r="D643" s="131">
        <v>45627.673159722224</v>
      </c>
      <c r="E643" s="114">
        <v>0.31328369828145791</v>
      </c>
      <c r="F643" s="114">
        <v>1.1462577770895179</v>
      </c>
      <c r="G643" s="122">
        <v>561</v>
      </c>
      <c r="H643" s="123">
        <v>0</v>
      </c>
      <c r="I643" s="123">
        <v>9.773816203536169E+18</v>
      </c>
    </row>
    <row r="644" spans="3:9" ht="15" customHeight="1">
      <c r="C644" s="112" t="b">
        <v>0</v>
      </c>
      <c r="D644" s="131">
        <v>45627.673171296294</v>
      </c>
      <c r="E644" s="114">
        <v>0.32581504621271623</v>
      </c>
      <c r="F644" s="114">
        <v>1.1347951993186227</v>
      </c>
      <c r="G644" s="122">
        <v>562</v>
      </c>
      <c r="H644" s="123">
        <v>0</v>
      </c>
      <c r="I644" s="123">
        <v>7.6678874387696978E+18</v>
      </c>
    </row>
    <row r="645" spans="3:9" ht="15" customHeight="1">
      <c r="C645" s="112" t="b">
        <v>0</v>
      </c>
      <c r="D645" s="131">
        <v>45627.673182870371</v>
      </c>
      <c r="E645" s="114">
        <v>0.31604059482633473</v>
      </c>
      <c r="F645" s="114">
        <v>1.1688390552981813</v>
      </c>
      <c r="G645" s="122">
        <v>563</v>
      </c>
      <c r="H645" s="123">
        <v>0</v>
      </c>
      <c r="I645" s="123">
        <v>1.1306193619629799E+19</v>
      </c>
    </row>
    <row r="646" spans="3:9" ht="15" customHeight="1">
      <c r="C646" s="112" t="b">
        <v>0</v>
      </c>
      <c r="D646" s="131">
        <v>45627.673194444447</v>
      </c>
      <c r="E646" s="114">
        <v>0.3128801888780714</v>
      </c>
      <c r="F646" s="114">
        <v>1.1571506647451995</v>
      </c>
      <c r="G646" s="122">
        <v>564</v>
      </c>
      <c r="H646" s="123">
        <v>0</v>
      </c>
      <c r="I646" s="123">
        <v>1.3161558849449349E+19</v>
      </c>
    </row>
    <row r="647" spans="3:9" ht="15" customHeight="1">
      <c r="C647" s="112" t="b">
        <v>0</v>
      </c>
      <c r="D647" s="131">
        <v>45627.673206018517</v>
      </c>
      <c r="E647" s="114">
        <v>0.30349378321172926</v>
      </c>
      <c r="F647" s="114">
        <v>1.1340076514502955</v>
      </c>
      <c r="G647" s="122">
        <v>565</v>
      </c>
      <c r="H647" s="123">
        <v>0</v>
      </c>
      <c r="I647" s="123">
        <v>2.7404652631434143E+18</v>
      </c>
    </row>
    <row r="648" spans="3:9" ht="15" customHeight="1">
      <c r="C648" s="112" t="b">
        <v>0</v>
      </c>
      <c r="D648" s="131">
        <v>45627.673217592594</v>
      </c>
      <c r="E648" s="114">
        <v>0.31866847237231571</v>
      </c>
      <c r="F648" s="114">
        <v>1.0999874219067867</v>
      </c>
      <c r="G648" s="122">
        <v>566</v>
      </c>
      <c r="H648" s="123">
        <v>0</v>
      </c>
      <c r="I648" s="123">
        <v>4.9692525841140122E+18</v>
      </c>
    </row>
    <row r="649" spans="3:9" ht="15" customHeight="1">
      <c r="C649" s="112" t="b">
        <v>0</v>
      </c>
      <c r="D649" s="131">
        <v>45627.673229166663</v>
      </c>
      <c r="E649" s="114">
        <v>0.30910841820114621</v>
      </c>
      <c r="F649" s="114">
        <v>1.1329870445639902</v>
      </c>
      <c r="G649" s="122">
        <v>567</v>
      </c>
      <c r="H649" s="123">
        <v>0</v>
      </c>
      <c r="I649" s="123">
        <v>1.1699573290978882E+19</v>
      </c>
    </row>
    <row r="650" spans="3:9" ht="15" customHeight="1">
      <c r="C650" s="112" t="b">
        <v>0</v>
      </c>
      <c r="D650" s="131">
        <v>45627.67324074074</v>
      </c>
      <c r="E650" s="114">
        <v>0.29674408147310033</v>
      </c>
      <c r="F650" s="114">
        <v>1.16697665590091</v>
      </c>
      <c r="G650" s="122">
        <v>568</v>
      </c>
      <c r="H650" s="123">
        <v>0</v>
      </c>
      <c r="I650" s="123">
        <v>5.488677896089872E+16</v>
      </c>
    </row>
    <row r="651" spans="3:9" ht="15" customHeight="1">
      <c r="C651" s="112" t="b">
        <v>0</v>
      </c>
      <c r="D651" s="131">
        <v>45627.673252314817</v>
      </c>
      <c r="E651" s="114">
        <v>0.29971152228783132</v>
      </c>
      <c r="F651" s="114">
        <v>1.1202975896648737</v>
      </c>
      <c r="G651" s="122">
        <v>569</v>
      </c>
      <c r="H651" s="123">
        <v>0</v>
      </c>
      <c r="I651" s="123">
        <v>1.0393817399136033E+19</v>
      </c>
    </row>
    <row r="652" spans="3:9" ht="15" customHeight="1">
      <c r="C652" s="112" t="b">
        <v>0</v>
      </c>
      <c r="D652" s="131">
        <v>45627.673263888886</v>
      </c>
      <c r="E652" s="114">
        <v>0.30870286795646629</v>
      </c>
      <c r="F652" s="114">
        <v>1.1202975896648737</v>
      </c>
      <c r="G652" s="122">
        <v>570</v>
      </c>
      <c r="H652" s="123">
        <v>0</v>
      </c>
      <c r="I652" s="123">
        <v>6.0272552958047785E+18</v>
      </c>
    </row>
    <row r="653" spans="3:9" ht="15" customHeight="1">
      <c r="C653" s="112" t="b">
        <v>0</v>
      </c>
      <c r="D653" s="131">
        <v>45627.673275462963</v>
      </c>
      <c r="E653" s="114">
        <v>0.30561583927690161</v>
      </c>
      <c r="F653" s="114">
        <v>1.1651094932514687</v>
      </c>
      <c r="G653" s="122">
        <v>571</v>
      </c>
      <c r="H653" s="123">
        <v>0</v>
      </c>
      <c r="I653" s="123">
        <v>1.7889110748152603E+19</v>
      </c>
    </row>
    <row r="654" spans="3:9" ht="15" customHeight="1">
      <c r="C654" s="112" t="b">
        <v>0</v>
      </c>
      <c r="D654" s="131">
        <v>45627.67328703704</v>
      </c>
      <c r="E654" s="114">
        <v>0.31478431445520866</v>
      </c>
      <c r="F654" s="114">
        <v>1.1884116831164981</v>
      </c>
      <c r="G654" s="122">
        <v>572</v>
      </c>
      <c r="H654" s="123">
        <v>0</v>
      </c>
      <c r="I654" s="123">
        <v>7.2261451403354542E+18</v>
      </c>
    </row>
    <row r="655" spans="3:9" ht="15" customHeight="1">
      <c r="C655" s="112" t="b">
        <v>0</v>
      </c>
      <c r="D655" s="131">
        <v>45627.673298611109</v>
      </c>
      <c r="E655" s="114">
        <v>0.31478431445520866</v>
      </c>
      <c r="F655" s="114">
        <v>1.2121799167788281</v>
      </c>
      <c r="G655" s="122">
        <v>573</v>
      </c>
      <c r="H655" s="123">
        <v>0</v>
      </c>
      <c r="I655" s="123">
        <v>2.2096183613799982E+18</v>
      </c>
    </row>
    <row r="656" spans="3:9" ht="15" customHeight="1">
      <c r="C656" s="112" t="b">
        <v>0</v>
      </c>
      <c r="D656" s="131">
        <v>45627.673310185186</v>
      </c>
      <c r="E656" s="114">
        <v>0.33052353017796909</v>
      </c>
      <c r="F656" s="114">
        <v>1.248545314282193</v>
      </c>
      <c r="G656" s="122">
        <v>574</v>
      </c>
      <c r="H656" s="123">
        <v>0</v>
      </c>
      <c r="I656" s="123">
        <v>1.1462527782037248E+19</v>
      </c>
    </row>
    <row r="657" spans="3:9" ht="15" customHeight="1">
      <c r="C657" s="112" t="b">
        <v>0</v>
      </c>
      <c r="D657" s="131">
        <v>45627.673321759263</v>
      </c>
      <c r="E657" s="114">
        <v>0.31730258897085034</v>
      </c>
      <c r="F657" s="114">
        <v>1.2360598611393709</v>
      </c>
      <c r="G657" s="122">
        <v>575</v>
      </c>
      <c r="H657" s="123">
        <v>0</v>
      </c>
      <c r="I657" s="123">
        <v>1.0013115884607463E+19</v>
      </c>
    </row>
    <row r="658" spans="3:9" ht="15" customHeight="1">
      <c r="C658" s="112" t="b">
        <v>0</v>
      </c>
      <c r="D658" s="131">
        <v>45627.673333333332</v>
      </c>
      <c r="E658" s="114">
        <v>0.31412956308114182</v>
      </c>
      <c r="F658" s="114">
        <v>1.2113386639165835</v>
      </c>
      <c r="G658" s="122">
        <v>576</v>
      </c>
      <c r="H658" s="123">
        <v>0</v>
      </c>
      <c r="I658" s="123">
        <v>1.0506118838029449E+18</v>
      </c>
    </row>
    <row r="659" spans="3:9" ht="15" customHeight="1">
      <c r="C659" s="112" t="b">
        <v>0</v>
      </c>
      <c r="D659" s="131">
        <v>45627.673344907409</v>
      </c>
      <c r="E659" s="114">
        <v>0.32669474560438749</v>
      </c>
      <c r="F659" s="114">
        <v>1.2113386639165835</v>
      </c>
      <c r="G659" s="122">
        <v>577</v>
      </c>
      <c r="H659" s="123">
        <v>0</v>
      </c>
      <c r="I659" s="123">
        <v>1.2758118272434483E+19</v>
      </c>
    </row>
    <row r="660" spans="3:9" ht="15" customHeight="1">
      <c r="C660" s="112" t="b">
        <v>0</v>
      </c>
      <c r="D660" s="131">
        <v>45627.673356481479</v>
      </c>
      <c r="E660" s="114">
        <v>0.3234277981483436</v>
      </c>
      <c r="F660" s="114">
        <v>1.174998503999086</v>
      </c>
      <c r="G660" s="122">
        <v>578</v>
      </c>
      <c r="H660" s="123">
        <v>0</v>
      </c>
      <c r="I660" s="123">
        <v>1.3568906804570685E+19</v>
      </c>
    </row>
    <row r="661" spans="3:9" ht="15" customHeight="1">
      <c r="C661" s="112" t="b">
        <v>0</v>
      </c>
      <c r="D661" s="131">
        <v>45627.673368055555</v>
      </c>
      <c r="E661" s="114">
        <v>0.32989635411131046</v>
      </c>
      <c r="F661" s="114">
        <v>1.1162485787991316</v>
      </c>
      <c r="G661" s="122">
        <v>579</v>
      </c>
      <c r="H661" s="123">
        <v>0</v>
      </c>
      <c r="I661" s="123">
        <v>1.6617866870299711E+19</v>
      </c>
    </row>
    <row r="662" spans="3:9" ht="15" customHeight="1">
      <c r="C662" s="112" t="b">
        <v>0</v>
      </c>
      <c r="D662" s="131">
        <v>45627.673379629632</v>
      </c>
      <c r="E662" s="114">
        <v>0.34639117181687601</v>
      </c>
      <c r="F662" s="114">
        <v>1.1274110645871229</v>
      </c>
      <c r="G662" s="122">
        <v>580</v>
      </c>
      <c r="H662" s="123">
        <v>0</v>
      </c>
      <c r="I662" s="123">
        <v>5.6734061712889692E+18</v>
      </c>
    </row>
    <row r="663" spans="3:9" ht="15" customHeight="1">
      <c r="C663" s="112" t="b">
        <v>0</v>
      </c>
      <c r="D663" s="131">
        <v>45627.673391203702</v>
      </c>
      <c r="E663" s="114">
        <v>0.35678290697138232</v>
      </c>
      <c r="F663" s="114">
        <v>1.1274110645871229</v>
      </c>
      <c r="G663" s="122">
        <v>581</v>
      </c>
      <c r="H663" s="123">
        <v>0</v>
      </c>
      <c r="I663" s="123">
        <v>1.7578626185733046E+19</v>
      </c>
    </row>
    <row r="664" spans="3:9" ht="15" customHeight="1">
      <c r="C664" s="112" t="b">
        <v>0</v>
      </c>
      <c r="D664" s="131">
        <v>45627.673402777778</v>
      </c>
      <c r="E664" s="114">
        <v>0.36035073604109619</v>
      </c>
      <c r="F664" s="114">
        <v>1.1386851752329941</v>
      </c>
      <c r="G664" s="122">
        <v>582</v>
      </c>
      <c r="H664" s="123">
        <v>0</v>
      </c>
      <c r="I664" s="123">
        <v>5.2902569594114724E+18</v>
      </c>
    </row>
    <row r="665" spans="3:9" ht="15" customHeight="1">
      <c r="C665" s="112" t="b">
        <v>0</v>
      </c>
      <c r="D665" s="131">
        <v>45627.673414351855</v>
      </c>
      <c r="E665" s="114">
        <v>0.37836827284315094</v>
      </c>
      <c r="F665" s="114">
        <v>1.1045246199760042</v>
      </c>
      <c r="G665" s="122">
        <v>583</v>
      </c>
      <c r="H665" s="123">
        <v>0</v>
      </c>
      <c r="I665" s="123">
        <v>1.2295564668932573E+19</v>
      </c>
    </row>
    <row r="666" spans="3:9" ht="15" customHeight="1">
      <c r="C666" s="112" t="b">
        <v>0</v>
      </c>
      <c r="D666" s="131">
        <v>45627.673425925925</v>
      </c>
      <c r="E666" s="114">
        <v>0.39728668648530852</v>
      </c>
      <c r="F666" s="114">
        <v>1.0492983889772038</v>
      </c>
      <c r="G666" s="122">
        <v>584</v>
      </c>
      <c r="H666" s="123">
        <v>0</v>
      </c>
      <c r="I666" s="123">
        <v>1.1593580481292374E+19</v>
      </c>
    </row>
    <row r="667" spans="3:9" ht="15" customHeight="1">
      <c r="C667" s="112" t="b">
        <v>0</v>
      </c>
      <c r="D667" s="131">
        <v>45627.673437500001</v>
      </c>
      <c r="E667" s="114">
        <v>0.39728668648530852</v>
      </c>
      <c r="F667" s="114">
        <v>1.0492983889772038</v>
      </c>
      <c r="G667" s="122">
        <v>585</v>
      </c>
      <c r="H667" s="123">
        <v>0</v>
      </c>
      <c r="I667" s="123">
        <v>1.5719122913006969E+19</v>
      </c>
    </row>
    <row r="668" spans="3:9" ht="15" customHeight="1">
      <c r="C668" s="112" t="b">
        <v>0</v>
      </c>
      <c r="D668" s="131">
        <v>45627.673449074071</v>
      </c>
      <c r="E668" s="114">
        <v>0.39331381962045542</v>
      </c>
      <c r="F668" s="114">
        <v>1.0283124211976598</v>
      </c>
      <c r="G668" s="122">
        <v>586</v>
      </c>
      <c r="H668" s="123">
        <v>0</v>
      </c>
      <c r="I668" s="123">
        <v>1.5888518335474237E+19</v>
      </c>
    </row>
    <row r="669" spans="3:9" ht="15" customHeight="1">
      <c r="C669" s="112" t="b">
        <v>0</v>
      </c>
      <c r="D669" s="131">
        <v>45627.673460648148</v>
      </c>
      <c r="E669" s="114">
        <v>0.40511323420906908</v>
      </c>
      <c r="F669" s="114">
        <v>1.0180292969856832</v>
      </c>
      <c r="G669" s="122">
        <v>587</v>
      </c>
      <c r="H669" s="123">
        <v>0</v>
      </c>
      <c r="I669" s="123">
        <v>1.5072904052835654E+19</v>
      </c>
    </row>
    <row r="670" spans="3:9" ht="15" customHeight="1">
      <c r="C670" s="112" t="b">
        <v>0</v>
      </c>
      <c r="D670" s="131">
        <v>45627.673472222225</v>
      </c>
      <c r="E670" s="114">
        <v>0.41726663123534119</v>
      </c>
      <c r="F670" s="114">
        <v>1.0282095899555401</v>
      </c>
      <c r="G670" s="122">
        <v>588</v>
      </c>
      <c r="H670" s="123">
        <v>0</v>
      </c>
      <c r="I670" s="123">
        <v>3.1760627326856791E+18</v>
      </c>
    </row>
    <row r="671" spans="3:9" ht="15" customHeight="1">
      <c r="C671" s="112" t="b">
        <v>0</v>
      </c>
      <c r="D671" s="131">
        <v>45627.673483796294</v>
      </c>
      <c r="E671" s="114">
        <v>0.40892129861063442</v>
      </c>
      <c r="F671" s="114">
        <v>1.0693379735537618</v>
      </c>
      <c r="G671" s="122">
        <v>589</v>
      </c>
      <c r="H671" s="123">
        <v>0</v>
      </c>
      <c r="I671" s="123">
        <v>1.3813396551226178E+19</v>
      </c>
    </row>
    <row r="672" spans="3:9" ht="15" customHeight="1">
      <c r="C672" s="112" t="b">
        <v>0</v>
      </c>
      <c r="D672" s="131">
        <v>45627.673495370371</v>
      </c>
      <c r="E672" s="114">
        <v>0.38847523368010262</v>
      </c>
      <c r="F672" s="114">
        <v>1.0800313532892993</v>
      </c>
      <c r="G672" s="122">
        <v>590</v>
      </c>
      <c r="H672" s="123">
        <v>0</v>
      </c>
      <c r="I672" s="123">
        <v>1.6563365163453407E+19</v>
      </c>
    </row>
    <row r="673" spans="3:9" ht="15" customHeight="1">
      <c r="C673" s="112" t="b">
        <v>0</v>
      </c>
      <c r="D673" s="131">
        <v>45627.673506944448</v>
      </c>
      <c r="E673" s="114">
        <v>0.40789899536410779</v>
      </c>
      <c r="F673" s="114">
        <v>1.0260297856248344</v>
      </c>
      <c r="G673" s="122">
        <v>591</v>
      </c>
      <c r="H673" s="123">
        <v>0</v>
      </c>
      <c r="I673" s="123">
        <v>1.7223274618399412E+19</v>
      </c>
    </row>
    <row r="674" spans="3:9" ht="15" customHeight="1">
      <c r="C674" s="112" t="b">
        <v>0</v>
      </c>
      <c r="D674" s="131">
        <v>45627.673518518517</v>
      </c>
      <c r="E674" s="114">
        <v>0.40789899536410779</v>
      </c>
      <c r="F674" s="114">
        <v>1.0568106791935794</v>
      </c>
      <c r="G674" s="122">
        <v>592</v>
      </c>
      <c r="H674" s="123">
        <v>0</v>
      </c>
      <c r="I674" s="123">
        <v>1.7826444195821328E+19</v>
      </c>
    </row>
    <row r="675" spans="3:9" ht="15" customHeight="1">
      <c r="C675" s="112" t="b">
        <v>0</v>
      </c>
      <c r="D675" s="131">
        <v>45627.673530092594</v>
      </c>
      <c r="E675" s="114">
        <v>0.42013596522503105</v>
      </c>
      <c r="F675" s="114">
        <v>1.0145382520258361</v>
      </c>
      <c r="G675" s="122">
        <v>593</v>
      </c>
      <c r="H675" s="123">
        <v>0</v>
      </c>
      <c r="I675" s="123">
        <v>1.3416588915766492E+18</v>
      </c>
    </row>
    <row r="676" spans="3:9" ht="15" customHeight="1">
      <c r="C676" s="112" t="b">
        <v>0</v>
      </c>
      <c r="D676" s="131">
        <v>45627.673541666663</v>
      </c>
      <c r="E676" s="114">
        <v>0.44114276348628262</v>
      </c>
      <c r="F676" s="114">
        <v>0.97395672194480276</v>
      </c>
      <c r="G676" s="122">
        <v>594</v>
      </c>
      <c r="H676" s="123">
        <v>0</v>
      </c>
      <c r="I676" s="123">
        <v>5.601789611465771E+18</v>
      </c>
    </row>
    <row r="677" spans="3:9" ht="15" customHeight="1">
      <c r="C677" s="112" t="b">
        <v>0</v>
      </c>
      <c r="D677" s="131">
        <v>45627.67355324074</v>
      </c>
      <c r="E677" s="114">
        <v>0.44996561875600827</v>
      </c>
      <c r="F677" s="114">
        <v>0.9934358563836988</v>
      </c>
      <c r="G677" s="122">
        <v>595</v>
      </c>
      <c r="H677" s="123">
        <v>0</v>
      </c>
      <c r="I677" s="123">
        <v>6.3366063927155487E+18</v>
      </c>
    </row>
    <row r="678" spans="3:9" ht="15" customHeight="1">
      <c r="C678" s="112" t="b">
        <v>0</v>
      </c>
      <c r="D678" s="131">
        <v>45627.673564814817</v>
      </c>
      <c r="E678" s="114">
        <v>0.45896493113112846</v>
      </c>
      <c r="F678" s="114">
        <v>1.0232389320752098</v>
      </c>
      <c r="G678" s="122">
        <v>596</v>
      </c>
      <c r="H678" s="123">
        <v>0</v>
      </c>
      <c r="I678" s="123">
        <v>6.268931299118807E+18</v>
      </c>
    </row>
    <row r="679" spans="3:9" ht="15" customHeight="1">
      <c r="C679" s="112" t="b">
        <v>0</v>
      </c>
      <c r="D679" s="131">
        <v>45627.673576388886</v>
      </c>
      <c r="E679" s="114">
        <v>0.48191317768768488</v>
      </c>
      <c r="F679" s="114">
        <v>1.0027741534337056</v>
      </c>
      <c r="G679" s="122">
        <v>597</v>
      </c>
      <c r="H679" s="123">
        <v>0</v>
      </c>
      <c r="I679" s="123">
        <v>1.2247847177297924E+19</v>
      </c>
    </row>
    <row r="680" spans="3:9" ht="15" customHeight="1">
      <c r="C680" s="112" t="b">
        <v>0</v>
      </c>
      <c r="D680" s="131">
        <v>45627.673587962963</v>
      </c>
      <c r="E680" s="114">
        <v>0.46745578235705432</v>
      </c>
      <c r="F680" s="114">
        <v>1.0027741534337056</v>
      </c>
      <c r="G680" s="122">
        <v>598</v>
      </c>
      <c r="H680" s="123">
        <v>0</v>
      </c>
      <c r="I680" s="123">
        <v>1.6676385446362141E+19</v>
      </c>
    </row>
    <row r="681" spans="3:9" ht="15" customHeight="1">
      <c r="C681" s="112" t="b">
        <v>0</v>
      </c>
      <c r="D681" s="131">
        <v>45627.67359953704</v>
      </c>
      <c r="E681" s="114">
        <v>0.44408299323920158</v>
      </c>
      <c r="F681" s="114">
        <v>0.97269092883069441</v>
      </c>
      <c r="G681" s="122">
        <v>599</v>
      </c>
      <c r="H681" s="123">
        <v>0</v>
      </c>
      <c r="I681" s="123">
        <v>1.8138831274433968E+19</v>
      </c>
    </row>
    <row r="682" spans="3:9" ht="15" customHeight="1">
      <c r="C682" s="112" t="b">
        <v>0</v>
      </c>
      <c r="D682" s="131">
        <v>45627.673611111109</v>
      </c>
      <c r="E682" s="114">
        <v>0.45740548303637762</v>
      </c>
      <c r="F682" s="114">
        <v>0.94351020096577365</v>
      </c>
      <c r="G682" s="122">
        <v>600</v>
      </c>
      <c r="H682" s="123">
        <v>0</v>
      </c>
      <c r="I682" s="123">
        <v>6.8304829962872699E+18</v>
      </c>
    </row>
    <row r="683" spans="3:9" ht="15" customHeight="1">
      <c r="C683" s="112" t="b">
        <v>0</v>
      </c>
      <c r="D683" s="131">
        <v>45627.673622685186</v>
      </c>
      <c r="E683" s="114">
        <v>0.45283142820601385</v>
      </c>
      <c r="F683" s="114">
        <v>0.90576979292714244</v>
      </c>
      <c r="G683" s="122">
        <v>601</v>
      </c>
      <c r="H683" s="123">
        <v>0</v>
      </c>
      <c r="I683" s="123">
        <v>2.245869069201257E+18</v>
      </c>
    </row>
    <row r="684" spans="3:9" ht="15" customHeight="1">
      <c r="C684" s="112" t="b">
        <v>0</v>
      </c>
      <c r="D684" s="131">
        <v>45627.673634259256</v>
      </c>
      <c r="E684" s="114">
        <v>0.45283142820601385</v>
      </c>
      <c r="F684" s="114">
        <v>0.89671209499787108</v>
      </c>
      <c r="G684" s="122">
        <v>602</v>
      </c>
      <c r="H684" s="123">
        <v>0</v>
      </c>
      <c r="I684" s="123">
        <v>1.4727710122285394E+19</v>
      </c>
    </row>
    <row r="685" spans="3:9" ht="15" customHeight="1">
      <c r="C685" s="112" t="b">
        <v>0</v>
      </c>
      <c r="D685" s="131">
        <v>45627.673645833333</v>
      </c>
      <c r="E685" s="114">
        <v>0.44377479964189359</v>
      </c>
      <c r="F685" s="114">
        <v>0.92361345784780724</v>
      </c>
      <c r="G685" s="122">
        <v>603</v>
      </c>
      <c r="H685" s="123">
        <v>0</v>
      </c>
      <c r="I685" s="123">
        <v>2.7650551560555264E+18</v>
      </c>
    </row>
    <row r="686" spans="3:9" ht="15" customHeight="1">
      <c r="C686" s="112" t="b">
        <v>0</v>
      </c>
      <c r="D686" s="131">
        <v>45627.673657407409</v>
      </c>
      <c r="E686" s="114">
        <v>0.43933705164547465</v>
      </c>
      <c r="F686" s="114">
        <v>0.95132186158324161</v>
      </c>
      <c r="G686" s="122">
        <v>604</v>
      </c>
      <c r="H686" s="123">
        <v>0</v>
      </c>
      <c r="I686" s="123">
        <v>6.5567584178228634E+18</v>
      </c>
    </row>
    <row r="687" spans="3:9" ht="15" customHeight="1">
      <c r="C687" s="112" t="b">
        <v>0</v>
      </c>
      <c r="D687" s="131">
        <v>45627.673668981479</v>
      </c>
      <c r="E687" s="114">
        <v>0.4305503106125651</v>
      </c>
      <c r="F687" s="114">
        <v>0.91326898711991178</v>
      </c>
      <c r="G687" s="122">
        <v>605</v>
      </c>
      <c r="H687" s="123">
        <v>0</v>
      </c>
      <c r="I687" s="123">
        <v>2.997057325206399E+18</v>
      </c>
    </row>
    <row r="688" spans="3:9" ht="15" customHeight="1">
      <c r="C688" s="112" t="b">
        <v>0</v>
      </c>
      <c r="D688" s="131">
        <v>45627.673680555556</v>
      </c>
      <c r="E688" s="114">
        <v>0.43485581371869081</v>
      </c>
      <c r="F688" s="114">
        <v>0.94066705673350925</v>
      </c>
      <c r="G688" s="122">
        <v>606</v>
      </c>
      <c r="H688" s="123">
        <v>0</v>
      </c>
      <c r="I688" s="123">
        <v>4.8143513451703265E+18</v>
      </c>
    </row>
    <row r="689" spans="3:9" ht="15" customHeight="1">
      <c r="C689" s="112" t="b">
        <v>0</v>
      </c>
      <c r="D689" s="131">
        <v>45627.673692129632</v>
      </c>
      <c r="E689" s="114">
        <v>0.42181013930713007</v>
      </c>
      <c r="F689" s="114">
        <v>0.96888706843551442</v>
      </c>
      <c r="G689" s="122">
        <v>607</v>
      </c>
      <c r="H689" s="123">
        <v>0</v>
      </c>
      <c r="I689" s="123">
        <v>1.5759227703365439E+19</v>
      </c>
    </row>
    <row r="690" spans="3:9" ht="15" customHeight="1">
      <c r="C690" s="112" t="b">
        <v>0</v>
      </c>
      <c r="D690" s="131">
        <v>45627.673703703702</v>
      </c>
      <c r="E690" s="114">
        <v>0.4429006462724866</v>
      </c>
      <c r="F690" s="114">
        <v>0.94950932706680402</v>
      </c>
      <c r="G690" s="122">
        <v>608</v>
      </c>
      <c r="H690" s="123">
        <v>0</v>
      </c>
      <c r="I690" s="123">
        <v>1.4453175430623889E+19</v>
      </c>
    </row>
    <row r="691" spans="3:9" ht="15" customHeight="1">
      <c r="C691" s="112" t="b">
        <v>0</v>
      </c>
      <c r="D691" s="131">
        <v>45627.673715277779</v>
      </c>
      <c r="E691" s="114">
        <v>0.44732965273521141</v>
      </c>
      <c r="F691" s="114">
        <v>0.99698479342014446</v>
      </c>
      <c r="G691" s="122">
        <v>609</v>
      </c>
      <c r="H691" s="123">
        <v>0</v>
      </c>
      <c r="I691" s="123">
        <v>3.7284310081215703E+18</v>
      </c>
    </row>
    <row r="692" spans="3:9" ht="15" customHeight="1">
      <c r="C692" s="112" t="b">
        <v>0</v>
      </c>
      <c r="D692" s="131">
        <v>45627.673726851855</v>
      </c>
      <c r="E692" s="114">
        <v>0.43838305968050723</v>
      </c>
      <c r="F692" s="114">
        <v>0.96707524961753999</v>
      </c>
      <c r="G692" s="122">
        <v>610</v>
      </c>
      <c r="H692" s="123">
        <v>0</v>
      </c>
      <c r="I692" s="123">
        <v>4.3422767273685663E+18</v>
      </c>
    </row>
    <row r="693" spans="3:9" ht="15" customHeight="1">
      <c r="C693" s="112" t="b">
        <v>0</v>
      </c>
      <c r="D693" s="131">
        <v>45627.673738425925</v>
      </c>
      <c r="E693" s="114">
        <v>0.46030221266453258</v>
      </c>
      <c r="F693" s="114">
        <v>1.0154290120984171</v>
      </c>
      <c r="G693" s="122">
        <v>611</v>
      </c>
      <c r="H693" s="123">
        <v>0</v>
      </c>
      <c r="I693" s="123">
        <v>9.5013758102436639E+18</v>
      </c>
    </row>
    <row r="694" spans="3:9" ht="15" customHeight="1">
      <c r="C694" s="112" t="b">
        <v>0</v>
      </c>
      <c r="D694" s="131">
        <v>45627.673750000002</v>
      </c>
      <c r="E694" s="114">
        <v>0.45569919053788727</v>
      </c>
      <c r="F694" s="114">
        <v>1.0357375923403855</v>
      </c>
      <c r="G694" s="122">
        <v>612</v>
      </c>
      <c r="H694" s="123">
        <v>0</v>
      </c>
      <c r="I694" s="123">
        <v>1.0053072749899809E+19</v>
      </c>
    </row>
    <row r="695" spans="3:9" ht="15" customHeight="1">
      <c r="C695" s="112" t="b">
        <v>0</v>
      </c>
      <c r="D695" s="131">
        <v>45627.673761574071</v>
      </c>
      <c r="E695" s="114">
        <v>0.44202821482175064</v>
      </c>
      <c r="F695" s="114">
        <v>1.004665464570174</v>
      </c>
      <c r="G695" s="122">
        <v>613</v>
      </c>
      <c r="H695" s="123">
        <v>0</v>
      </c>
      <c r="I695" s="123">
        <v>5.6711195697474939E+18</v>
      </c>
    </row>
    <row r="696" spans="3:9" ht="15" customHeight="1">
      <c r="C696" s="112" t="b">
        <v>0</v>
      </c>
      <c r="D696" s="131">
        <v>45627.673773148148</v>
      </c>
      <c r="E696" s="114">
        <v>0.4376079326735331</v>
      </c>
      <c r="F696" s="114">
        <v>0.95443219134166524</v>
      </c>
      <c r="G696" s="122">
        <v>614</v>
      </c>
      <c r="H696" s="123">
        <v>0</v>
      </c>
      <c r="I696" s="123">
        <v>8.9081016956926331E+18</v>
      </c>
    </row>
    <row r="697" spans="3:9" ht="15" customHeight="1">
      <c r="C697" s="112" t="b">
        <v>0</v>
      </c>
      <c r="D697" s="131">
        <v>45627.673784722225</v>
      </c>
      <c r="E697" s="114">
        <v>0.43323185334679781</v>
      </c>
      <c r="F697" s="114">
        <v>0.91625490368799856</v>
      </c>
      <c r="G697" s="122">
        <v>615</v>
      </c>
      <c r="H697" s="123">
        <v>0</v>
      </c>
      <c r="I697" s="123">
        <v>7.4783330677368996E+18</v>
      </c>
    </row>
    <row r="698" spans="3:9" ht="15" customHeight="1">
      <c r="C698" s="112" t="b">
        <v>0</v>
      </c>
      <c r="D698" s="131">
        <v>45627.673796296294</v>
      </c>
      <c r="E698" s="114">
        <v>0.42023489774639389</v>
      </c>
      <c r="F698" s="114">
        <v>0.94374255079863856</v>
      </c>
      <c r="G698" s="122">
        <v>616</v>
      </c>
      <c r="H698" s="123">
        <v>0</v>
      </c>
      <c r="I698" s="123">
        <v>1.0628802328553224E+19</v>
      </c>
    </row>
    <row r="699" spans="3:9" ht="15" customHeight="1">
      <c r="C699" s="112" t="b">
        <v>0</v>
      </c>
      <c r="D699" s="131">
        <v>45627.673807870371</v>
      </c>
      <c r="E699" s="114">
        <v>0.39922315285907417</v>
      </c>
      <c r="F699" s="114">
        <v>0.91543027427467938</v>
      </c>
      <c r="G699" s="122">
        <v>617</v>
      </c>
      <c r="H699" s="123">
        <v>0</v>
      </c>
      <c r="I699" s="123">
        <v>4.1568362276722673E+18</v>
      </c>
    </row>
    <row r="700" spans="3:9" ht="15" customHeight="1">
      <c r="C700" s="112" t="b">
        <v>0</v>
      </c>
      <c r="D700" s="131">
        <v>45627.673819444448</v>
      </c>
      <c r="E700" s="114">
        <v>0.3872464582733019</v>
      </c>
      <c r="F700" s="114">
        <v>0.94289318250291976</v>
      </c>
      <c r="G700" s="122">
        <v>618</v>
      </c>
      <c r="H700" s="123">
        <v>0</v>
      </c>
      <c r="I700" s="123">
        <v>1.2484141240490471E+19</v>
      </c>
    </row>
    <row r="701" spans="3:9" ht="15" customHeight="1">
      <c r="C701" s="112" t="b">
        <v>0</v>
      </c>
      <c r="D701" s="131">
        <v>45627.673831018517</v>
      </c>
      <c r="E701" s="114">
        <v>0.40660878118696708</v>
      </c>
      <c r="F701" s="114">
        <v>0.952322114327949</v>
      </c>
      <c r="G701" s="122">
        <v>619</v>
      </c>
      <c r="H701" s="123">
        <v>0</v>
      </c>
      <c r="I701" s="123">
        <v>3.1646229506134431E+18</v>
      </c>
    </row>
    <row r="702" spans="3:9" ht="15" customHeight="1">
      <c r="C702" s="112" t="b">
        <v>0</v>
      </c>
      <c r="D702" s="131">
        <v>45627.673842592594</v>
      </c>
      <c r="E702" s="114">
        <v>0.4025426933750974</v>
      </c>
      <c r="F702" s="114">
        <v>0.99041499890106699</v>
      </c>
      <c r="G702" s="122">
        <v>620</v>
      </c>
      <c r="H702" s="123">
        <v>0</v>
      </c>
      <c r="I702" s="123">
        <v>3.281874254523606E+18</v>
      </c>
    </row>
    <row r="703" spans="3:9" ht="15" customHeight="1">
      <c r="C703" s="112" t="b">
        <v>0</v>
      </c>
      <c r="D703" s="131">
        <v>45627.673854166664</v>
      </c>
      <c r="E703" s="114">
        <v>0.38644098564009349</v>
      </c>
      <c r="F703" s="114">
        <v>0.98051084891205642</v>
      </c>
      <c r="G703" s="122">
        <v>621</v>
      </c>
      <c r="H703" s="123">
        <v>0</v>
      </c>
      <c r="I703" s="123">
        <v>1.0659173888522545E+19</v>
      </c>
    </row>
    <row r="704" spans="3:9" ht="15" customHeight="1">
      <c r="C704" s="112" t="b">
        <v>0</v>
      </c>
      <c r="D704" s="131">
        <v>45627.67386574074</v>
      </c>
      <c r="E704" s="114">
        <v>0.38257657578369259</v>
      </c>
      <c r="F704" s="114">
        <v>0.95109552344469461</v>
      </c>
      <c r="G704" s="122">
        <v>622</v>
      </c>
      <c r="H704" s="123">
        <v>0</v>
      </c>
      <c r="I704" s="123">
        <v>1.1043823904800485E+19</v>
      </c>
    </row>
    <row r="705" spans="3:9" ht="15" customHeight="1">
      <c r="C705" s="112" t="b">
        <v>0</v>
      </c>
      <c r="D705" s="131">
        <v>45627.673877314817</v>
      </c>
      <c r="E705" s="114">
        <v>0.3940538730572033</v>
      </c>
      <c r="F705" s="114">
        <v>0.94158456821024761</v>
      </c>
      <c r="G705" s="122">
        <v>623</v>
      </c>
      <c r="H705" s="123">
        <v>0</v>
      </c>
      <c r="I705" s="123">
        <v>5.4318786620604293E+18</v>
      </c>
    </row>
    <row r="706" spans="3:9" ht="15" customHeight="1">
      <c r="C706" s="112" t="b">
        <v>0</v>
      </c>
      <c r="D706" s="131">
        <v>45627.673888888887</v>
      </c>
      <c r="E706" s="114">
        <v>0.3940538730572033</v>
      </c>
      <c r="F706" s="114">
        <v>0.90392118548183764</v>
      </c>
      <c r="G706" s="122">
        <v>624</v>
      </c>
      <c r="H706" s="123">
        <v>0</v>
      </c>
      <c r="I706" s="123">
        <v>7.8092827241275024E+16</v>
      </c>
    </row>
    <row r="707" spans="3:9" ht="15" customHeight="1">
      <c r="C707" s="112" t="b">
        <v>0</v>
      </c>
      <c r="D707" s="131">
        <v>45627.673900462964</v>
      </c>
      <c r="E707" s="114">
        <v>0.4137565667100635</v>
      </c>
      <c r="F707" s="114">
        <v>0.89488197362701927</v>
      </c>
      <c r="G707" s="122">
        <v>625</v>
      </c>
      <c r="H707" s="123">
        <v>0</v>
      </c>
      <c r="I707" s="123">
        <v>5.3161049556847821E+18</v>
      </c>
    </row>
    <row r="708" spans="3:9" ht="15" customHeight="1">
      <c r="C708" s="112" t="b">
        <v>0</v>
      </c>
      <c r="D708" s="131">
        <v>45627.67391203704</v>
      </c>
      <c r="E708" s="114">
        <v>0.42203169804426482</v>
      </c>
      <c r="F708" s="114">
        <v>0.8680355144182087</v>
      </c>
      <c r="G708" s="122">
        <v>626</v>
      </c>
      <c r="H708" s="123">
        <v>0</v>
      </c>
      <c r="I708" s="123">
        <v>1.3583586037310525E+19</v>
      </c>
    </row>
    <row r="709" spans="3:9" ht="15" customHeight="1">
      <c r="C709" s="112" t="b">
        <v>0</v>
      </c>
      <c r="D709" s="131">
        <v>45627.67392361111</v>
      </c>
      <c r="E709" s="114">
        <v>0.43047233200515006</v>
      </c>
      <c r="F709" s="114">
        <v>0.91143729013911923</v>
      </c>
      <c r="G709" s="122">
        <v>627</v>
      </c>
      <c r="H709" s="123">
        <v>0</v>
      </c>
      <c r="I709" s="123">
        <v>1.1883255589212703E+19</v>
      </c>
    </row>
    <row r="710" spans="3:9" ht="15" customHeight="1">
      <c r="C710" s="112" t="b">
        <v>0</v>
      </c>
      <c r="D710" s="131">
        <v>45627.673935185187</v>
      </c>
      <c r="E710" s="114">
        <v>0.43477705532520161</v>
      </c>
      <c r="F710" s="114">
        <v>0.89320854433633667</v>
      </c>
      <c r="G710" s="122">
        <v>628</v>
      </c>
      <c r="H710" s="123">
        <v>0</v>
      </c>
      <c r="I710" s="123">
        <v>4.174514375653801E+18</v>
      </c>
    </row>
    <row r="711" spans="3:9" ht="15" customHeight="1">
      <c r="C711" s="112" t="b">
        <v>0</v>
      </c>
      <c r="D711" s="131">
        <v>45627.673946759256</v>
      </c>
      <c r="E711" s="114">
        <v>0.44782036698495759</v>
      </c>
      <c r="F711" s="114">
        <v>0.92000480066642676</v>
      </c>
      <c r="G711" s="122">
        <v>629</v>
      </c>
      <c r="H711" s="123">
        <v>0</v>
      </c>
      <c r="I711" s="123">
        <v>7.9446965200738675E+17</v>
      </c>
    </row>
    <row r="712" spans="3:9" ht="15" customHeight="1">
      <c r="C712" s="112" t="b">
        <v>0</v>
      </c>
      <c r="D712" s="131">
        <v>45627.673958333333</v>
      </c>
      <c r="E712" s="114">
        <v>0.42990755230555933</v>
      </c>
      <c r="F712" s="114">
        <v>0.95680499269308383</v>
      </c>
      <c r="G712" s="122">
        <v>630</v>
      </c>
      <c r="H712" s="123">
        <v>0</v>
      </c>
      <c r="I712" s="123">
        <v>4.87494200017071E+18</v>
      </c>
    </row>
    <row r="713" spans="3:9" ht="15" customHeight="1">
      <c r="C713" s="112" t="b">
        <v>0</v>
      </c>
      <c r="D713" s="131">
        <v>45627.67396990741</v>
      </c>
      <c r="E713" s="114">
        <v>0.4514029299208373</v>
      </c>
      <c r="F713" s="114">
        <v>0.96637304262001478</v>
      </c>
      <c r="G713" s="122">
        <v>631</v>
      </c>
      <c r="H713" s="123">
        <v>0</v>
      </c>
      <c r="I713" s="123">
        <v>1.3064892661192993E+19</v>
      </c>
    </row>
    <row r="714" spans="3:9" ht="15" customHeight="1">
      <c r="C714" s="112" t="b">
        <v>0</v>
      </c>
      <c r="D714" s="131">
        <v>45627.673981481479</v>
      </c>
      <c r="E714" s="114">
        <v>0.46494501781846242</v>
      </c>
      <c r="F714" s="114">
        <v>0.91805439048901405</v>
      </c>
      <c r="G714" s="122">
        <v>632</v>
      </c>
      <c r="H714" s="123">
        <v>0</v>
      </c>
      <c r="I714" s="123">
        <v>1.8217584436287514E+18</v>
      </c>
    </row>
    <row r="715" spans="3:9" ht="15" customHeight="1">
      <c r="C715" s="112" t="b">
        <v>0</v>
      </c>
      <c r="D715" s="131">
        <v>45627.673993055556</v>
      </c>
      <c r="E715" s="114">
        <v>0.48354281853120096</v>
      </c>
      <c r="F715" s="114">
        <v>0.93641547829879423</v>
      </c>
      <c r="G715" s="122">
        <v>633</v>
      </c>
      <c r="H715" s="123">
        <v>0</v>
      </c>
      <c r="I715" s="123">
        <v>1.1260688944092441E+19</v>
      </c>
    </row>
    <row r="716" spans="3:9" ht="15" customHeight="1">
      <c r="C716" s="112" t="b">
        <v>0</v>
      </c>
      <c r="D716" s="131">
        <v>45627.674004629633</v>
      </c>
      <c r="E716" s="114">
        <v>0.47387196216057692</v>
      </c>
      <c r="F716" s="114">
        <v>0.91768716873281841</v>
      </c>
      <c r="G716" s="122">
        <v>634</v>
      </c>
      <c r="H716" s="123">
        <v>0</v>
      </c>
      <c r="I716" s="123">
        <v>1.231365037591962E+19</v>
      </c>
    </row>
    <row r="717" spans="3:9" ht="15" customHeight="1">
      <c r="C717" s="112" t="b">
        <v>0</v>
      </c>
      <c r="D717" s="131">
        <v>45627.674016203702</v>
      </c>
      <c r="E717" s="114">
        <v>0.48808812102539423</v>
      </c>
      <c r="F717" s="114">
        <v>0.87180281029617734</v>
      </c>
      <c r="G717" s="122">
        <v>635</v>
      </c>
      <c r="H717" s="123">
        <v>0</v>
      </c>
      <c r="I717" s="123">
        <v>5.9308727021655654E+18</v>
      </c>
    </row>
    <row r="718" spans="3:9" ht="15" customHeight="1">
      <c r="C718" s="112" t="b">
        <v>0</v>
      </c>
      <c r="D718" s="131">
        <v>45627.674027777779</v>
      </c>
      <c r="E718" s="114">
        <v>0.49784988344590214</v>
      </c>
      <c r="F718" s="114">
        <v>0.85436675409025375</v>
      </c>
      <c r="G718" s="122">
        <v>636</v>
      </c>
      <c r="H718" s="123">
        <v>0</v>
      </c>
      <c r="I718" s="123">
        <v>1.1492711687525265E+19</v>
      </c>
    </row>
    <row r="719" spans="3:9" ht="15" customHeight="1">
      <c r="C719" s="112" t="b">
        <v>0</v>
      </c>
      <c r="D719" s="131">
        <v>45627.674039351848</v>
      </c>
      <c r="E719" s="114">
        <v>0.48291438694252509</v>
      </c>
      <c r="F719" s="114">
        <v>0.85436675409025375</v>
      </c>
      <c r="G719" s="122">
        <v>637</v>
      </c>
      <c r="H719" s="123">
        <v>0</v>
      </c>
      <c r="I719" s="123">
        <v>8.5413278158057513E+18</v>
      </c>
    </row>
    <row r="720" spans="3:9" ht="15" customHeight="1">
      <c r="C720" s="112" t="b">
        <v>0</v>
      </c>
      <c r="D720" s="131">
        <v>45627.674050925925</v>
      </c>
      <c r="E720" s="114">
        <v>0.47808524307309985</v>
      </c>
      <c r="F720" s="114">
        <v>0.86291042163115628</v>
      </c>
      <c r="G720" s="122">
        <v>638</v>
      </c>
      <c r="H720" s="123">
        <v>0</v>
      </c>
      <c r="I720" s="123">
        <v>2.5650630767447736E+18</v>
      </c>
    </row>
    <row r="721" spans="3:9" ht="15" customHeight="1">
      <c r="C721" s="112" t="b">
        <v>0</v>
      </c>
      <c r="D721" s="131">
        <v>45627.674062500002</v>
      </c>
      <c r="E721" s="114">
        <v>0.47330439064236879</v>
      </c>
      <c r="F721" s="114">
        <v>0.87153952584746786</v>
      </c>
      <c r="G721" s="122">
        <v>639</v>
      </c>
      <c r="H721" s="123">
        <v>0</v>
      </c>
      <c r="I721" s="123">
        <v>1.7625045468395784E+19</v>
      </c>
    </row>
    <row r="722" spans="3:9" ht="15" customHeight="1">
      <c r="C722" s="112" t="b">
        <v>0</v>
      </c>
      <c r="D722" s="131">
        <v>45627.674074074072</v>
      </c>
      <c r="E722" s="114">
        <v>0.48277047845521626</v>
      </c>
      <c r="F722" s="114">
        <v>0.91511650213984119</v>
      </c>
      <c r="G722" s="122">
        <v>640</v>
      </c>
      <c r="H722" s="123">
        <v>0</v>
      </c>
      <c r="I722" s="123">
        <v>1.3746501527668273E+19</v>
      </c>
    </row>
    <row r="723" spans="3:9" ht="15" customHeight="1">
      <c r="C723" s="112" t="b">
        <v>0</v>
      </c>
      <c r="D723" s="131">
        <v>45627.674085648148</v>
      </c>
      <c r="E723" s="114">
        <v>0.46828736410155974</v>
      </c>
      <c r="F723" s="114">
        <v>0.92426766716123976</v>
      </c>
      <c r="G723" s="122">
        <v>641</v>
      </c>
      <c r="H723" s="123">
        <v>0</v>
      </c>
      <c r="I723" s="123">
        <v>1.3224998107633178E+18</v>
      </c>
    </row>
    <row r="724" spans="3:9" ht="15" customHeight="1">
      <c r="C724" s="112" t="b">
        <v>0</v>
      </c>
      <c r="D724" s="131">
        <v>45627.674097222225</v>
      </c>
      <c r="E724" s="114">
        <v>0.44487299589648172</v>
      </c>
      <c r="F724" s="114">
        <v>0.88729696047479012</v>
      </c>
      <c r="G724" s="122">
        <v>642</v>
      </c>
      <c r="H724" s="123">
        <v>0</v>
      </c>
      <c r="I724" s="123">
        <v>8.7628757840910674E+18</v>
      </c>
    </row>
    <row r="725" spans="3:9" ht="15" customHeight="1">
      <c r="C725" s="112" t="b">
        <v>0</v>
      </c>
      <c r="D725" s="131">
        <v>45627.674108796295</v>
      </c>
      <c r="E725" s="114">
        <v>0.43152680601958726</v>
      </c>
      <c r="F725" s="114">
        <v>0.86955102126529427</v>
      </c>
      <c r="G725" s="122">
        <v>643</v>
      </c>
      <c r="H725" s="123">
        <v>0</v>
      </c>
      <c r="I725" s="123">
        <v>9.2362413551038218E+18</v>
      </c>
    </row>
    <row r="726" spans="3:9" ht="15" customHeight="1">
      <c r="C726" s="112" t="b">
        <v>0</v>
      </c>
      <c r="D726" s="131">
        <v>45627.674120370371</v>
      </c>
      <c r="E726" s="114">
        <v>0.4487878782603707</v>
      </c>
      <c r="F726" s="114">
        <v>0.87824653147794718</v>
      </c>
      <c r="G726" s="122">
        <v>644</v>
      </c>
      <c r="H726" s="123">
        <v>0</v>
      </c>
      <c r="I726" s="123">
        <v>1.2640401361205537E+19</v>
      </c>
    </row>
    <row r="727" spans="3:9" ht="15" customHeight="1">
      <c r="C727" s="112" t="b">
        <v>0</v>
      </c>
      <c r="D727" s="131">
        <v>45627.674131944441</v>
      </c>
      <c r="E727" s="114">
        <v>0.45327575704297446</v>
      </c>
      <c r="F727" s="114">
        <v>0.8431166702188293</v>
      </c>
      <c r="G727" s="122">
        <v>645</v>
      </c>
      <c r="H727" s="123">
        <v>0</v>
      </c>
      <c r="I727" s="123">
        <v>1.7513929705564445E+19</v>
      </c>
    </row>
    <row r="728" spans="3:9" ht="15" customHeight="1">
      <c r="C728" s="112" t="b">
        <v>0</v>
      </c>
      <c r="D728" s="131">
        <v>45627.674143518518</v>
      </c>
      <c r="E728" s="114">
        <v>0.47593954489512319</v>
      </c>
      <c r="F728" s="114">
        <v>0.88527250372977084</v>
      </c>
      <c r="G728" s="122">
        <v>646</v>
      </c>
      <c r="H728" s="123">
        <v>0</v>
      </c>
      <c r="I728" s="123">
        <v>1.6216393217875536E+19</v>
      </c>
    </row>
    <row r="729" spans="3:9" ht="15" customHeight="1">
      <c r="C729" s="112" t="b">
        <v>0</v>
      </c>
      <c r="D729" s="131">
        <v>45627.674155092594</v>
      </c>
      <c r="E729" s="114">
        <v>0.49497712669092814</v>
      </c>
      <c r="F729" s="114">
        <v>0.85871432861787766</v>
      </c>
      <c r="G729" s="122">
        <v>647</v>
      </c>
      <c r="H729" s="123">
        <v>0</v>
      </c>
      <c r="I729" s="123">
        <v>5.770446332322729E+18</v>
      </c>
    </row>
    <row r="730" spans="3:9" ht="15" customHeight="1">
      <c r="C730" s="112" t="b">
        <v>0</v>
      </c>
      <c r="D730" s="131">
        <v>45627.674166666664</v>
      </c>
      <c r="E730" s="114">
        <v>0.47517804162329097</v>
      </c>
      <c r="F730" s="114">
        <v>0.83295289875934131</v>
      </c>
      <c r="G730" s="122">
        <v>648</v>
      </c>
      <c r="H730" s="123">
        <v>0</v>
      </c>
      <c r="I730" s="123">
        <v>5.7742711700228383E+18</v>
      </c>
    </row>
    <row r="731" spans="3:9" ht="15" customHeight="1">
      <c r="C731" s="112" t="b">
        <v>0</v>
      </c>
      <c r="D731" s="131">
        <v>45627.674178240741</v>
      </c>
      <c r="E731" s="114">
        <v>0.48943338287198979</v>
      </c>
      <c r="F731" s="114">
        <v>0.79130525382137418</v>
      </c>
      <c r="G731" s="122">
        <v>649</v>
      </c>
      <c r="H731" s="123">
        <v>0</v>
      </c>
      <c r="I731" s="123">
        <v>4.4244716790703114E+18</v>
      </c>
    </row>
    <row r="732" spans="3:9" ht="15" customHeight="1">
      <c r="C732" s="112" t="b">
        <v>0</v>
      </c>
      <c r="D732" s="131">
        <v>45627.674189814818</v>
      </c>
      <c r="E732" s="114">
        <v>0.49432771670070957</v>
      </c>
      <c r="F732" s="114">
        <v>0.7992183063595879</v>
      </c>
      <c r="G732" s="122">
        <v>650</v>
      </c>
      <c r="H732" s="123">
        <v>0</v>
      </c>
      <c r="I732" s="123">
        <v>2.4943191356333184E+18</v>
      </c>
    </row>
    <row r="733" spans="3:9" ht="15" customHeight="1">
      <c r="C733" s="112" t="b">
        <v>0</v>
      </c>
      <c r="D733" s="131">
        <v>45627.674201388887</v>
      </c>
      <c r="E733" s="114">
        <v>0.48938443953370259</v>
      </c>
      <c r="F733" s="114">
        <v>0.79122612329599207</v>
      </c>
      <c r="G733" s="122">
        <v>651</v>
      </c>
      <c r="H733" s="123">
        <v>0</v>
      </c>
      <c r="I733" s="123">
        <v>2.3188479437201193E+18</v>
      </c>
    </row>
    <row r="734" spans="3:9" ht="15" customHeight="1">
      <c r="C734" s="112" t="b">
        <v>0</v>
      </c>
      <c r="D734" s="131">
        <v>45627.674212962964</v>
      </c>
      <c r="E734" s="114">
        <v>0.50406597271971365</v>
      </c>
      <c r="F734" s="114">
        <v>0.75957707836415234</v>
      </c>
      <c r="G734" s="122">
        <v>652</v>
      </c>
      <c r="H734" s="123">
        <v>0</v>
      </c>
      <c r="I734" s="123">
        <v>6.2389190245429105E+18</v>
      </c>
    </row>
    <row r="735" spans="3:9" ht="15" customHeight="1">
      <c r="C735" s="112" t="b">
        <v>0</v>
      </c>
      <c r="D735" s="131">
        <v>45627.674224537041</v>
      </c>
      <c r="E735" s="114">
        <v>0.51414729217410793</v>
      </c>
      <c r="F735" s="114">
        <v>0.7899601614987185</v>
      </c>
      <c r="G735" s="122">
        <v>653</v>
      </c>
      <c r="H735" s="123">
        <v>0</v>
      </c>
      <c r="I735" s="123">
        <v>5.8476090050712922E+17</v>
      </c>
    </row>
    <row r="736" spans="3:9" ht="15" customHeight="1">
      <c r="C736" s="112" t="b">
        <v>0</v>
      </c>
      <c r="D736" s="131">
        <v>45627.67423611111</v>
      </c>
      <c r="E736" s="114">
        <v>0.49872287340888466</v>
      </c>
      <c r="F736" s="114">
        <v>0.75836175503876979</v>
      </c>
      <c r="G736" s="122">
        <v>654</v>
      </c>
      <c r="H736" s="123">
        <v>0</v>
      </c>
      <c r="I736" s="123">
        <v>7.1836143877936691E+18</v>
      </c>
    </row>
    <row r="737" spans="3:9" ht="15" customHeight="1">
      <c r="C737" s="112" t="b">
        <v>0</v>
      </c>
      <c r="D737" s="131">
        <v>45627.674247685187</v>
      </c>
      <c r="E737" s="114">
        <v>0.50371010214297351</v>
      </c>
      <c r="F737" s="114">
        <v>0.74319451993799435</v>
      </c>
      <c r="G737" s="122">
        <v>655</v>
      </c>
      <c r="H737" s="123">
        <v>0</v>
      </c>
      <c r="I737" s="123">
        <v>7.055548553727959E+17</v>
      </c>
    </row>
    <row r="738" spans="3:9" ht="15" customHeight="1">
      <c r="C738" s="112" t="b">
        <v>0</v>
      </c>
      <c r="D738" s="131">
        <v>45627.674259259256</v>
      </c>
      <c r="E738" s="114">
        <v>0.51378430418583299</v>
      </c>
      <c r="F738" s="114">
        <v>0.71346673914047454</v>
      </c>
      <c r="G738" s="122">
        <v>656</v>
      </c>
      <c r="H738" s="123">
        <v>0</v>
      </c>
      <c r="I738" s="123">
        <v>1.3362047592772864E+19</v>
      </c>
    </row>
    <row r="739" spans="3:9" ht="15" customHeight="1">
      <c r="C739" s="112" t="b">
        <v>0</v>
      </c>
      <c r="D739" s="131">
        <v>45627.674270833333</v>
      </c>
      <c r="E739" s="114">
        <v>0.49837077506025801</v>
      </c>
      <c r="F739" s="114">
        <v>0.68492806957485552</v>
      </c>
      <c r="G739" s="122">
        <v>657</v>
      </c>
      <c r="H739" s="123">
        <v>0</v>
      </c>
      <c r="I739" s="123">
        <v>8.3722462442395822E+18</v>
      </c>
    </row>
    <row r="740" spans="3:9" ht="15" customHeight="1">
      <c r="C740" s="112" t="b">
        <v>0</v>
      </c>
      <c r="D740" s="131">
        <v>45627.67428240741</v>
      </c>
      <c r="E740" s="114">
        <v>0.51332189831206576</v>
      </c>
      <c r="F740" s="114">
        <v>0.68492806957485552</v>
      </c>
      <c r="G740" s="122">
        <v>658</v>
      </c>
      <c r="H740" s="123">
        <v>0</v>
      </c>
      <c r="I740" s="123">
        <v>8.2271240375709932E+18</v>
      </c>
    </row>
    <row r="741" spans="3:9" ht="15" customHeight="1">
      <c r="C741" s="112" t="b">
        <v>0</v>
      </c>
      <c r="D741" s="131">
        <v>45627.674293981479</v>
      </c>
      <c r="E741" s="114">
        <v>0.5389879932276691</v>
      </c>
      <c r="F741" s="114">
        <v>0.678078788879107</v>
      </c>
      <c r="G741" s="122">
        <v>659</v>
      </c>
      <c r="H741" s="123">
        <v>0</v>
      </c>
      <c r="I741" s="123">
        <v>7.0967911750612838E+18</v>
      </c>
    </row>
    <row r="742" spans="3:9" ht="15" customHeight="1">
      <c r="C742" s="112" t="b">
        <v>0</v>
      </c>
      <c r="D742" s="131">
        <v>45627.674305555556</v>
      </c>
      <c r="E742" s="114">
        <v>0.56593739288905254</v>
      </c>
      <c r="F742" s="114">
        <v>0.67129800099031589</v>
      </c>
      <c r="G742" s="122">
        <v>660</v>
      </c>
      <c r="H742" s="123">
        <v>0</v>
      </c>
      <c r="I742" s="123">
        <v>1.531317572507084E+18</v>
      </c>
    </row>
    <row r="743" spans="3:9" ht="15" customHeight="1">
      <c r="C743" s="112" t="b">
        <v>0</v>
      </c>
      <c r="D743" s="131">
        <v>45627.674317129633</v>
      </c>
      <c r="E743" s="114">
        <v>0.5942342625335052</v>
      </c>
      <c r="F743" s="114">
        <v>0.64444608095070322</v>
      </c>
      <c r="G743" s="122">
        <v>661</v>
      </c>
      <c r="H743" s="123">
        <v>0</v>
      </c>
      <c r="I743" s="123">
        <v>1.2122809246568772E+19</v>
      </c>
    </row>
    <row r="744" spans="3:9" ht="15" customHeight="1">
      <c r="C744" s="112" t="b">
        <v>0</v>
      </c>
      <c r="D744" s="131">
        <v>45627.674328703702</v>
      </c>
      <c r="E744" s="114">
        <v>0.5942342625335052</v>
      </c>
      <c r="F744" s="114">
        <v>0.6251126985221821</v>
      </c>
      <c r="G744" s="122">
        <v>662</v>
      </c>
      <c r="H744" s="123">
        <v>0</v>
      </c>
      <c r="I744" s="123">
        <v>1.980666532796193E+18</v>
      </c>
    </row>
    <row r="745" spans="3:9" ht="15" customHeight="1">
      <c r="C745" s="112" t="b">
        <v>0</v>
      </c>
      <c r="D745" s="131">
        <v>45627.674340277779</v>
      </c>
      <c r="E745" s="114">
        <v>0.5942342625335052</v>
      </c>
      <c r="F745" s="114">
        <v>0.61886157153696031</v>
      </c>
      <c r="G745" s="122">
        <v>663</v>
      </c>
      <c r="H745" s="123">
        <v>0</v>
      </c>
      <c r="I745" s="123">
        <v>1.828312816853428E+19</v>
      </c>
    </row>
    <row r="746" spans="3:9" ht="15" customHeight="1">
      <c r="C746" s="112" t="b">
        <v>0</v>
      </c>
      <c r="D746" s="131">
        <v>45627.674351851849</v>
      </c>
      <c r="E746" s="114">
        <v>0.6180036330348454</v>
      </c>
      <c r="F746" s="114">
        <v>0.59410710867548189</v>
      </c>
      <c r="G746" s="122">
        <v>664</v>
      </c>
      <c r="H746" s="123">
        <v>0</v>
      </c>
      <c r="I746" s="123">
        <v>1.0758764151357118E+19</v>
      </c>
    </row>
    <row r="747" spans="3:9" ht="15" customHeight="1">
      <c r="C747" s="112" t="b">
        <v>0</v>
      </c>
      <c r="D747" s="131">
        <v>45627.674363425926</v>
      </c>
      <c r="E747" s="114">
        <v>0.63036370569554234</v>
      </c>
      <c r="F747" s="114">
        <v>0.57034282432846262</v>
      </c>
      <c r="G747" s="122">
        <v>665</v>
      </c>
      <c r="H747" s="123">
        <v>0</v>
      </c>
      <c r="I747" s="123">
        <v>2.0456803365605112E+18</v>
      </c>
    </row>
    <row r="748" spans="3:9" ht="15" customHeight="1">
      <c r="C748" s="112" t="b">
        <v>0</v>
      </c>
      <c r="D748" s="131">
        <v>45627.674375000002</v>
      </c>
      <c r="E748" s="114">
        <v>0.64297097980945317</v>
      </c>
      <c r="F748" s="114">
        <v>0.56463939608517799</v>
      </c>
      <c r="G748" s="122">
        <v>666</v>
      </c>
      <c r="H748" s="123">
        <v>0</v>
      </c>
      <c r="I748" s="123">
        <v>4.3892310887014564E+18</v>
      </c>
    </row>
    <row r="749" spans="3:9" ht="15" customHeight="1">
      <c r="C749" s="112" t="b">
        <v>0</v>
      </c>
      <c r="D749" s="131">
        <v>45627.674386574072</v>
      </c>
      <c r="E749" s="114">
        <v>0.66868981900183133</v>
      </c>
      <c r="F749" s="114">
        <v>0.53640742628091909</v>
      </c>
      <c r="G749" s="122">
        <v>667</v>
      </c>
      <c r="H749" s="123">
        <v>0</v>
      </c>
      <c r="I749" s="123">
        <v>4.1398386619536763E+18</v>
      </c>
    </row>
    <row r="750" spans="3:9" ht="15" customHeight="1">
      <c r="C750" s="112" t="b">
        <v>0</v>
      </c>
      <c r="D750" s="131">
        <v>45627.674398148149</v>
      </c>
      <c r="E750" s="114">
        <v>0.66868981900183133</v>
      </c>
      <c r="F750" s="114">
        <v>0.5203152034924915</v>
      </c>
      <c r="G750" s="122">
        <v>668</v>
      </c>
      <c r="H750" s="123">
        <v>0</v>
      </c>
      <c r="I750" s="123">
        <v>1.0695522315025488E+19</v>
      </c>
    </row>
    <row r="751" spans="3:9" ht="15" customHeight="1">
      <c r="C751" s="112" t="b">
        <v>0</v>
      </c>
      <c r="D751" s="131">
        <v>45627.674409722225</v>
      </c>
      <c r="E751" s="114">
        <v>0.65531602262179467</v>
      </c>
      <c r="F751" s="114">
        <v>0.53072150756234138</v>
      </c>
      <c r="G751" s="122">
        <v>669</v>
      </c>
      <c r="H751" s="123">
        <v>0</v>
      </c>
      <c r="I751" s="123">
        <v>5.3486747885439642E+18</v>
      </c>
    </row>
    <row r="752" spans="3:9" ht="15" customHeight="1">
      <c r="C752" s="112" t="b">
        <v>0</v>
      </c>
      <c r="D752" s="131">
        <v>45627.674421296295</v>
      </c>
      <c r="E752" s="114">
        <v>0.6422097021693588</v>
      </c>
      <c r="F752" s="114">
        <v>0.54664315278921161</v>
      </c>
      <c r="G752" s="122">
        <v>670</v>
      </c>
      <c r="H752" s="123">
        <v>0</v>
      </c>
      <c r="I752" s="123">
        <v>5.050779087513472E+17</v>
      </c>
    </row>
    <row r="753" spans="3:9" ht="15" customHeight="1">
      <c r="C753" s="112" t="b">
        <v>0</v>
      </c>
      <c r="D753" s="131">
        <v>45627.674432870372</v>
      </c>
      <c r="E753" s="114">
        <v>0.63578760514766519</v>
      </c>
      <c r="F753" s="114">
        <v>0.53571028973342738</v>
      </c>
      <c r="G753" s="122">
        <v>671</v>
      </c>
      <c r="H753" s="123">
        <v>0</v>
      </c>
      <c r="I753" s="123">
        <v>7.916086702340436E+18</v>
      </c>
    </row>
    <row r="754" spans="3:9" ht="15" customHeight="1">
      <c r="C754" s="112" t="b">
        <v>0</v>
      </c>
      <c r="D754" s="131">
        <v>45627.674444444441</v>
      </c>
      <c r="E754" s="114">
        <v>0.63578760514766519</v>
      </c>
      <c r="F754" s="114">
        <v>0.54642449552809591</v>
      </c>
      <c r="G754" s="122">
        <v>672</v>
      </c>
      <c r="H754" s="123">
        <v>0</v>
      </c>
      <c r="I754" s="123">
        <v>1.2347585844096188E+19</v>
      </c>
    </row>
    <row r="755" spans="3:9" ht="15" customHeight="1">
      <c r="C755" s="112" t="b">
        <v>0</v>
      </c>
      <c r="D755" s="131">
        <v>45627.674456018518</v>
      </c>
      <c r="E755" s="114">
        <v>0.65486123330209511</v>
      </c>
      <c r="F755" s="114">
        <v>0.56281723039393883</v>
      </c>
      <c r="G755" s="122">
        <v>673</v>
      </c>
      <c r="H755" s="123">
        <v>0</v>
      </c>
      <c r="I755" s="123">
        <v>4.9775627205358469E+18</v>
      </c>
    </row>
    <row r="756" spans="3:9" ht="15" customHeight="1">
      <c r="C756" s="112" t="b">
        <v>0</v>
      </c>
      <c r="D756" s="131">
        <v>45627.674467592595</v>
      </c>
      <c r="E756" s="114">
        <v>0.66140984563511607</v>
      </c>
      <c r="F756" s="114">
        <v>0.54593271348212069</v>
      </c>
      <c r="G756" s="122">
        <v>674</v>
      </c>
      <c r="H756" s="123">
        <v>0</v>
      </c>
      <c r="I756" s="123">
        <v>2.3083164920581613E+17</v>
      </c>
    </row>
    <row r="757" spans="3:9" ht="15" customHeight="1">
      <c r="C757" s="112" t="b">
        <v>0</v>
      </c>
      <c r="D757" s="131">
        <v>45627.674479166664</v>
      </c>
      <c r="E757" s="114">
        <v>0.64818164872241368</v>
      </c>
      <c r="F757" s="114">
        <v>0.5732293491562267</v>
      </c>
      <c r="G757" s="122">
        <v>675</v>
      </c>
      <c r="H757" s="123">
        <v>0</v>
      </c>
      <c r="I757" s="123">
        <v>2.0004801992718881E+18</v>
      </c>
    </row>
    <row r="758" spans="3:9" ht="15" customHeight="1">
      <c r="C758" s="112" t="b">
        <v>0</v>
      </c>
      <c r="D758" s="131">
        <v>45627.674490740741</v>
      </c>
      <c r="E758" s="114">
        <v>0.61577256628629295</v>
      </c>
      <c r="F758" s="114">
        <v>0.60189081661403809</v>
      </c>
      <c r="G758" s="122">
        <v>676</v>
      </c>
      <c r="H758" s="123">
        <v>0</v>
      </c>
      <c r="I758" s="123">
        <v>2.4429430499025626E+17</v>
      </c>
    </row>
    <row r="759" spans="3:9" ht="15" customHeight="1">
      <c r="C759" s="112" t="b">
        <v>0</v>
      </c>
      <c r="D759" s="131">
        <v>45627.674502314818</v>
      </c>
      <c r="E759" s="114">
        <v>0.58498393797197823</v>
      </c>
      <c r="F759" s="114">
        <v>0.57179627578333614</v>
      </c>
      <c r="G759" s="122">
        <v>677</v>
      </c>
      <c r="H759" s="123">
        <v>0</v>
      </c>
      <c r="I759" s="123">
        <v>3.7731098530579436E+18</v>
      </c>
    </row>
    <row r="760" spans="3:9" ht="15" customHeight="1">
      <c r="C760" s="112" t="b">
        <v>0</v>
      </c>
      <c r="D760" s="131">
        <v>45627.674513888887</v>
      </c>
      <c r="E760" s="114">
        <v>0.57328425921253867</v>
      </c>
      <c r="F760" s="114">
        <v>0.54320646199416933</v>
      </c>
      <c r="G760" s="122">
        <v>678</v>
      </c>
      <c r="H760" s="123">
        <v>0</v>
      </c>
      <c r="I760" s="123">
        <v>1.2145656369116758E+19</v>
      </c>
    </row>
    <row r="761" spans="3:9" ht="15" customHeight="1">
      <c r="C761" s="112" t="b">
        <v>0</v>
      </c>
      <c r="D761" s="131">
        <v>45627.674525462964</v>
      </c>
      <c r="E761" s="114">
        <v>0.56755141662041331</v>
      </c>
      <c r="F761" s="114">
        <v>0.52147820351440255</v>
      </c>
      <c r="G761" s="122">
        <v>679</v>
      </c>
      <c r="H761" s="123">
        <v>0</v>
      </c>
      <c r="I761" s="123">
        <v>2.0536910578372756E+18</v>
      </c>
    </row>
    <row r="762" spans="3:9" ht="15" customHeight="1">
      <c r="C762" s="112" t="b">
        <v>0</v>
      </c>
      <c r="D762" s="131">
        <v>45627.674537037034</v>
      </c>
      <c r="E762" s="114">
        <v>0.59025347328522981</v>
      </c>
      <c r="F762" s="114">
        <v>0.51104863944411449</v>
      </c>
      <c r="G762" s="122">
        <v>680</v>
      </c>
      <c r="H762" s="123">
        <v>0</v>
      </c>
      <c r="I762" s="123">
        <v>1.6849827018241327E+19</v>
      </c>
    </row>
    <row r="763" spans="3:9" ht="15" customHeight="1">
      <c r="C763" s="112" t="b">
        <v>0</v>
      </c>
      <c r="D763" s="131">
        <v>45627.67454861111</v>
      </c>
      <c r="E763" s="114">
        <v>0.59025347328522981</v>
      </c>
      <c r="F763" s="114">
        <v>0.53149058502187907</v>
      </c>
      <c r="G763" s="122">
        <v>681</v>
      </c>
      <c r="H763" s="123">
        <v>0</v>
      </c>
      <c r="I763" s="123">
        <v>2.2392522355804314E+18</v>
      </c>
    </row>
    <row r="764" spans="3:9" ht="15" customHeight="1">
      <c r="C764" s="112" t="b">
        <v>0</v>
      </c>
      <c r="D764" s="131">
        <v>45627.674560185187</v>
      </c>
      <c r="E764" s="114">
        <v>0.57254586908667293</v>
      </c>
      <c r="F764" s="114">
        <v>0.53149058502187907</v>
      </c>
      <c r="G764" s="122">
        <v>682</v>
      </c>
      <c r="H764" s="123">
        <v>0</v>
      </c>
      <c r="I764" s="123">
        <v>1.5200769802345345E+19</v>
      </c>
    </row>
    <row r="765" spans="3:9" ht="15" customHeight="1">
      <c r="C765" s="112" t="b">
        <v>0</v>
      </c>
      <c r="D765" s="131">
        <v>45627.674571759257</v>
      </c>
      <c r="E765" s="114">
        <v>0.57827132777753965</v>
      </c>
      <c r="F765" s="114">
        <v>0.52086077332144143</v>
      </c>
      <c r="G765" s="122">
        <v>683</v>
      </c>
      <c r="H765" s="123">
        <v>0</v>
      </c>
      <c r="I765" s="123">
        <v>1.3101009371544379E+19</v>
      </c>
    </row>
    <row r="766" spans="3:9" ht="15" customHeight="1">
      <c r="C766" s="112" t="b">
        <v>0</v>
      </c>
      <c r="D766" s="131">
        <v>45627.674583333333</v>
      </c>
      <c r="E766" s="114">
        <v>0.54935776138866266</v>
      </c>
      <c r="F766" s="114">
        <v>0.51565216558822702</v>
      </c>
      <c r="G766" s="122">
        <v>684</v>
      </c>
      <c r="H766" s="123">
        <v>0</v>
      </c>
      <c r="I766" s="123">
        <v>1.8126713924076014E+18</v>
      </c>
    </row>
    <row r="767" spans="3:9" ht="15" customHeight="1">
      <c r="C767" s="112" t="b">
        <v>0</v>
      </c>
      <c r="D767" s="131">
        <v>45627.67459490741</v>
      </c>
      <c r="E767" s="114">
        <v>0.52188987331922954</v>
      </c>
      <c r="F767" s="114">
        <v>0.52080868724410934</v>
      </c>
      <c r="G767" s="122">
        <v>685</v>
      </c>
      <c r="H767" s="123">
        <v>0</v>
      </c>
      <c r="I767" s="123">
        <v>6.7546189515399086E+18</v>
      </c>
    </row>
    <row r="768" spans="3:9" ht="15" customHeight="1">
      <c r="C768" s="112" t="b">
        <v>0</v>
      </c>
      <c r="D768" s="131">
        <v>45627.67460648148</v>
      </c>
      <c r="E768" s="114">
        <v>0.50101427838646029</v>
      </c>
      <c r="F768" s="114">
        <v>0.51560060037166822</v>
      </c>
      <c r="G768" s="122">
        <v>686</v>
      </c>
      <c r="H768" s="123">
        <v>0</v>
      </c>
      <c r="I768" s="123">
        <v>1.7528231894569362E+18</v>
      </c>
    </row>
    <row r="769" spans="3:9" ht="15" customHeight="1">
      <c r="C769" s="112" t="b">
        <v>0</v>
      </c>
      <c r="D769" s="131">
        <v>45627.674618055556</v>
      </c>
      <c r="E769" s="114">
        <v>0.48097370725100186</v>
      </c>
      <c r="F769" s="114">
        <v>0.53622462438653495</v>
      </c>
      <c r="G769" s="122">
        <v>687</v>
      </c>
      <c r="H769" s="123">
        <v>0</v>
      </c>
      <c r="I769" s="123">
        <v>9.5460540527467254E+18</v>
      </c>
    </row>
    <row r="770" spans="3:9" ht="15" customHeight="1">
      <c r="C770" s="112" t="b">
        <v>0</v>
      </c>
      <c r="D770" s="131">
        <v>45627.674629629626</v>
      </c>
      <c r="E770" s="114">
        <v>0.48578344432351189</v>
      </c>
      <c r="F770" s="114">
        <v>0.56303585560586178</v>
      </c>
      <c r="G770" s="122">
        <v>688</v>
      </c>
      <c r="H770" s="123">
        <v>0</v>
      </c>
      <c r="I770" s="123">
        <v>1.2745842896087382E+19</v>
      </c>
    </row>
    <row r="771" spans="3:9" ht="15" customHeight="1">
      <c r="C771" s="112" t="b">
        <v>0</v>
      </c>
      <c r="D771" s="131">
        <v>45627.674641203703</v>
      </c>
      <c r="E771" s="114">
        <v>0.50521478209645243</v>
      </c>
      <c r="F771" s="114">
        <v>0.55177513849374449</v>
      </c>
      <c r="G771" s="122">
        <v>689</v>
      </c>
      <c r="H771" s="123">
        <v>0</v>
      </c>
      <c r="I771" s="123">
        <v>5.7780085003624561E+18</v>
      </c>
    </row>
    <row r="772" spans="3:9" ht="15" customHeight="1">
      <c r="C772" s="112" t="b">
        <v>0</v>
      </c>
      <c r="D772" s="131">
        <v>45627.67465277778</v>
      </c>
      <c r="E772" s="114">
        <v>0.50521478209645243</v>
      </c>
      <c r="F772" s="114">
        <v>0.55177513849374449</v>
      </c>
      <c r="G772" s="122">
        <v>690</v>
      </c>
      <c r="H772" s="123">
        <v>0</v>
      </c>
      <c r="I772" s="123">
        <v>1.8402032061872527E+19</v>
      </c>
    </row>
    <row r="773" spans="3:9" ht="15" customHeight="1">
      <c r="C773" s="112" t="b">
        <v>0</v>
      </c>
      <c r="D773" s="131">
        <v>45627.674664351849</v>
      </c>
      <c r="E773" s="114">
        <v>0.51026692991741696</v>
      </c>
      <c r="F773" s="114">
        <v>0.56281064126361935</v>
      </c>
      <c r="G773" s="122">
        <v>691</v>
      </c>
      <c r="H773" s="123">
        <v>0</v>
      </c>
      <c r="I773" s="123">
        <v>1.5017271260027785E+19</v>
      </c>
    </row>
    <row r="774" spans="3:9" ht="15" customHeight="1">
      <c r="C774" s="112" t="b">
        <v>0</v>
      </c>
      <c r="D774" s="131">
        <v>45627.674675925926</v>
      </c>
      <c r="E774" s="114">
        <v>0.52557493781493947</v>
      </c>
      <c r="F774" s="114">
        <v>0.54029821561307456</v>
      </c>
      <c r="G774" s="122">
        <v>692</v>
      </c>
      <c r="H774" s="123">
        <v>0</v>
      </c>
      <c r="I774" s="123">
        <v>1.3403942014333479E+19</v>
      </c>
    </row>
    <row r="775" spans="3:9" ht="15" customHeight="1">
      <c r="C775" s="112" t="b">
        <v>0</v>
      </c>
      <c r="D775" s="131">
        <v>45627.674687500003</v>
      </c>
      <c r="E775" s="114">
        <v>0.55185368470568652</v>
      </c>
      <c r="F775" s="114">
        <v>0.53489523345694379</v>
      </c>
      <c r="G775" s="122">
        <v>693</v>
      </c>
      <c r="H775" s="123">
        <v>0</v>
      </c>
      <c r="I775" s="123">
        <v>1.5610624909244522E+19</v>
      </c>
    </row>
    <row r="776" spans="3:9" ht="15" customHeight="1">
      <c r="C776" s="112" t="b">
        <v>0</v>
      </c>
      <c r="D776" s="131">
        <v>45627.674699074072</v>
      </c>
      <c r="E776" s="114">
        <v>0.52977953731745908</v>
      </c>
      <c r="F776" s="114">
        <v>0.50815047178409656</v>
      </c>
      <c r="G776" s="122">
        <v>694</v>
      </c>
      <c r="H776" s="123">
        <v>0</v>
      </c>
      <c r="I776" s="123">
        <v>2.5301701236519726E+18</v>
      </c>
    </row>
    <row r="777" spans="3:9" ht="15" customHeight="1">
      <c r="C777" s="112" t="b">
        <v>0</v>
      </c>
      <c r="D777" s="131">
        <v>45627.674710648149</v>
      </c>
      <c r="E777" s="114">
        <v>0.51388615119793535</v>
      </c>
      <c r="F777" s="114">
        <v>0.49798746234841462</v>
      </c>
      <c r="G777" s="122">
        <v>695</v>
      </c>
      <c r="H777" s="123">
        <v>0</v>
      </c>
      <c r="I777" s="123">
        <v>1.4470469576845887E+19</v>
      </c>
    </row>
    <row r="778" spans="3:9" ht="15" customHeight="1">
      <c r="C778" s="112" t="b">
        <v>0</v>
      </c>
      <c r="D778" s="131">
        <v>45627.674722222226</v>
      </c>
      <c r="E778" s="114">
        <v>0.53958045875783212</v>
      </c>
      <c r="F778" s="114">
        <v>0.51292708621886707</v>
      </c>
      <c r="G778" s="122">
        <v>696</v>
      </c>
      <c r="H778" s="123">
        <v>0</v>
      </c>
      <c r="I778" s="123">
        <v>1.4912881578260679E+19</v>
      </c>
    </row>
    <row r="779" spans="3:9" ht="15" customHeight="1">
      <c r="C779" s="112" t="b">
        <v>0</v>
      </c>
      <c r="D779" s="131">
        <v>45627.674733796295</v>
      </c>
      <c r="E779" s="114">
        <v>0.55037206793298876</v>
      </c>
      <c r="F779" s="114">
        <v>0.50779781535667834</v>
      </c>
      <c r="G779" s="122">
        <v>697</v>
      </c>
      <c r="H779" s="123">
        <v>0</v>
      </c>
      <c r="I779" s="123">
        <v>8.511832478834433E+18</v>
      </c>
    </row>
    <row r="780" spans="3:9" ht="15" customHeight="1">
      <c r="C780" s="112" t="b">
        <v>0</v>
      </c>
      <c r="D780" s="131">
        <v>45627.674745370372</v>
      </c>
      <c r="E780" s="114">
        <v>0.55587578861231868</v>
      </c>
      <c r="F780" s="114">
        <v>0.50271983720311153</v>
      </c>
      <c r="G780" s="122">
        <v>698</v>
      </c>
      <c r="H780" s="123">
        <v>0</v>
      </c>
      <c r="I780" s="123">
        <v>1.9415092852320108E+18</v>
      </c>
    </row>
    <row r="781" spans="3:9" ht="15" customHeight="1">
      <c r="C781" s="112" t="b">
        <v>0</v>
      </c>
      <c r="D781" s="131">
        <v>45627.674756944441</v>
      </c>
      <c r="E781" s="114">
        <v>0.56143454649844182</v>
      </c>
      <c r="F781" s="114">
        <v>0.52282863069123597</v>
      </c>
      <c r="G781" s="122">
        <v>699</v>
      </c>
      <c r="H781" s="123">
        <v>0</v>
      </c>
      <c r="I781" s="123">
        <v>3.6686389601232497E+18</v>
      </c>
    </row>
    <row r="782" spans="3:9" ht="15" customHeight="1">
      <c r="C782" s="112" t="b">
        <v>0</v>
      </c>
      <c r="D782" s="131">
        <v>45627.674768518518</v>
      </c>
      <c r="E782" s="114">
        <v>0.57827758289339504</v>
      </c>
      <c r="F782" s="114">
        <v>0.49668719915667414</v>
      </c>
      <c r="G782" s="122">
        <v>700</v>
      </c>
      <c r="H782" s="123">
        <v>0</v>
      </c>
      <c r="I782" s="123">
        <v>1.5486811988317571E+19</v>
      </c>
    </row>
    <row r="783" spans="3:9" ht="15" customHeight="1">
      <c r="C783" s="112" t="b">
        <v>0</v>
      </c>
      <c r="D783" s="131">
        <v>45627.674780092595</v>
      </c>
      <c r="E783" s="114">
        <v>0.5724948070644611</v>
      </c>
      <c r="F783" s="114">
        <v>0.5016540711482409</v>
      </c>
      <c r="G783" s="122">
        <v>701</v>
      </c>
      <c r="H783" s="123">
        <v>0</v>
      </c>
      <c r="I783" s="123">
        <v>6.3843809050284657E+18</v>
      </c>
    </row>
    <row r="784" spans="3:9" ht="15" customHeight="1">
      <c r="C784" s="112" t="b">
        <v>0</v>
      </c>
      <c r="D784" s="131">
        <v>45627.674791666665</v>
      </c>
      <c r="E784" s="114">
        <v>0.56676985899381649</v>
      </c>
      <c r="F784" s="114">
        <v>0.47657136759082885</v>
      </c>
      <c r="G784" s="122">
        <v>702</v>
      </c>
      <c r="H784" s="123">
        <v>0</v>
      </c>
      <c r="I784" s="123">
        <v>7.3473546025385001E+18</v>
      </c>
    </row>
    <row r="785" spans="3:9" ht="15" customHeight="1">
      <c r="C785" s="112" t="b">
        <v>0</v>
      </c>
      <c r="D785" s="131">
        <v>45627.674803240741</v>
      </c>
      <c r="E785" s="114">
        <v>0.54409906463406377</v>
      </c>
      <c r="F785" s="114">
        <v>0.47657136759082885</v>
      </c>
      <c r="G785" s="122">
        <v>703</v>
      </c>
      <c r="H785" s="123">
        <v>0</v>
      </c>
      <c r="I785" s="123">
        <v>1.5304134475716058E+18</v>
      </c>
    </row>
    <row r="786" spans="3:9" ht="15" customHeight="1">
      <c r="C786" s="112" t="b">
        <v>0</v>
      </c>
      <c r="D786" s="131">
        <v>45627.674814814818</v>
      </c>
      <c r="E786" s="114">
        <v>0.54409906463406377</v>
      </c>
      <c r="F786" s="114">
        <v>0.46703994023901224</v>
      </c>
      <c r="G786" s="122">
        <v>704</v>
      </c>
      <c r="H786" s="123">
        <v>0</v>
      </c>
      <c r="I786" s="123">
        <v>1.2567414306993762E+19</v>
      </c>
    </row>
    <row r="787" spans="3:9" ht="15" customHeight="1">
      <c r="C787" s="112" t="b">
        <v>0</v>
      </c>
      <c r="D787" s="131">
        <v>45627.674826388888</v>
      </c>
      <c r="E787" s="114">
        <v>0.53865807398772314</v>
      </c>
      <c r="F787" s="114">
        <v>0.49039193725096286</v>
      </c>
      <c r="G787" s="122">
        <v>705</v>
      </c>
      <c r="H787" s="123">
        <v>0</v>
      </c>
      <c r="I787" s="123">
        <v>5.4728564932432527E+18</v>
      </c>
    </row>
    <row r="788" spans="3:9" ht="15" customHeight="1">
      <c r="C788" s="112" t="b">
        <v>0</v>
      </c>
      <c r="D788" s="131">
        <v>45627.674837962964</v>
      </c>
      <c r="E788" s="114">
        <v>0.56020439694723212</v>
      </c>
      <c r="F788" s="114">
        <v>0.51000761474100142</v>
      </c>
      <c r="G788" s="122">
        <v>706</v>
      </c>
      <c r="H788" s="123">
        <v>0</v>
      </c>
      <c r="I788" s="123">
        <v>3.2884384104550226E+18</v>
      </c>
    </row>
    <row r="789" spans="3:9" ht="15" customHeight="1">
      <c r="C789" s="112" t="b">
        <v>0</v>
      </c>
      <c r="D789" s="131">
        <v>45627.674849537034</v>
      </c>
      <c r="E789" s="114">
        <v>0.58821461679459375</v>
      </c>
      <c r="F789" s="114">
        <v>0.53040791933064146</v>
      </c>
      <c r="G789" s="122">
        <v>707</v>
      </c>
      <c r="H789" s="123">
        <v>0</v>
      </c>
      <c r="I789" s="123">
        <v>3.7410333918881649E+18</v>
      </c>
    </row>
    <row r="790" spans="3:9" ht="15" customHeight="1">
      <c r="C790" s="112" t="b">
        <v>0</v>
      </c>
      <c r="D790" s="131">
        <v>45627.674861111111</v>
      </c>
      <c r="E790" s="114">
        <v>0.58233247062664784</v>
      </c>
      <c r="F790" s="114">
        <v>0.52510384013733502</v>
      </c>
      <c r="G790" s="122">
        <v>708</v>
      </c>
      <c r="H790" s="123">
        <v>0</v>
      </c>
      <c r="I790" s="123">
        <v>1.5226894877593457E+19</v>
      </c>
    </row>
    <row r="791" spans="3:9" ht="15" customHeight="1">
      <c r="C791" s="112" t="b">
        <v>0</v>
      </c>
      <c r="D791" s="131">
        <v>45627.674872685187</v>
      </c>
      <c r="E791" s="114">
        <v>0.56486249650784837</v>
      </c>
      <c r="F791" s="114">
        <v>0.53560591694008175</v>
      </c>
      <c r="G791" s="122">
        <v>709</v>
      </c>
      <c r="H791" s="123">
        <v>0</v>
      </c>
      <c r="I791" s="123">
        <v>1.1832053372709714E+18</v>
      </c>
    </row>
    <row r="792" spans="3:9" ht="15" customHeight="1">
      <c r="C792" s="112" t="b">
        <v>0</v>
      </c>
      <c r="D792" s="131">
        <v>45627.674884259257</v>
      </c>
      <c r="E792" s="114">
        <v>0.57051112147292682</v>
      </c>
      <c r="F792" s="114">
        <v>0.5409619761094826</v>
      </c>
      <c r="G792" s="122">
        <v>710</v>
      </c>
      <c r="H792" s="123">
        <v>0</v>
      </c>
      <c r="I792" s="123">
        <v>1.3421549162695541E+19</v>
      </c>
    </row>
    <row r="793" spans="3:9" ht="15" customHeight="1">
      <c r="C793" s="112" t="b">
        <v>0</v>
      </c>
      <c r="D793" s="131">
        <v>45627.674895833334</v>
      </c>
      <c r="E793" s="114">
        <v>0.57051112147292682</v>
      </c>
      <c r="F793" s="114">
        <v>0.55719083539276715</v>
      </c>
      <c r="G793" s="122">
        <v>711</v>
      </c>
      <c r="H793" s="123">
        <v>0</v>
      </c>
      <c r="I793" s="123">
        <v>8.5743728827258102E+18</v>
      </c>
    </row>
    <row r="794" spans="3:9" ht="15" customHeight="1">
      <c r="C794" s="112" t="b">
        <v>0</v>
      </c>
      <c r="D794" s="131">
        <v>45627.674907407411</v>
      </c>
      <c r="E794" s="114">
        <v>0.59903667754657319</v>
      </c>
      <c r="F794" s="114">
        <v>0.56276274374669477</v>
      </c>
      <c r="G794" s="122">
        <v>712</v>
      </c>
      <c r="H794" s="123">
        <v>0</v>
      </c>
      <c r="I794" s="123">
        <v>1.3606535257083361E+18</v>
      </c>
    </row>
    <row r="795" spans="3:9" ht="15" customHeight="1">
      <c r="C795" s="112" t="b">
        <v>0</v>
      </c>
      <c r="D795" s="131">
        <v>45627.67491898148</v>
      </c>
      <c r="E795" s="114">
        <v>0.61700777787297045</v>
      </c>
      <c r="F795" s="114">
        <v>0.56276274374669477</v>
      </c>
      <c r="G795" s="122">
        <v>713</v>
      </c>
      <c r="H795" s="123">
        <v>0</v>
      </c>
      <c r="I795" s="123">
        <v>9.2105243335252316E+18</v>
      </c>
    </row>
    <row r="796" spans="3:9" ht="15" customHeight="1">
      <c r="C796" s="112" t="b">
        <v>0</v>
      </c>
      <c r="D796" s="131">
        <v>45627.674930555557</v>
      </c>
      <c r="E796" s="114">
        <v>0.59232746675805159</v>
      </c>
      <c r="F796" s="114">
        <v>0.56276274374669477</v>
      </c>
      <c r="G796" s="122">
        <v>714</v>
      </c>
      <c r="H796" s="123">
        <v>0</v>
      </c>
      <c r="I796" s="123">
        <v>1.1835344536322648E+19</v>
      </c>
    </row>
    <row r="797" spans="3:9" ht="15" customHeight="1">
      <c r="C797" s="112" t="b">
        <v>0</v>
      </c>
      <c r="D797" s="131">
        <v>45627.674942129626</v>
      </c>
      <c r="E797" s="114">
        <v>0.62194384009595416</v>
      </c>
      <c r="F797" s="114">
        <v>0.54025223399682698</v>
      </c>
      <c r="G797" s="122">
        <v>715</v>
      </c>
      <c r="H797" s="123">
        <v>0</v>
      </c>
      <c r="I797" s="123">
        <v>1.0638315584669635E+19</v>
      </c>
    </row>
    <row r="798" spans="3:9" ht="15" customHeight="1">
      <c r="C798" s="112" t="b">
        <v>0</v>
      </c>
      <c r="D798" s="131">
        <v>45627.674953703703</v>
      </c>
      <c r="E798" s="114">
        <v>0.60950496329403503</v>
      </c>
      <c r="F798" s="114">
        <v>0.55645980101673176</v>
      </c>
      <c r="G798" s="122">
        <v>716</v>
      </c>
      <c r="H798" s="123">
        <v>0</v>
      </c>
      <c r="I798" s="123">
        <v>7.7545771707965338E+18</v>
      </c>
    </row>
    <row r="799" spans="3:9" ht="15" customHeight="1">
      <c r="C799" s="112" t="b">
        <v>0</v>
      </c>
      <c r="D799" s="131">
        <v>45627.67496527778</v>
      </c>
      <c r="E799" s="114">
        <v>0.63998021145873685</v>
      </c>
      <c r="F799" s="114">
        <v>0.58428279106756842</v>
      </c>
      <c r="G799" s="122">
        <v>717</v>
      </c>
      <c r="H799" s="123">
        <v>0</v>
      </c>
      <c r="I799" s="123">
        <v>1.5099940008578566E+19</v>
      </c>
    </row>
    <row r="800" spans="3:9" ht="15" customHeight="1">
      <c r="C800" s="112" t="b">
        <v>0</v>
      </c>
      <c r="D800" s="131">
        <v>45627.674976851849</v>
      </c>
      <c r="E800" s="114">
        <v>0.62078080511497469</v>
      </c>
      <c r="F800" s="114">
        <v>0.55506865151418994</v>
      </c>
      <c r="G800" s="122">
        <v>718</v>
      </c>
      <c r="H800" s="123">
        <v>0</v>
      </c>
      <c r="I800" s="123">
        <v>2.730308531916545E+18</v>
      </c>
    </row>
    <row r="801" spans="3:9" ht="15" customHeight="1">
      <c r="C801" s="112" t="b">
        <v>0</v>
      </c>
      <c r="D801" s="131">
        <v>45627.674988425926</v>
      </c>
      <c r="E801" s="114">
        <v>0.60215738096152538</v>
      </c>
      <c r="F801" s="114">
        <v>0.55506865151418994</v>
      </c>
      <c r="G801" s="122">
        <v>719</v>
      </c>
      <c r="H801" s="123">
        <v>0</v>
      </c>
      <c r="I801" s="123">
        <v>1.5702387501419223E+18</v>
      </c>
    </row>
    <row r="802" spans="3:9" ht="15" customHeight="1">
      <c r="C802" s="112" t="b">
        <v>0</v>
      </c>
      <c r="D802" s="131">
        <v>45627.675000000003</v>
      </c>
      <c r="E802" s="114">
        <v>0.60817895477114059</v>
      </c>
      <c r="F802" s="114">
        <v>0.54951796499904804</v>
      </c>
      <c r="G802" s="122">
        <v>720</v>
      </c>
      <c r="H802" s="123">
        <v>0</v>
      </c>
      <c r="I802" s="123">
        <v>2.2786965791282739E+18</v>
      </c>
    </row>
    <row r="803" spans="3:9" ht="15" customHeight="1">
      <c r="C803" s="112" t="b">
        <v>0</v>
      </c>
      <c r="D803" s="131">
        <v>45627.675011574072</v>
      </c>
      <c r="E803" s="114">
        <v>0.58385179658029496</v>
      </c>
      <c r="F803" s="114">
        <v>0.52204206674909559</v>
      </c>
      <c r="G803" s="122">
        <v>721</v>
      </c>
      <c r="H803" s="123">
        <v>0</v>
      </c>
      <c r="I803" s="123">
        <v>9.7863836676905185E+18</v>
      </c>
    </row>
    <row r="804" spans="3:9" ht="15" customHeight="1">
      <c r="C804" s="112" t="b">
        <v>0</v>
      </c>
      <c r="D804" s="131">
        <v>45627.675023148149</v>
      </c>
      <c r="E804" s="114">
        <v>0.58969031454609788</v>
      </c>
      <c r="F804" s="114">
        <v>0.54292374941905941</v>
      </c>
      <c r="G804" s="122">
        <v>722</v>
      </c>
      <c r="H804" s="123">
        <v>0</v>
      </c>
      <c r="I804" s="123">
        <v>1.1659029146946284E+19</v>
      </c>
    </row>
    <row r="805" spans="3:9" ht="15" customHeight="1">
      <c r="C805" s="112" t="b">
        <v>0</v>
      </c>
      <c r="D805" s="131">
        <v>45627.675034722219</v>
      </c>
      <c r="E805" s="114">
        <v>0.60148412083701985</v>
      </c>
      <c r="F805" s="114">
        <v>0.54835298691324996</v>
      </c>
      <c r="G805" s="122">
        <v>723</v>
      </c>
      <c r="H805" s="123">
        <v>0</v>
      </c>
      <c r="I805" s="123">
        <v>3.4285857969882867E+17</v>
      </c>
    </row>
    <row r="806" spans="3:9" ht="15" customHeight="1">
      <c r="C806" s="112" t="b">
        <v>0</v>
      </c>
      <c r="D806" s="131">
        <v>45627.675046296295</v>
      </c>
      <c r="E806" s="114">
        <v>0.60749896204539011</v>
      </c>
      <c r="F806" s="114">
        <v>0.5648035765206475</v>
      </c>
      <c r="G806" s="122">
        <v>724</v>
      </c>
      <c r="H806" s="123">
        <v>0</v>
      </c>
      <c r="I806" s="123">
        <v>7.4738282131305021E+18</v>
      </c>
    </row>
    <row r="807" spans="3:9" ht="15" customHeight="1">
      <c r="C807" s="112" t="b">
        <v>0</v>
      </c>
      <c r="D807" s="131">
        <v>45627.675057870372</v>
      </c>
      <c r="E807" s="114">
        <v>0.63179892052720577</v>
      </c>
      <c r="F807" s="114">
        <v>0.5648035765206475</v>
      </c>
      <c r="G807" s="122">
        <v>725</v>
      </c>
      <c r="H807" s="123">
        <v>0</v>
      </c>
      <c r="I807" s="123">
        <v>1.4298753746198258E+19</v>
      </c>
    </row>
    <row r="808" spans="3:9" ht="15" customHeight="1">
      <c r="C808" s="112" t="b">
        <v>0</v>
      </c>
      <c r="D808" s="131">
        <v>45627.675069444442</v>
      </c>
      <c r="E808" s="114">
        <v>0.63811690973247781</v>
      </c>
      <c r="F808" s="114">
        <v>0.58739571958147341</v>
      </c>
      <c r="G808" s="122">
        <v>726</v>
      </c>
      <c r="H808" s="123">
        <v>0</v>
      </c>
      <c r="I808" s="123">
        <v>1.2778264029035819E+19</v>
      </c>
    </row>
    <row r="809" spans="3:9" ht="15" customHeight="1">
      <c r="C809" s="112" t="b">
        <v>0</v>
      </c>
      <c r="D809" s="131">
        <v>45627.675081018519</v>
      </c>
      <c r="E809" s="114">
        <v>0.61897340244050347</v>
      </c>
      <c r="F809" s="114">
        <v>0.57564780518984393</v>
      </c>
      <c r="G809" s="122">
        <v>727</v>
      </c>
      <c r="H809" s="123">
        <v>0</v>
      </c>
      <c r="I809" s="123">
        <v>1.1507093027235707E+19</v>
      </c>
    </row>
    <row r="810" spans="3:9" ht="15" customHeight="1">
      <c r="C810" s="112" t="b">
        <v>0</v>
      </c>
      <c r="D810" s="131">
        <v>45627.675092592595</v>
      </c>
      <c r="E810" s="114">
        <v>0.64992207256252865</v>
      </c>
      <c r="F810" s="114">
        <v>0.56413484908604705</v>
      </c>
      <c r="G810" s="122">
        <v>728</v>
      </c>
      <c r="H810" s="123">
        <v>0</v>
      </c>
      <c r="I810" s="123">
        <v>5.9045851679678956E+18</v>
      </c>
    </row>
    <row r="811" spans="3:9" ht="15" customHeight="1">
      <c r="C811" s="112" t="b">
        <v>0</v>
      </c>
      <c r="D811" s="131">
        <v>45627.675104166665</v>
      </c>
      <c r="E811" s="114">
        <v>0.67591895546502978</v>
      </c>
      <c r="F811" s="114">
        <v>0.57541754606776796</v>
      </c>
      <c r="G811" s="122">
        <v>729</v>
      </c>
      <c r="H811" s="123">
        <v>0</v>
      </c>
      <c r="I811" s="123">
        <v>2.126923052435383E+18</v>
      </c>
    </row>
    <row r="812" spans="3:9" ht="15" customHeight="1">
      <c r="C812" s="112" t="b">
        <v>0</v>
      </c>
      <c r="D812" s="131">
        <v>45627.675115740742</v>
      </c>
      <c r="E812" s="114">
        <v>0.64212300769177821</v>
      </c>
      <c r="F812" s="114">
        <v>0.54664666876437951</v>
      </c>
      <c r="G812" s="122">
        <v>730</v>
      </c>
      <c r="H812" s="123">
        <v>0</v>
      </c>
      <c r="I812" s="123">
        <v>1.620541952615447E+18</v>
      </c>
    </row>
    <row r="813" spans="3:9" ht="15" customHeight="1">
      <c r="C813" s="112" t="b">
        <v>0</v>
      </c>
      <c r="D813" s="131">
        <v>45627.675127314818</v>
      </c>
      <c r="E813" s="114">
        <v>0.6164380873841071</v>
      </c>
      <c r="F813" s="114">
        <v>0.52478080201380428</v>
      </c>
      <c r="G813" s="122">
        <v>731</v>
      </c>
      <c r="H813" s="123">
        <v>0</v>
      </c>
      <c r="I813" s="123">
        <v>2.9558147738354042E+17</v>
      </c>
    </row>
    <row r="814" spans="3:9" ht="15" customHeight="1">
      <c r="C814" s="112" t="b">
        <v>0</v>
      </c>
      <c r="D814" s="131">
        <v>45627.675138888888</v>
      </c>
      <c r="E814" s="114">
        <v>0.61027370651026602</v>
      </c>
      <c r="F814" s="114">
        <v>0.51428518597352824</v>
      </c>
      <c r="G814" s="122">
        <v>732</v>
      </c>
      <c r="H814" s="123">
        <v>0</v>
      </c>
      <c r="I814" s="123">
        <v>1.0791847367707644E+19</v>
      </c>
    </row>
    <row r="815" spans="3:9" ht="15" customHeight="1">
      <c r="C815" s="112" t="b">
        <v>0</v>
      </c>
      <c r="D815" s="131">
        <v>45627.675150462965</v>
      </c>
      <c r="E815" s="114">
        <v>0.57976002118475267</v>
      </c>
      <c r="F815" s="114">
        <v>0.49371377853458709</v>
      </c>
      <c r="G815" s="122">
        <v>733</v>
      </c>
      <c r="H815" s="123">
        <v>0</v>
      </c>
      <c r="I815" s="123">
        <v>1.2978952793164855E+19</v>
      </c>
    </row>
    <row r="816" spans="3:9" ht="15" customHeight="1">
      <c r="C816" s="112" t="b">
        <v>0</v>
      </c>
      <c r="D816" s="131">
        <v>45627.675162037034</v>
      </c>
      <c r="E816" s="114">
        <v>0.55077202012551496</v>
      </c>
      <c r="F816" s="114">
        <v>0.47890236517854945</v>
      </c>
      <c r="G816" s="122">
        <v>734</v>
      </c>
      <c r="H816" s="123">
        <v>0</v>
      </c>
      <c r="I816" s="123">
        <v>1.4970309794255215E+19</v>
      </c>
    </row>
    <row r="817" spans="3:9" ht="15" customHeight="1">
      <c r="C817" s="112" t="b">
        <v>0</v>
      </c>
      <c r="D817" s="131">
        <v>45627.675173611111</v>
      </c>
      <c r="E817" s="114">
        <v>0.55077202012551496</v>
      </c>
      <c r="F817" s="114">
        <v>0.45495724691962203</v>
      </c>
      <c r="G817" s="122">
        <v>735</v>
      </c>
      <c r="H817" s="123">
        <v>0</v>
      </c>
      <c r="I817" s="123">
        <v>1.8126852508961196E+19</v>
      </c>
    </row>
    <row r="818" spans="3:9" ht="15" customHeight="1">
      <c r="C818" s="112" t="b">
        <v>0</v>
      </c>
      <c r="D818" s="131">
        <v>45627.675185185188</v>
      </c>
      <c r="E818" s="114">
        <v>0.56729518072928042</v>
      </c>
      <c r="F818" s="114">
        <v>0.43220938457364078</v>
      </c>
      <c r="G818" s="122">
        <v>736</v>
      </c>
      <c r="H818" s="123">
        <v>0</v>
      </c>
      <c r="I818" s="123">
        <v>1.427715479743796E+19</v>
      </c>
    </row>
    <row r="819" spans="3:9" ht="15" customHeight="1">
      <c r="C819" s="112" t="b">
        <v>0</v>
      </c>
      <c r="D819" s="131">
        <v>45627.675196759257</v>
      </c>
      <c r="E819" s="114">
        <v>0.56729518072928042</v>
      </c>
      <c r="F819" s="114">
        <v>0.45381985380232287</v>
      </c>
      <c r="G819" s="122">
        <v>737</v>
      </c>
      <c r="H819" s="123">
        <v>0</v>
      </c>
      <c r="I819" s="123">
        <v>3.7386127011167462E+17</v>
      </c>
    </row>
    <row r="820" spans="3:9" ht="15" customHeight="1">
      <c r="C820" s="112" t="b">
        <v>0</v>
      </c>
      <c r="D820" s="131">
        <v>45627.675208333334</v>
      </c>
      <c r="E820" s="114">
        <v>0.53893042169281635</v>
      </c>
      <c r="F820" s="114">
        <v>0.43566705965022989</v>
      </c>
      <c r="G820" s="122">
        <v>738</v>
      </c>
      <c r="H820" s="123">
        <v>0</v>
      </c>
      <c r="I820" s="123">
        <v>1.8379444082608433E+19</v>
      </c>
    </row>
    <row r="821" spans="3:9" ht="15" customHeight="1">
      <c r="C821" s="112" t="b">
        <v>0</v>
      </c>
      <c r="D821" s="131">
        <v>45627.675219907411</v>
      </c>
      <c r="E821" s="114">
        <v>0.56587694277745715</v>
      </c>
      <c r="F821" s="114">
        <v>0.43566705965022989</v>
      </c>
      <c r="G821" s="122">
        <v>739</v>
      </c>
      <c r="H821" s="123">
        <v>0</v>
      </c>
      <c r="I821" s="123">
        <v>2.1276316665771523E+18</v>
      </c>
    </row>
    <row r="822" spans="3:9" ht="15" customHeight="1">
      <c r="C822" s="112" t="b">
        <v>0</v>
      </c>
      <c r="D822" s="131">
        <v>45627.67523148148</v>
      </c>
      <c r="E822" s="114">
        <v>0.59417078991632999</v>
      </c>
      <c r="F822" s="114">
        <v>0.4182403772642207</v>
      </c>
      <c r="G822" s="122">
        <v>740</v>
      </c>
      <c r="H822" s="123">
        <v>0</v>
      </c>
      <c r="I822" s="123">
        <v>9.2279138526264525E+18</v>
      </c>
    </row>
    <row r="823" spans="3:9" ht="15" customHeight="1">
      <c r="C823" s="112" t="b">
        <v>0</v>
      </c>
      <c r="D823" s="131">
        <v>45627.675243055557</v>
      </c>
      <c r="E823" s="114">
        <v>0.61199591361381989</v>
      </c>
      <c r="F823" s="114">
        <v>0.42242278103686298</v>
      </c>
      <c r="G823" s="122">
        <v>741</v>
      </c>
      <c r="H823" s="123">
        <v>0</v>
      </c>
      <c r="I823" s="123">
        <v>4.4905292895090289E+18</v>
      </c>
    </row>
    <row r="824" spans="3:9" ht="15" customHeight="1">
      <c r="C824" s="112" t="b">
        <v>0</v>
      </c>
      <c r="D824" s="131">
        <v>45627.675254629627</v>
      </c>
      <c r="E824" s="114">
        <v>0.59975599534154345</v>
      </c>
      <c r="F824" s="114">
        <v>0.43087123665760024</v>
      </c>
      <c r="G824" s="122">
        <v>742</v>
      </c>
      <c r="H824" s="123">
        <v>0</v>
      </c>
      <c r="I824" s="123">
        <v>1.1410680588822741E+19</v>
      </c>
    </row>
    <row r="825" spans="3:9" ht="15" customHeight="1">
      <c r="C825" s="112" t="b">
        <v>0</v>
      </c>
      <c r="D825" s="131">
        <v>45627.675266203703</v>
      </c>
      <c r="E825" s="114">
        <v>0.57576575552788167</v>
      </c>
      <c r="F825" s="114">
        <v>0.43517994902417623</v>
      </c>
      <c r="G825" s="122">
        <v>743</v>
      </c>
      <c r="H825" s="123">
        <v>0</v>
      </c>
      <c r="I825" s="123">
        <v>7.5738789359103078E+18</v>
      </c>
    </row>
    <row r="826" spans="3:9" ht="15" customHeight="1">
      <c r="C826" s="112" t="b">
        <v>0</v>
      </c>
      <c r="D826" s="131">
        <v>45627.67527777778</v>
      </c>
      <c r="E826" s="114">
        <v>0.55273512530676638</v>
      </c>
      <c r="F826" s="114">
        <v>0.42647635004369272</v>
      </c>
      <c r="G826" s="122">
        <v>744</v>
      </c>
      <c r="H826" s="123">
        <v>0</v>
      </c>
      <c r="I826" s="123">
        <v>1.8238640649381612E+19</v>
      </c>
    </row>
    <row r="827" spans="3:9" ht="15" customHeight="1">
      <c r="C827" s="112" t="b">
        <v>0</v>
      </c>
      <c r="D827" s="131">
        <v>45627.67528935185</v>
      </c>
      <c r="E827" s="114">
        <v>0.56378982781290177</v>
      </c>
      <c r="F827" s="114">
        <v>0.43500587704456656</v>
      </c>
      <c r="G827" s="122">
        <v>745</v>
      </c>
      <c r="H827" s="123">
        <v>0</v>
      </c>
      <c r="I827" s="123">
        <v>9.9128070797026611E+17</v>
      </c>
    </row>
    <row r="828" spans="3:9" ht="15" customHeight="1">
      <c r="C828" s="112" t="b">
        <v>0</v>
      </c>
      <c r="D828" s="131">
        <v>45627.675300925926</v>
      </c>
      <c r="E828" s="114">
        <v>0.59197931920354685</v>
      </c>
      <c r="F828" s="114">
        <v>0.41760564196278388</v>
      </c>
      <c r="G828" s="122">
        <v>746</v>
      </c>
      <c r="H828" s="123">
        <v>0</v>
      </c>
      <c r="I828" s="123">
        <v>1.5738419886853646E+19</v>
      </c>
    </row>
    <row r="829" spans="3:9" ht="15" customHeight="1">
      <c r="C829" s="112" t="b">
        <v>0</v>
      </c>
      <c r="D829" s="131">
        <v>45627.675312500003</v>
      </c>
      <c r="E829" s="114">
        <v>0.60973869877965325</v>
      </c>
      <c r="F829" s="114">
        <v>0.43848592406092302</v>
      </c>
      <c r="G829" s="122">
        <v>747</v>
      </c>
      <c r="H829" s="123">
        <v>0</v>
      </c>
      <c r="I829" s="123">
        <v>4.3360054299200031E+18</v>
      </c>
    </row>
    <row r="830" spans="3:9" ht="15" customHeight="1">
      <c r="C830" s="112" t="b">
        <v>0</v>
      </c>
      <c r="D830" s="131">
        <v>45627.675324074073</v>
      </c>
      <c r="E830" s="114">
        <v>0.58534915082846706</v>
      </c>
      <c r="F830" s="114">
        <v>0.45602536102336</v>
      </c>
      <c r="G830" s="122">
        <v>748</v>
      </c>
      <c r="H830" s="123">
        <v>0</v>
      </c>
      <c r="I830" s="123">
        <v>4.359964216352873E+18</v>
      </c>
    </row>
    <row r="831" spans="3:9" ht="15" customHeight="1">
      <c r="C831" s="112" t="b">
        <v>0</v>
      </c>
      <c r="D831" s="131">
        <v>45627.675335648149</v>
      </c>
      <c r="E831" s="114">
        <v>0.59120264233675168</v>
      </c>
      <c r="F831" s="114">
        <v>0.4605856146335936</v>
      </c>
      <c r="G831" s="122">
        <v>749</v>
      </c>
      <c r="H831" s="123">
        <v>0</v>
      </c>
      <c r="I831" s="123">
        <v>1.1805149673595427E+19</v>
      </c>
    </row>
    <row r="832" spans="3:9" ht="15" customHeight="1">
      <c r="C832" s="112" t="b">
        <v>0</v>
      </c>
      <c r="D832" s="131">
        <v>45627.675347222219</v>
      </c>
      <c r="E832" s="114">
        <v>0.5971146687601192</v>
      </c>
      <c r="F832" s="114">
        <v>0.4605856146335936</v>
      </c>
      <c r="G832" s="122">
        <v>750</v>
      </c>
      <c r="H832" s="123">
        <v>0</v>
      </c>
      <c r="I832" s="123">
        <v>8.8443973324500869E+18</v>
      </c>
    </row>
    <row r="833" spans="3:9" ht="15" customHeight="1">
      <c r="C833" s="112" t="b">
        <v>0</v>
      </c>
      <c r="D833" s="131">
        <v>45627.675358796296</v>
      </c>
      <c r="E833" s="114">
        <v>0.6150281088229228</v>
      </c>
      <c r="F833" s="114">
        <v>0.4605856146335936</v>
      </c>
      <c r="G833" s="122">
        <v>751</v>
      </c>
      <c r="H833" s="123">
        <v>0</v>
      </c>
      <c r="I833" s="123">
        <v>6.9690935327074816E+18</v>
      </c>
    </row>
    <row r="834" spans="3:9" ht="15" customHeight="1">
      <c r="C834" s="112" t="b">
        <v>0</v>
      </c>
      <c r="D834" s="131">
        <v>45627.675370370373</v>
      </c>
      <c r="E834" s="114">
        <v>0.63347895208761051</v>
      </c>
      <c r="F834" s="114">
        <v>0.45597975848725758</v>
      </c>
      <c r="G834" s="122">
        <v>752</v>
      </c>
      <c r="H834" s="123">
        <v>0</v>
      </c>
      <c r="I834" s="123">
        <v>1.0973166593817113E+19</v>
      </c>
    </row>
    <row r="835" spans="3:9" ht="15" customHeight="1">
      <c r="C835" s="112" t="b">
        <v>0</v>
      </c>
      <c r="D835" s="131">
        <v>45627.675381944442</v>
      </c>
      <c r="E835" s="114">
        <v>0.63981374160848659</v>
      </c>
      <c r="F835" s="114">
        <v>0.43774056814776729</v>
      </c>
      <c r="G835" s="122">
        <v>753</v>
      </c>
      <c r="H835" s="123">
        <v>0</v>
      </c>
      <c r="I835" s="123">
        <v>8.5692715116353188E+18</v>
      </c>
    </row>
    <row r="836" spans="3:9" ht="15" customHeight="1">
      <c r="C836" s="112" t="b">
        <v>0</v>
      </c>
      <c r="D836" s="131">
        <v>45627.675393518519</v>
      </c>
      <c r="E836" s="114">
        <v>0.64621187902457145</v>
      </c>
      <c r="F836" s="114">
        <v>0.44649537951072266</v>
      </c>
      <c r="G836" s="122">
        <v>754</v>
      </c>
      <c r="H836" s="123">
        <v>0</v>
      </c>
      <c r="I836" s="123">
        <v>1.0237368030150814E+19</v>
      </c>
    </row>
    <row r="837" spans="3:9" ht="15" customHeight="1">
      <c r="C837" s="112" t="b">
        <v>0</v>
      </c>
      <c r="D837" s="131">
        <v>45627.675405092596</v>
      </c>
      <c r="E837" s="114">
        <v>0.61390128507334285</v>
      </c>
      <c r="F837" s="114">
        <v>0.42863556433029376</v>
      </c>
      <c r="G837" s="122">
        <v>755</v>
      </c>
      <c r="H837" s="123">
        <v>0</v>
      </c>
      <c r="I837" s="123">
        <v>3.522332624427796E+18</v>
      </c>
    </row>
    <row r="838" spans="3:9" ht="15" customHeight="1">
      <c r="C838" s="112" t="b">
        <v>0</v>
      </c>
      <c r="D838" s="131">
        <v>45627.675416666665</v>
      </c>
      <c r="E838" s="114">
        <v>0.58320622081967566</v>
      </c>
      <c r="F838" s="114">
        <v>0.4200628530436879</v>
      </c>
      <c r="G838" s="122">
        <v>756</v>
      </c>
      <c r="H838" s="123">
        <v>0</v>
      </c>
      <c r="I838" s="123">
        <v>1.8166495059477989E+19</v>
      </c>
    </row>
    <row r="839" spans="3:9" ht="15" customHeight="1">
      <c r="C839" s="112" t="b">
        <v>0</v>
      </c>
      <c r="D839" s="131">
        <v>45627.675428240742</v>
      </c>
      <c r="E839" s="114">
        <v>0.58903828302787242</v>
      </c>
      <c r="F839" s="114">
        <v>0.415862224513251</v>
      </c>
      <c r="G839" s="122">
        <v>757</v>
      </c>
      <c r="H839" s="123">
        <v>0</v>
      </c>
      <c r="I839" s="123">
        <v>5.8876356381135606E+18</v>
      </c>
    </row>
    <row r="840" spans="3:9" ht="15" customHeight="1">
      <c r="C840" s="112" t="b">
        <v>0</v>
      </c>
      <c r="D840" s="131">
        <v>45627.675439814811</v>
      </c>
      <c r="E840" s="114">
        <v>0.58903828302787242</v>
      </c>
      <c r="F840" s="114">
        <v>0.41170360226811847</v>
      </c>
      <c r="G840" s="122">
        <v>758</v>
      </c>
      <c r="H840" s="123">
        <v>0</v>
      </c>
      <c r="I840" s="123">
        <v>8.1703759060690125E+18</v>
      </c>
    </row>
    <row r="841" spans="3:9" ht="15" customHeight="1">
      <c r="C841" s="112" t="b">
        <v>0</v>
      </c>
      <c r="D841" s="131">
        <v>45627.675451388888</v>
      </c>
      <c r="E841" s="114">
        <v>0.59492866585815118</v>
      </c>
      <c r="F841" s="114">
        <v>0.42817174635884325</v>
      </c>
      <c r="G841" s="122">
        <v>759</v>
      </c>
      <c r="H841" s="123">
        <v>0</v>
      </c>
      <c r="I841" s="123">
        <v>8.3776769922532531E+17</v>
      </c>
    </row>
    <row r="842" spans="3:9" ht="15" customHeight="1">
      <c r="C842" s="112" t="b">
        <v>0</v>
      </c>
      <c r="D842" s="131">
        <v>45627.675462962965</v>
      </c>
      <c r="E842" s="114">
        <v>0.58303009254098814</v>
      </c>
      <c r="F842" s="114">
        <v>0.41104487650448951</v>
      </c>
      <c r="G842" s="122">
        <v>760</v>
      </c>
      <c r="H842" s="123">
        <v>0</v>
      </c>
      <c r="I842" s="123">
        <v>1.6124452529183736E+19</v>
      </c>
    </row>
    <row r="843" spans="3:9" ht="15" customHeight="1">
      <c r="C843" s="112" t="b">
        <v>0</v>
      </c>
      <c r="D843" s="131">
        <v>45627.675474537034</v>
      </c>
      <c r="E843" s="114">
        <v>0.5713694906901684</v>
      </c>
      <c r="F843" s="114">
        <v>0.41104487650448951</v>
      </c>
      <c r="G843" s="122">
        <v>761</v>
      </c>
      <c r="H843" s="123">
        <v>0</v>
      </c>
      <c r="I843" s="123">
        <v>1.0357447739976012E+19</v>
      </c>
    </row>
    <row r="844" spans="3:9" ht="15" customHeight="1">
      <c r="C844" s="112" t="b">
        <v>0</v>
      </c>
      <c r="D844" s="131">
        <v>45627.675486111111</v>
      </c>
      <c r="E844" s="114">
        <v>0.59993796522467679</v>
      </c>
      <c r="F844" s="114">
        <v>0.39871353020935479</v>
      </c>
      <c r="G844" s="122">
        <v>762</v>
      </c>
      <c r="H844" s="123">
        <v>0</v>
      </c>
      <c r="I844" s="123">
        <v>7.6889675180756339E+17</v>
      </c>
    </row>
    <row r="845" spans="3:9" ht="15" customHeight="1">
      <c r="C845" s="112" t="b">
        <v>0</v>
      </c>
      <c r="D845" s="131">
        <v>45627.675497685188</v>
      </c>
      <c r="E845" s="114">
        <v>0.62393548383366393</v>
      </c>
      <c r="F845" s="114">
        <v>0.41864920671982259</v>
      </c>
      <c r="G845" s="122">
        <v>763</v>
      </c>
      <c r="H845" s="123">
        <v>0</v>
      </c>
      <c r="I845" s="123">
        <v>1.7543085529661215E+18</v>
      </c>
    </row>
    <row r="846" spans="3:9" ht="15" customHeight="1">
      <c r="C846" s="112" t="b">
        <v>0</v>
      </c>
      <c r="D846" s="131">
        <v>45627.675509259258</v>
      </c>
      <c r="E846" s="114">
        <v>0.63641419351033723</v>
      </c>
      <c r="F846" s="114">
        <v>0.4144627146526243</v>
      </c>
      <c r="G846" s="122">
        <v>764</v>
      </c>
      <c r="H846" s="123">
        <v>0</v>
      </c>
      <c r="I846" s="123">
        <v>1.6813813984949168E+19</v>
      </c>
    </row>
    <row r="847" spans="3:9" ht="15" customHeight="1">
      <c r="C847" s="112" t="b">
        <v>0</v>
      </c>
      <c r="D847" s="131">
        <v>45627.675520833334</v>
      </c>
      <c r="E847" s="114">
        <v>0.66187076125075073</v>
      </c>
      <c r="F847" s="114">
        <v>0.4061734603595718</v>
      </c>
      <c r="G847" s="122">
        <v>765</v>
      </c>
      <c r="H847" s="123">
        <v>0</v>
      </c>
      <c r="I847" s="123">
        <v>4.5622324905433231E+18</v>
      </c>
    </row>
    <row r="848" spans="3:9" ht="15" customHeight="1">
      <c r="C848" s="112" t="b">
        <v>0</v>
      </c>
      <c r="D848" s="131">
        <v>45627.675532407404</v>
      </c>
      <c r="E848" s="114">
        <v>0.65525205363824324</v>
      </c>
      <c r="F848" s="114">
        <v>0.42242039877395471</v>
      </c>
      <c r="G848" s="122">
        <v>766</v>
      </c>
      <c r="H848" s="123">
        <v>0</v>
      </c>
      <c r="I848" s="123">
        <v>1.4672930615393968E+19</v>
      </c>
    </row>
    <row r="849" spans="3:9" ht="15" customHeight="1">
      <c r="C849" s="112" t="b">
        <v>0</v>
      </c>
      <c r="D849" s="131">
        <v>45627.675543981481</v>
      </c>
      <c r="E849" s="114">
        <v>0.66180457417462568</v>
      </c>
      <c r="F849" s="114">
        <v>0.41397199079847558</v>
      </c>
      <c r="G849" s="122">
        <v>767</v>
      </c>
      <c r="H849" s="123">
        <v>0</v>
      </c>
      <c r="I849" s="123">
        <v>3.3376405164938721E+18</v>
      </c>
    </row>
    <row r="850" spans="3:9" ht="15" customHeight="1">
      <c r="C850" s="112" t="b">
        <v>0</v>
      </c>
      <c r="D850" s="131">
        <v>45627.675555555557</v>
      </c>
      <c r="E850" s="114">
        <v>0.64195043694938692</v>
      </c>
      <c r="F850" s="114">
        <v>0.42639115052242993</v>
      </c>
      <c r="G850" s="122">
        <v>768</v>
      </c>
      <c r="H850" s="123">
        <v>0</v>
      </c>
      <c r="I850" s="123">
        <v>1.2396052612644444E+19</v>
      </c>
    </row>
    <row r="851" spans="3:9" ht="15" customHeight="1">
      <c r="C851" s="112" t="b">
        <v>0</v>
      </c>
      <c r="D851" s="131">
        <v>45627.675567129627</v>
      </c>
      <c r="E851" s="114">
        <v>0.66762845442736241</v>
      </c>
      <c r="F851" s="114">
        <v>0.42639115052242993</v>
      </c>
      <c r="G851" s="122">
        <v>769</v>
      </c>
      <c r="H851" s="123">
        <v>0</v>
      </c>
      <c r="I851" s="123">
        <v>6.6868821186411213E+18</v>
      </c>
    </row>
    <row r="852" spans="3:9" ht="15" customHeight="1">
      <c r="C852" s="112" t="b">
        <v>0</v>
      </c>
      <c r="D852" s="131">
        <v>45627.675578703704</v>
      </c>
      <c r="E852" s="114">
        <v>0.6542758853388152</v>
      </c>
      <c r="F852" s="114">
        <v>0.44771070804855145</v>
      </c>
      <c r="G852" s="122">
        <v>770</v>
      </c>
      <c r="H852" s="123">
        <v>0</v>
      </c>
      <c r="I852" s="123">
        <v>1.1618608569434747E+19</v>
      </c>
    </row>
    <row r="853" spans="3:9" ht="15" customHeight="1">
      <c r="C853" s="112" t="b">
        <v>0</v>
      </c>
      <c r="D853" s="131">
        <v>45627.67559027778</v>
      </c>
      <c r="E853" s="114">
        <v>0.64773312648542702</v>
      </c>
      <c r="F853" s="114">
        <v>0.44771070804855145</v>
      </c>
      <c r="G853" s="122">
        <v>771</v>
      </c>
      <c r="H853" s="123">
        <v>0</v>
      </c>
      <c r="I853" s="123">
        <v>5.6086992424147507E+18</v>
      </c>
    </row>
    <row r="854" spans="3:9" ht="15" customHeight="1">
      <c r="C854" s="112" t="b">
        <v>0</v>
      </c>
      <c r="D854" s="131">
        <v>45627.67560185185</v>
      </c>
      <c r="E854" s="114">
        <v>0.68011978280969843</v>
      </c>
      <c r="F854" s="114">
        <v>0.42532517264612385</v>
      </c>
      <c r="G854" s="122">
        <v>772</v>
      </c>
      <c r="H854" s="123">
        <v>0</v>
      </c>
      <c r="I854" s="123">
        <v>6.6015849576468685E+18</v>
      </c>
    </row>
    <row r="855" spans="3:9" ht="15" customHeight="1">
      <c r="C855" s="112" t="b">
        <v>0</v>
      </c>
      <c r="D855" s="131">
        <v>45627.675613425927</v>
      </c>
      <c r="E855" s="114">
        <v>0.68011978280969843</v>
      </c>
      <c r="F855" s="114">
        <v>0.4083121657402789</v>
      </c>
      <c r="G855" s="122">
        <v>773</v>
      </c>
      <c r="H855" s="123">
        <v>0</v>
      </c>
      <c r="I855" s="123">
        <v>1.0922803212537594E+19</v>
      </c>
    </row>
    <row r="856" spans="3:9" ht="15" customHeight="1">
      <c r="C856" s="112" t="b">
        <v>0</v>
      </c>
      <c r="D856" s="131">
        <v>45627.675625000003</v>
      </c>
      <c r="E856" s="114">
        <v>0.66651738715350439</v>
      </c>
      <c r="F856" s="114">
        <v>0.42464465236989007</v>
      </c>
      <c r="G856" s="122">
        <v>774</v>
      </c>
      <c r="H856" s="123">
        <v>0</v>
      </c>
      <c r="I856" s="123">
        <v>1.0442657029087271E+19</v>
      </c>
    </row>
    <row r="857" spans="3:9" ht="15" customHeight="1">
      <c r="C857" s="112" t="b">
        <v>0</v>
      </c>
      <c r="D857" s="131">
        <v>45627.675636574073</v>
      </c>
      <c r="E857" s="114">
        <v>0.67318256102503948</v>
      </c>
      <c r="F857" s="114">
        <v>0.41615175932249227</v>
      </c>
      <c r="G857" s="122">
        <v>775</v>
      </c>
      <c r="H857" s="123">
        <v>0</v>
      </c>
      <c r="I857" s="123">
        <v>1.6471894736157065E+19</v>
      </c>
    </row>
    <row r="858" spans="3:9" ht="15" customHeight="1">
      <c r="C858" s="112" t="b">
        <v>0</v>
      </c>
      <c r="D858" s="131">
        <v>45627.67564814815</v>
      </c>
      <c r="E858" s="114">
        <v>0.66645073541478905</v>
      </c>
      <c r="F858" s="114">
        <v>0.41615175932249227</v>
      </c>
      <c r="G858" s="122">
        <v>776</v>
      </c>
      <c r="H858" s="123">
        <v>0</v>
      </c>
      <c r="I858" s="123">
        <v>1.5353409843966444E+19</v>
      </c>
    </row>
    <row r="859" spans="3:9" ht="15" customHeight="1">
      <c r="C859" s="112" t="b">
        <v>0</v>
      </c>
      <c r="D859" s="131">
        <v>45627.675659722219</v>
      </c>
      <c r="E859" s="114">
        <v>0.63312819864404957</v>
      </c>
      <c r="F859" s="114">
        <v>0.39950568894959254</v>
      </c>
      <c r="G859" s="122">
        <v>777</v>
      </c>
      <c r="H859" s="123">
        <v>0</v>
      </c>
      <c r="I859" s="123">
        <v>1.4780696732569893E+19</v>
      </c>
    </row>
    <row r="860" spans="3:9" ht="15" customHeight="1">
      <c r="C860" s="112" t="b">
        <v>0</v>
      </c>
      <c r="D860" s="131">
        <v>45627.675671296296</v>
      </c>
      <c r="E860" s="114">
        <v>0.63945948063049007</v>
      </c>
      <c r="F860" s="114">
        <v>0.40350074583908846</v>
      </c>
      <c r="G860" s="122">
        <v>778</v>
      </c>
      <c r="H860" s="123">
        <v>0</v>
      </c>
      <c r="I860" s="123">
        <v>8.9661397395774454E+18</v>
      </c>
    </row>
    <row r="861" spans="3:9" ht="15" customHeight="1">
      <c r="C861" s="112" t="b">
        <v>0</v>
      </c>
      <c r="D861" s="131">
        <v>45627.675682870373</v>
      </c>
      <c r="E861" s="114">
        <v>0.66503785985570973</v>
      </c>
      <c r="F861" s="114">
        <v>0.41964077567265201</v>
      </c>
      <c r="G861" s="122">
        <v>779</v>
      </c>
      <c r="H861" s="123">
        <v>0</v>
      </c>
      <c r="I861" s="123">
        <v>1.8707305433050191E+18</v>
      </c>
    </row>
    <row r="862" spans="3:9" ht="15" customHeight="1">
      <c r="C862" s="112" t="b">
        <v>0</v>
      </c>
      <c r="D862" s="131">
        <v>45627.675694444442</v>
      </c>
      <c r="E862" s="114">
        <v>0.69828975284849526</v>
      </c>
      <c r="F862" s="114">
        <v>0.41124796015919896</v>
      </c>
      <c r="G862" s="122">
        <v>780</v>
      </c>
      <c r="H862" s="123">
        <v>0</v>
      </c>
      <c r="I862" s="123">
        <v>1.7578891271030602E+19</v>
      </c>
    </row>
    <row r="863" spans="3:9" ht="15" customHeight="1">
      <c r="C863" s="112" t="b">
        <v>0</v>
      </c>
      <c r="D863" s="131">
        <v>45627.675706018519</v>
      </c>
      <c r="E863" s="114">
        <v>0.72622134296243512</v>
      </c>
      <c r="F863" s="114">
        <v>0.39891052135442295</v>
      </c>
      <c r="G863" s="122">
        <v>781</v>
      </c>
      <c r="H863" s="123">
        <v>0</v>
      </c>
      <c r="I863" s="123">
        <v>7.8828805193368136E+18</v>
      </c>
    </row>
    <row r="864" spans="3:9" ht="15" customHeight="1">
      <c r="C864" s="112" t="b">
        <v>0</v>
      </c>
      <c r="D864" s="131">
        <v>45627.675717592596</v>
      </c>
      <c r="E864" s="114">
        <v>0.74800798325130824</v>
      </c>
      <c r="F864" s="114">
        <v>0.38295410050024598</v>
      </c>
      <c r="G864" s="122">
        <v>782</v>
      </c>
      <c r="H864" s="123">
        <v>0</v>
      </c>
      <c r="I864" s="123">
        <v>1.3180229420892652E+19</v>
      </c>
    </row>
    <row r="865" spans="3:9" ht="15" customHeight="1">
      <c r="C865" s="112" t="b">
        <v>0</v>
      </c>
      <c r="D865" s="131">
        <v>45627.675729166665</v>
      </c>
      <c r="E865" s="114">
        <v>0.74800798325130824</v>
      </c>
      <c r="F865" s="114">
        <v>0.37912455949524354</v>
      </c>
      <c r="G865" s="122">
        <v>783</v>
      </c>
      <c r="H865" s="123">
        <v>0</v>
      </c>
      <c r="I865" s="123">
        <v>8.4775761052023798E+18</v>
      </c>
    </row>
    <row r="866" spans="3:9" ht="15" customHeight="1">
      <c r="C866" s="112" t="b">
        <v>0</v>
      </c>
      <c r="D866" s="131">
        <v>45627.675740740742</v>
      </c>
      <c r="E866" s="114">
        <v>0.78540838241387367</v>
      </c>
      <c r="F866" s="114">
        <v>0.39428954187505327</v>
      </c>
      <c r="G866" s="122">
        <v>784</v>
      </c>
      <c r="H866" s="123">
        <v>0</v>
      </c>
      <c r="I866" s="123">
        <v>1.0352672874053147E+19</v>
      </c>
    </row>
    <row r="867" spans="3:9" ht="15" customHeight="1">
      <c r="C867" s="112" t="b">
        <v>0</v>
      </c>
      <c r="D867" s="131">
        <v>45627.675752314812</v>
      </c>
      <c r="E867" s="114">
        <v>0.81682471771042864</v>
      </c>
      <c r="F867" s="114">
        <v>0.39823243729380381</v>
      </c>
      <c r="G867" s="122">
        <v>785</v>
      </c>
      <c r="H867" s="123">
        <v>0</v>
      </c>
      <c r="I867" s="123">
        <v>1.1817649781044941E+19</v>
      </c>
    </row>
    <row r="868" spans="3:9" ht="15" customHeight="1">
      <c r="C868" s="112" t="b">
        <v>0</v>
      </c>
      <c r="D868" s="131">
        <v>45627.675763888888</v>
      </c>
      <c r="E868" s="114">
        <v>0.77598348182490717</v>
      </c>
      <c r="F868" s="114">
        <v>0.41017941041261791</v>
      </c>
      <c r="G868" s="122">
        <v>786</v>
      </c>
      <c r="H868" s="123">
        <v>0</v>
      </c>
      <c r="I868" s="123">
        <v>7.9171966702947512E+18</v>
      </c>
    </row>
    <row r="869" spans="3:9" ht="15" customHeight="1">
      <c r="C869" s="112" t="b">
        <v>0</v>
      </c>
      <c r="D869" s="131">
        <v>45627.675775462965</v>
      </c>
      <c r="E869" s="114">
        <v>0.80702282109790346</v>
      </c>
      <c r="F869" s="114">
        <v>0.40607761630849176</v>
      </c>
      <c r="G869" s="122">
        <v>787</v>
      </c>
      <c r="H869" s="123">
        <v>0</v>
      </c>
      <c r="I869" s="123">
        <v>8.0820134742730045E+18</v>
      </c>
    </row>
    <row r="870" spans="3:9" ht="15" customHeight="1">
      <c r="C870" s="112" t="b">
        <v>0</v>
      </c>
      <c r="D870" s="131">
        <v>45627.675787037035</v>
      </c>
      <c r="E870" s="114">
        <v>0.82316327751986151</v>
      </c>
      <c r="F870" s="114">
        <v>0.39795606398232192</v>
      </c>
      <c r="G870" s="122">
        <v>788</v>
      </c>
      <c r="H870" s="123">
        <v>0</v>
      </c>
      <c r="I870" s="123">
        <v>1.7486270038485654E+19</v>
      </c>
    </row>
    <row r="871" spans="3:9" ht="15" customHeight="1">
      <c r="C871" s="112" t="b">
        <v>0</v>
      </c>
      <c r="D871" s="131">
        <v>45627.675798611112</v>
      </c>
      <c r="E871" s="114">
        <v>0.81493164474466284</v>
      </c>
      <c r="F871" s="114">
        <v>0.40989474590179159</v>
      </c>
      <c r="G871" s="122">
        <v>789</v>
      </c>
      <c r="H871" s="123">
        <v>0</v>
      </c>
      <c r="I871" s="123">
        <v>1.6161837604736627E+19</v>
      </c>
    </row>
    <row r="872" spans="3:9" ht="15" customHeight="1">
      <c r="C872" s="112" t="b">
        <v>0</v>
      </c>
      <c r="D872" s="131">
        <v>45627.675810185188</v>
      </c>
      <c r="E872" s="114">
        <v>0.78233437895487634</v>
      </c>
      <c r="F872" s="114">
        <v>0.40169685098375574</v>
      </c>
      <c r="G872" s="122">
        <v>790</v>
      </c>
      <c r="H872" s="123">
        <v>0</v>
      </c>
      <c r="I872" s="123">
        <v>7.2544612517281178E+18</v>
      </c>
    </row>
    <row r="873" spans="3:9" ht="15" customHeight="1">
      <c r="C873" s="112" t="b">
        <v>0</v>
      </c>
      <c r="D873" s="131">
        <v>45627.675821759258</v>
      </c>
      <c r="E873" s="114">
        <v>0.82145109790262016</v>
      </c>
      <c r="F873" s="114">
        <v>0.38161200843456794</v>
      </c>
      <c r="G873" s="122">
        <v>791</v>
      </c>
      <c r="H873" s="123">
        <v>0</v>
      </c>
      <c r="I873" s="123">
        <v>7.6873705337493576E+18</v>
      </c>
    </row>
    <row r="874" spans="3:9" ht="15" customHeight="1">
      <c r="C874" s="112" t="b">
        <v>0</v>
      </c>
      <c r="D874" s="131">
        <v>45627.675833333335</v>
      </c>
      <c r="E874" s="114">
        <v>0.7803785430074891</v>
      </c>
      <c r="F874" s="114">
        <v>0.37397976826587659</v>
      </c>
      <c r="G874" s="122">
        <v>792</v>
      </c>
      <c r="H874" s="123">
        <v>0</v>
      </c>
      <c r="I874" s="123">
        <v>1.2119691751638553E+19</v>
      </c>
    </row>
    <row r="875" spans="3:9" ht="15" customHeight="1">
      <c r="C875" s="112" t="b">
        <v>0</v>
      </c>
      <c r="D875" s="131">
        <v>45627.675844907404</v>
      </c>
      <c r="E875" s="114">
        <v>0.77257475757741423</v>
      </c>
      <c r="F875" s="114">
        <v>0.36276037521790028</v>
      </c>
      <c r="G875" s="122">
        <v>793</v>
      </c>
      <c r="H875" s="123">
        <v>0</v>
      </c>
      <c r="I875" s="123">
        <v>1.0627197206493116E+19</v>
      </c>
    </row>
    <row r="876" spans="3:9" ht="15" customHeight="1">
      <c r="C876" s="112" t="b">
        <v>0</v>
      </c>
      <c r="D876" s="131">
        <v>45627.675856481481</v>
      </c>
      <c r="E876" s="114">
        <v>0.81120349545628501</v>
      </c>
      <c r="F876" s="114">
        <v>0.3772707902266163</v>
      </c>
      <c r="G876" s="122">
        <v>794</v>
      </c>
      <c r="H876" s="123">
        <v>0</v>
      </c>
      <c r="I876" s="123">
        <v>8.2419553443242189E+18</v>
      </c>
    </row>
    <row r="877" spans="3:9" ht="15" customHeight="1">
      <c r="C877" s="112" t="b">
        <v>0</v>
      </c>
      <c r="D877" s="131">
        <v>45627.675868055558</v>
      </c>
      <c r="E877" s="114">
        <v>0.79497942554715928</v>
      </c>
      <c r="F877" s="114">
        <v>0.39613432973794721</v>
      </c>
      <c r="G877" s="122">
        <v>795</v>
      </c>
      <c r="H877" s="123">
        <v>0</v>
      </c>
      <c r="I877" s="123">
        <v>6.4548487635964887E+18</v>
      </c>
    </row>
    <row r="878" spans="3:9" ht="15" customHeight="1">
      <c r="C878" s="112" t="b">
        <v>0</v>
      </c>
      <c r="D878" s="131">
        <v>45627.675879629627</v>
      </c>
      <c r="E878" s="114">
        <v>0.76318024852527289</v>
      </c>
      <c r="F878" s="114">
        <v>0.40009567303532662</v>
      </c>
      <c r="G878" s="122">
        <v>796</v>
      </c>
      <c r="H878" s="123">
        <v>0</v>
      </c>
      <c r="I878" s="123">
        <v>1.6001645748027488E+19</v>
      </c>
    </row>
    <row r="879" spans="3:9" ht="15" customHeight="1">
      <c r="C879" s="112" t="b">
        <v>0</v>
      </c>
      <c r="D879" s="131">
        <v>45627.675891203704</v>
      </c>
      <c r="E879" s="114">
        <v>0.74028484106951464</v>
      </c>
      <c r="F879" s="114">
        <v>0.4120985432263865</v>
      </c>
      <c r="G879" s="122">
        <v>797</v>
      </c>
      <c r="H879" s="123">
        <v>0</v>
      </c>
      <c r="I879" s="123">
        <v>1.8435643898631221E+19</v>
      </c>
    </row>
    <row r="880" spans="3:9" ht="15" customHeight="1">
      <c r="C880" s="112" t="b">
        <v>0</v>
      </c>
      <c r="D880" s="131">
        <v>45627.675902777781</v>
      </c>
      <c r="E880" s="114">
        <v>0.72547914424812432</v>
      </c>
      <c r="F880" s="114">
        <v>0.42034051409091416</v>
      </c>
      <c r="G880" s="122">
        <v>798</v>
      </c>
      <c r="H880" s="123">
        <v>0</v>
      </c>
      <c r="I880" s="123">
        <v>8.8927562049113518E+18</v>
      </c>
    </row>
    <row r="881" spans="3:9" ht="15" customHeight="1">
      <c r="C881" s="112" t="b">
        <v>0</v>
      </c>
      <c r="D881" s="131">
        <v>45627.67591435185</v>
      </c>
      <c r="E881" s="114">
        <v>0.73273393569060552</v>
      </c>
      <c r="F881" s="114">
        <v>0.4287473243727325</v>
      </c>
      <c r="G881" s="122">
        <v>799</v>
      </c>
      <c r="H881" s="123">
        <v>0</v>
      </c>
      <c r="I881" s="123">
        <v>1.8182142944790686E+19</v>
      </c>
    </row>
    <row r="882" spans="3:9" ht="15" customHeight="1">
      <c r="C882" s="112" t="b">
        <v>0</v>
      </c>
      <c r="D882" s="131">
        <v>45627.675925925927</v>
      </c>
      <c r="E882" s="114">
        <v>0.75471595376132372</v>
      </c>
      <c r="F882" s="114">
        <v>0.44589721734764176</v>
      </c>
      <c r="G882" s="122">
        <v>800</v>
      </c>
      <c r="H882" s="123">
        <v>0</v>
      </c>
      <c r="I882" s="123">
        <v>3.5469293299632276E+18</v>
      </c>
    </row>
    <row r="883" spans="3:9" ht="15" customHeight="1">
      <c r="C883" s="112" t="b">
        <v>0</v>
      </c>
      <c r="D883" s="131">
        <v>45627.675937499997</v>
      </c>
      <c r="E883" s="114">
        <v>0.77735743237416344</v>
      </c>
      <c r="F883" s="114">
        <v>0.43697927300068889</v>
      </c>
      <c r="G883" s="122">
        <v>801</v>
      </c>
      <c r="H883" s="123">
        <v>0</v>
      </c>
      <c r="I883" s="123">
        <v>8.6025389570802115E+18</v>
      </c>
    </row>
    <row r="884" spans="3:9" ht="15" customHeight="1">
      <c r="C884" s="112" t="b">
        <v>0</v>
      </c>
      <c r="D884" s="131">
        <v>45627.675949074073</v>
      </c>
      <c r="E884" s="114">
        <v>0.74626313507919684</v>
      </c>
      <c r="F884" s="114">
        <v>0.45445844392071649</v>
      </c>
      <c r="G884" s="122">
        <v>802</v>
      </c>
      <c r="H884" s="123">
        <v>0</v>
      </c>
      <c r="I884" s="123">
        <v>1.423953089829855E+19</v>
      </c>
    </row>
    <row r="885" spans="3:9" ht="15" customHeight="1">
      <c r="C885" s="112" t="b">
        <v>0</v>
      </c>
      <c r="D885" s="131">
        <v>45627.67596064815</v>
      </c>
      <c r="E885" s="114">
        <v>0.72387524102682088</v>
      </c>
      <c r="F885" s="114">
        <v>0.45900302835992368</v>
      </c>
      <c r="G885" s="122">
        <v>803</v>
      </c>
      <c r="H885" s="123">
        <v>0</v>
      </c>
      <c r="I885" s="123">
        <v>4.82143037990835E+18</v>
      </c>
    </row>
    <row r="886" spans="3:9" ht="15" customHeight="1">
      <c r="C886" s="112" t="b">
        <v>0</v>
      </c>
      <c r="D886" s="131">
        <v>45627.67597222222</v>
      </c>
      <c r="E886" s="114">
        <v>0.73835274584735733</v>
      </c>
      <c r="F886" s="114">
        <v>0.4452329375091259</v>
      </c>
      <c r="G886" s="122">
        <v>804</v>
      </c>
      <c r="H886" s="123">
        <v>0</v>
      </c>
      <c r="I886" s="123">
        <v>8.2049918806946673E+18</v>
      </c>
    </row>
    <row r="887" spans="3:9" ht="15" customHeight="1">
      <c r="C887" s="112" t="b">
        <v>0</v>
      </c>
      <c r="D887" s="131">
        <v>45627.675983796296</v>
      </c>
      <c r="E887" s="114">
        <v>0.73096921838888373</v>
      </c>
      <c r="F887" s="114">
        <v>0.4674945843845823</v>
      </c>
      <c r="G887" s="122">
        <v>805</v>
      </c>
      <c r="H887" s="123">
        <v>0</v>
      </c>
      <c r="I887" s="123">
        <v>3.6521457078581668E+18</v>
      </c>
    </row>
    <row r="888" spans="3:9" ht="15" customHeight="1">
      <c r="C888" s="112" t="b">
        <v>0</v>
      </c>
      <c r="D888" s="131">
        <v>45627.675995370373</v>
      </c>
      <c r="E888" s="114">
        <v>0.76020798712443916</v>
      </c>
      <c r="F888" s="114">
        <v>0.47216953022842811</v>
      </c>
      <c r="G888" s="122">
        <v>806</v>
      </c>
      <c r="H888" s="123">
        <v>0</v>
      </c>
      <c r="I888" s="123">
        <v>4.2161859319795292E+18</v>
      </c>
    </row>
    <row r="889" spans="3:9" ht="15" customHeight="1">
      <c r="C889" s="112" t="b">
        <v>0</v>
      </c>
      <c r="D889" s="131">
        <v>45627.676006944443</v>
      </c>
      <c r="E889" s="114">
        <v>0.72219758776821719</v>
      </c>
      <c r="F889" s="114">
        <v>0.47689122553071239</v>
      </c>
      <c r="G889" s="122">
        <v>807</v>
      </c>
      <c r="H889" s="123">
        <v>0</v>
      </c>
      <c r="I889" s="123">
        <v>5.3281202447711601E+18</v>
      </c>
    </row>
    <row r="890" spans="3:9" ht="15" customHeight="1">
      <c r="C890" s="112" t="b">
        <v>0</v>
      </c>
      <c r="D890" s="131">
        <v>45627.676018518519</v>
      </c>
      <c r="E890" s="114">
        <v>0.73664153952358158</v>
      </c>
      <c r="F890" s="114">
        <v>0.4578155765094839</v>
      </c>
      <c r="G890" s="122">
        <v>808</v>
      </c>
      <c r="H890" s="123">
        <v>0</v>
      </c>
      <c r="I890" s="123">
        <v>1.9785765294604966E+18</v>
      </c>
    </row>
    <row r="891" spans="3:9" ht="15" customHeight="1">
      <c r="C891" s="112" t="b">
        <v>0</v>
      </c>
      <c r="D891" s="131">
        <v>45627.676030092596</v>
      </c>
      <c r="E891" s="114">
        <v>0.72190870873310997</v>
      </c>
      <c r="F891" s="114">
        <v>0.4761281995698633</v>
      </c>
      <c r="G891" s="122">
        <v>809</v>
      </c>
      <c r="H891" s="123">
        <v>0</v>
      </c>
      <c r="I891" s="123">
        <v>5.7715223932368609E+18</v>
      </c>
    </row>
    <row r="892" spans="3:9" ht="15" customHeight="1">
      <c r="C892" s="112" t="b">
        <v>0</v>
      </c>
      <c r="D892" s="131">
        <v>45627.676041666666</v>
      </c>
      <c r="E892" s="114">
        <v>0.70747053455844777</v>
      </c>
      <c r="F892" s="114">
        <v>0.48088948156556194</v>
      </c>
      <c r="G892" s="122">
        <v>810</v>
      </c>
      <c r="H892" s="123">
        <v>0</v>
      </c>
      <c r="I892" s="123">
        <v>5.6212823839995453E+18</v>
      </c>
    </row>
    <row r="893" spans="3:9" ht="15" customHeight="1">
      <c r="C893" s="112" t="b">
        <v>0</v>
      </c>
      <c r="D893" s="131">
        <v>45627.676053240742</v>
      </c>
      <c r="E893" s="114">
        <v>0.70747053455844777</v>
      </c>
      <c r="F893" s="114">
        <v>0.50493395564384003</v>
      </c>
      <c r="G893" s="122">
        <v>811</v>
      </c>
      <c r="H893" s="123">
        <v>0</v>
      </c>
      <c r="I893" s="123">
        <v>8.2644746936993894E+18</v>
      </c>
    </row>
    <row r="894" spans="3:9" ht="15" customHeight="1">
      <c r="C894" s="112" t="b">
        <v>0</v>
      </c>
      <c r="D894" s="131">
        <v>45627.676064814812</v>
      </c>
      <c r="E894" s="114">
        <v>0.7216199452496167</v>
      </c>
      <c r="F894" s="114">
        <v>0.49483527653096321</v>
      </c>
      <c r="G894" s="122">
        <v>812</v>
      </c>
      <c r="H894" s="123">
        <v>0</v>
      </c>
      <c r="I894" s="123">
        <v>3.8896326616534666E+18</v>
      </c>
    </row>
    <row r="895" spans="3:9" ht="15" customHeight="1">
      <c r="C895" s="112" t="b">
        <v>0</v>
      </c>
      <c r="D895" s="131">
        <v>45627.676076388889</v>
      </c>
      <c r="E895" s="114">
        <v>0.71440374579712052</v>
      </c>
      <c r="F895" s="114">
        <v>0.50473198206158243</v>
      </c>
      <c r="G895" s="122">
        <v>813</v>
      </c>
      <c r="H895" s="123">
        <v>0</v>
      </c>
      <c r="I895" s="123">
        <v>4.1616577673886587E+18</v>
      </c>
    </row>
    <row r="896" spans="3:9" ht="15" customHeight="1">
      <c r="C896" s="112" t="b">
        <v>0</v>
      </c>
      <c r="D896" s="131">
        <v>45627.676087962966</v>
      </c>
      <c r="E896" s="114">
        <v>0.69297163342320689</v>
      </c>
      <c r="F896" s="114">
        <v>0.4794953829585033</v>
      </c>
      <c r="G896" s="122">
        <v>814</v>
      </c>
      <c r="H896" s="123">
        <v>0</v>
      </c>
      <c r="I896" s="123">
        <v>1.2896060386411535E+18</v>
      </c>
    </row>
    <row r="897" spans="3:9" ht="15" customHeight="1">
      <c r="C897" s="112" t="b">
        <v>0</v>
      </c>
      <c r="D897" s="131">
        <v>45627.676099537035</v>
      </c>
      <c r="E897" s="114">
        <v>0.72069049876013525</v>
      </c>
      <c r="F897" s="114">
        <v>0.4699054752993333</v>
      </c>
      <c r="G897" s="122">
        <v>815</v>
      </c>
      <c r="H897" s="123">
        <v>0</v>
      </c>
      <c r="I897" s="123">
        <v>1.6698328012785889E+18</v>
      </c>
    </row>
    <row r="898" spans="3:9" ht="15" customHeight="1">
      <c r="C898" s="112" t="b">
        <v>0</v>
      </c>
      <c r="D898" s="131">
        <v>45627.676111111112</v>
      </c>
      <c r="E898" s="114">
        <v>0.7134835937725339</v>
      </c>
      <c r="F898" s="114">
        <v>0.4840026395583133</v>
      </c>
      <c r="G898" s="122">
        <v>816</v>
      </c>
      <c r="H898" s="123">
        <v>0</v>
      </c>
      <c r="I898" s="123">
        <v>1.2727160516239772E+19</v>
      </c>
    </row>
    <row r="899" spans="3:9" ht="15" customHeight="1">
      <c r="C899" s="112" t="b">
        <v>0</v>
      </c>
      <c r="D899" s="131">
        <v>45627.676122685189</v>
      </c>
      <c r="E899" s="114">
        <v>0.73488810158570994</v>
      </c>
      <c r="F899" s="114">
        <v>0.49852271874506265</v>
      </c>
      <c r="G899" s="122">
        <v>817</v>
      </c>
      <c r="H899" s="123">
        <v>0</v>
      </c>
      <c r="I899" s="123">
        <v>8.3620910110659103E+18</v>
      </c>
    </row>
    <row r="900" spans="3:9" ht="15" customHeight="1">
      <c r="C900" s="112" t="b">
        <v>0</v>
      </c>
      <c r="D900" s="131">
        <v>45627.676134259258</v>
      </c>
      <c r="E900" s="114">
        <v>0.71284145853813863</v>
      </c>
      <c r="F900" s="114">
        <v>0.47359658280780947</v>
      </c>
      <c r="G900" s="122">
        <v>818</v>
      </c>
      <c r="H900" s="123">
        <v>0</v>
      </c>
      <c r="I900" s="123">
        <v>1.1770964758243105E+19</v>
      </c>
    </row>
    <row r="901" spans="3:9" ht="15" customHeight="1">
      <c r="C901" s="112" t="b">
        <v>0</v>
      </c>
      <c r="D901" s="131">
        <v>45627.676145833335</v>
      </c>
      <c r="E901" s="114">
        <v>0.74848353146504554</v>
      </c>
      <c r="F901" s="114">
        <v>0.4641246511516533</v>
      </c>
      <c r="G901" s="122">
        <v>819</v>
      </c>
      <c r="H901" s="123">
        <v>0</v>
      </c>
      <c r="I901" s="123">
        <v>1.7630233909243666E+19</v>
      </c>
    </row>
    <row r="902" spans="3:9" ht="15" customHeight="1">
      <c r="C902" s="112" t="b">
        <v>0</v>
      </c>
      <c r="D902" s="131">
        <v>45627.676157407404</v>
      </c>
      <c r="E902" s="114">
        <v>0.72602902552109416</v>
      </c>
      <c r="F902" s="114">
        <v>0.4409184185940706</v>
      </c>
      <c r="G902" s="122">
        <v>820</v>
      </c>
      <c r="H902" s="123">
        <v>0</v>
      </c>
      <c r="I902" s="123">
        <v>1.2506393867425522E+19</v>
      </c>
    </row>
    <row r="903" spans="3:9" ht="15" customHeight="1">
      <c r="C903" s="112" t="b">
        <v>0</v>
      </c>
      <c r="D903" s="131">
        <v>45627.676168981481</v>
      </c>
      <c r="E903" s="114">
        <v>0.71150844501067223</v>
      </c>
      <c r="F903" s="114">
        <v>0.44973678696595198</v>
      </c>
      <c r="G903" s="122">
        <v>821</v>
      </c>
      <c r="H903" s="123">
        <v>0</v>
      </c>
      <c r="I903" s="123">
        <v>4.1804157363340303E+18</v>
      </c>
    </row>
    <row r="904" spans="3:9" ht="15" customHeight="1">
      <c r="C904" s="112" t="b">
        <v>0</v>
      </c>
      <c r="D904" s="131">
        <v>45627.676180555558</v>
      </c>
      <c r="E904" s="114">
        <v>0.71862352946077901</v>
      </c>
      <c r="F904" s="114">
        <v>0.44074205122663301</v>
      </c>
      <c r="G904" s="122">
        <v>822</v>
      </c>
      <c r="H904" s="123">
        <v>0</v>
      </c>
      <c r="I904" s="123">
        <v>1.7294657632921418E+19</v>
      </c>
    </row>
    <row r="905" spans="3:9" ht="15" customHeight="1">
      <c r="C905" s="112" t="b">
        <v>0</v>
      </c>
      <c r="D905" s="131">
        <v>45627.676192129627</v>
      </c>
      <c r="E905" s="114">
        <v>0.75455470593381802</v>
      </c>
      <c r="F905" s="114">
        <v>0.45837173327569841</v>
      </c>
      <c r="G905" s="122">
        <v>823</v>
      </c>
      <c r="H905" s="123">
        <v>0</v>
      </c>
      <c r="I905" s="123">
        <v>9.813539359452375E+18</v>
      </c>
    </row>
    <row r="906" spans="3:9" ht="15" customHeight="1">
      <c r="C906" s="112" t="b">
        <v>0</v>
      </c>
      <c r="D906" s="131">
        <v>45627.676203703704</v>
      </c>
      <c r="E906" s="114">
        <v>0.75455470593381802</v>
      </c>
      <c r="F906" s="114">
        <v>0.4492042986101844</v>
      </c>
      <c r="G906" s="122">
        <v>824</v>
      </c>
      <c r="H906" s="123">
        <v>0</v>
      </c>
      <c r="I906" s="123">
        <v>1.4517548074696174E+18</v>
      </c>
    </row>
    <row r="907" spans="3:9" ht="15" customHeight="1">
      <c r="C907" s="112" t="b">
        <v>0</v>
      </c>
      <c r="D907" s="131">
        <v>45627.676215277781</v>
      </c>
      <c r="E907" s="114">
        <v>0.75455470593381802</v>
      </c>
      <c r="F907" s="114">
        <v>0.47166451354069366</v>
      </c>
      <c r="G907" s="122">
        <v>825</v>
      </c>
      <c r="H907" s="123">
        <v>0</v>
      </c>
      <c r="I907" s="123">
        <v>1.7523978897677173E+19</v>
      </c>
    </row>
    <row r="908" spans="3:9" ht="15" customHeight="1">
      <c r="C908" s="112" t="b">
        <v>0</v>
      </c>
      <c r="D908" s="131">
        <v>45627.676226851851</v>
      </c>
      <c r="E908" s="114">
        <v>0.78473689417117076</v>
      </c>
      <c r="F908" s="114">
        <v>0.44808128786365897</v>
      </c>
      <c r="G908" s="122">
        <v>826</v>
      </c>
      <c r="H908" s="123">
        <v>0</v>
      </c>
      <c r="I908" s="123">
        <v>1.7990257036904718E+19</v>
      </c>
    </row>
    <row r="909" spans="3:9" ht="15" customHeight="1">
      <c r="C909" s="112" t="b">
        <v>0</v>
      </c>
      <c r="D909" s="131">
        <v>45627.676238425927</v>
      </c>
      <c r="E909" s="114">
        <v>0.80043163205459422</v>
      </c>
      <c r="F909" s="114">
        <v>0.46152372649956874</v>
      </c>
      <c r="G909" s="122">
        <v>827</v>
      </c>
      <c r="H909" s="123">
        <v>0</v>
      </c>
      <c r="I909" s="123">
        <v>1.2396864744439058E+19</v>
      </c>
    </row>
    <row r="910" spans="3:9" ht="15" customHeight="1">
      <c r="C910" s="112" t="b">
        <v>0</v>
      </c>
      <c r="D910" s="131">
        <v>45627.676249999997</v>
      </c>
      <c r="E910" s="114">
        <v>0.76041005045186449</v>
      </c>
      <c r="F910" s="114">
        <v>0.45690848923457306</v>
      </c>
      <c r="G910" s="122">
        <v>828</v>
      </c>
      <c r="H910" s="123">
        <v>0</v>
      </c>
      <c r="I910" s="123">
        <v>1.39541876008086E+19</v>
      </c>
    </row>
    <row r="911" spans="3:9" ht="15" customHeight="1">
      <c r="C911" s="112" t="b">
        <v>0</v>
      </c>
      <c r="D911" s="131">
        <v>45627.676261574074</v>
      </c>
      <c r="E911" s="114">
        <v>0.76041005045186449</v>
      </c>
      <c r="F911" s="114">
        <v>0.45690848923457306</v>
      </c>
      <c r="G911" s="122">
        <v>829</v>
      </c>
      <c r="H911" s="123">
        <v>0</v>
      </c>
      <c r="I911" s="123">
        <v>1.4952983236750973E+19</v>
      </c>
    </row>
    <row r="912" spans="3:9" ht="15" customHeight="1">
      <c r="C912" s="112" t="b">
        <v>0</v>
      </c>
      <c r="D912" s="131">
        <v>45627.67627314815</v>
      </c>
      <c r="E912" s="114">
        <v>0.75280594994734584</v>
      </c>
      <c r="F912" s="114">
        <v>0.46147757412691881</v>
      </c>
      <c r="G912" s="122">
        <v>830</v>
      </c>
      <c r="H912" s="123">
        <v>0</v>
      </c>
      <c r="I912" s="123">
        <v>1.055092692705816E+19</v>
      </c>
    </row>
    <row r="913" spans="3:9" ht="15" customHeight="1">
      <c r="C913" s="112" t="b">
        <v>0</v>
      </c>
      <c r="D913" s="131">
        <v>45627.67628472222</v>
      </c>
      <c r="E913" s="114">
        <v>0.77539012844576627</v>
      </c>
      <c r="F913" s="114">
        <v>0.45224802264438041</v>
      </c>
      <c r="G913" s="122">
        <v>831</v>
      </c>
      <c r="H913" s="123">
        <v>0</v>
      </c>
      <c r="I913" s="123">
        <v>1.2130006282731409E+19</v>
      </c>
    </row>
    <row r="914" spans="3:9" ht="15" customHeight="1">
      <c r="C914" s="112" t="b">
        <v>0</v>
      </c>
      <c r="D914" s="131">
        <v>45627.676296296297</v>
      </c>
      <c r="E914" s="114">
        <v>0.80640573358359691</v>
      </c>
      <c r="F914" s="114">
        <v>0.47033794355015562</v>
      </c>
      <c r="G914" s="122">
        <v>832</v>
      </c>
      <c r="H914" s="123">
        <v>0</v>
      </c>
      <c r="I914" s="123">
        <v>6.8893064913087027E+18</v>
      </c>
    </row>
    <row r="915" spans="3:9" ht="15" customHeight="1">
      <c r="C915" s="112" t="b">
        <v>0</v>
      </c>
      <c r="D915" s="131">
        <v>45627.676307870373</v>
      </c>
      <c r="E915" s="114">
        <v>0.76608544690441704</v>
      </c>
      <c r="F915" s="114">
        <v>0.49385484072766345</v>
      </c>
      <c r="G915" s="122">
        <v>833</v>
      </c>
      <c r="H915" s="123">
        <v>0</v>
      </c>
      <c r="I915" s="123">
        <v>8.8832757331545385E+18</v>
      </c>
    </row>
    <row r="916" spans="3:9" ht="15" customHeight="1">
      <c r="C916" s="112" t="b">
        <v>0</v>
      </c>
      <c r="D916" s="131">
        <v>45627.676319444443</v>
      </c>
      <c r="E916" s="114">
        <v>0.77374630137346123</v>
      </c>
      <c r="F916" s="114">
        <v>0.48397774391311016</v>
      </c>
      <c r="G916" s="122">
        <v>834</v>
      </c>
      <c r="H916" s="123">
        <v>0</v>
      </c>
      <c r="I916" s="123">
        <v>1.0100375194107001E+19</v>
      </c>
    </row>
    <row r="917" spans="3:9" ht="15" customHeight="1">
      <c r="C917" s="112" t="b">
        <v>0</v>
      </c>
      <c r="D917" s="131">
        <v>45627.67633101852</v>
      </c>
      <c r="E917" s="114">
        <v>0.7814837643871958</v>
      </c>
      <c r="F917" s="114">
        <v>0.49849707623050349</v>
      </c>
      <c r="G917" s="122">
        <v>835</v>
      </c>
      <c r="H917" s="123">
        <v>0</v>
      </c>
      <c r="I917" s="123">
        <v>9.4007707985286554E+18</v>
      </c>
    </row>
    <row r="918" spans="3:9" ht="15" customHeight="1">
      <c r="C918" s="112" t="b">
        <v>0</v>
      </c>
      <c r="D918" s="131">
        <v>45627.676342592589</v>
      </c>
      <c r="E918" s="114">
        <v>0.79711343967493975</v>
      </c>
      <c r="F918" s="114">
        <v>0.51843695927972366</v>
      </c>
      <c r="G918" s="122">
        <v>836</v>
      </c>
      <c r="H918" s="123">
        <v>0</v>
      </c>
      <c r="I918" s="123">
        <v>1.3135115813518969E+19</v>
      </c>
    </row>
    <row r="919" spans="3:9" ht="15" customHeight="1">
      <c r="C919" s="112" t="b">
        <v>0</v>
      </c>
      <c r="D919" s="131">
        <v>45627.676354166666</v>
      </c>
      <c r="E919" s="114">
        <v>0.82899797726193736</v>
      </c>
      <c r="F919" s="114">
        <v>0.49769948090853472</v>
      </c>
      <c r="G919" s="122">
        <v>837</v>
      </c>
      <c r="H919" s="123">
        <v>0</v>
      </c>
      <c r="I919" s="123">
        <v>9.2107192822813632E+17</v>
      </c>
    </row>
    <row r="920" spans="3:9" ht="15" customHeight="1">
      <c r="C920" s="112" t="b">
        <v>0</v>
      </c>
      <c r="D920" s="131">
        <v>45627.676365740743</v>
      </c>
      <c r="E920" s="114">
        <v>0.83728795703455672</v>
      </c>
      <c r="F920" s="114">
        <v>0.51263046533579082</v>
      </c>
      <c r="G920" s="122">
        <v>838</v>
      </c>
      <c r="H920" s="123">
        <v>0</v>
      </c>
      <c r="I920" s="123">
        <v>2.4354194112824172E+18</v>
      </c>
    </row>
    <row r="921" spans="3:9" ht="15" customHeight="1">
      <c r="C921" s="112" t="b">
        <v>0</v>
      </c>
      <c r="D921" s="131">
        <v>45627.676377314812</v>
      </c>
      <c r="E921" s="114">
        <v>0.82891507746421111</v>
      </c>
      <c r="F921" s="114">
        <v>0.51263046533579082</v>
      </c>
      <c r="G921" s="122">
        <v>839</v>
      </c>
      <c r="H921" s="123">
        <v>0</v>
      </c>
      <c r="I921" s="123">
        <v>1.5162176197827529E+19</v>
      </c>
    </row>
    <row r="922" spans="3:9" ht="15" customHeight="1">
      <c r="C922" s="112" t="b">
        <v>0</v>
      </c>
      <c r="D922" s="131">
        <v>45627.676388888889</v>
      </c>
      <c r="E922" s="114">
        <v>0.86207168056277961</v>
      </c>
      <c r="F922" s="114">
        <v>0.50237785602907503</v>
      </c>
      <c r="G922" s="122">
        <v>840</v>
      </c>
      <c r="H922" s="123">
        <v>0</v>
      </c>
      <c r="I922" s="123">
        <v>1.7373673339060208E+19</v>
      </c>
    </row>
    <row r="923" spans="3:9" ht="15" customHeight="1">
      <c r="C923" s="112" t="b">
        <v>0</v>
      </c>
      <c r="D923" s="131">
        <v>45627.676400462966</v>
      </c>
      <c r="E923" s="114">
        <v>0.90517526459091857</v>
      </c>
      <c r="F923" s="114">
        <v>0.5174491917099473</v>
      </c>
      <c r="G923" s="122">
        <v>841</v>
      </c>
      <c r="H923" s="123">
        <v>0</v>
      </c>
      <c r="I923" s="123">
        <v>1.5046106248218139E+19</v>
      </c>
    </row>
    <row r="924" spans="3:9" ht="15" customHeight="1">
      <c r="C924" s="112" t="b">
        <v>0</v>
      </c>
      <c r="D924" s="131">
        <v>45627.676412037035</v>
      </c>
      <c r="E924" s="114">
        <v>0.91422701723682775</v>
      </c>
      <c r="F924" s="114">
        <v>0.53297266746124572</v>
      </c>
      <c r="G924" s="122">
        <v>842</v>
      </c>
      <c r="H924" s="123">
        <v>0</v>
      </c>
      <c r="I924" s="123">
        <v>1.2707278049126324E+19</v>
      </c>
    </row>
    <row r="925" spans="3:9" ht="15" customHeight="1">
      <c r="C925" s="112" t="b">
        <v>0</v>
      </c>
      <c r="D925" s="131">
        <v>45627.676423611112</v>
      </c>
      <c r="E925" s="114">
        <v>0.95993836809866917</v>
      </c>
      <c r="F925" s="114">
        <v>0.55962130083430806</v>
      </c>
      <c r="G925" s="122">
        <v>843</v>
      </c>
      <c r="H925" s="123">
        <v>0</v>
      </c>
      <c r="I925" s="123">
        <v>1.0839239357701487E+19</v>
      </c>
    </row>
    <row r="926" spans="3:9" ht="15" customHeight="1">
      <c r="C926" s="112" t="b">
        <v>0</v>
      </c>
      <c r="D926" s="131">
        <v>45627.676435185182</v>
      </c>
      <c r="E926" s="114">
        <v>0.98873651914162919</v>
      </c>
      <c r="F926" s="114">
        <v>0.55962130083430806</v>
      </c>
      <c r="G926" s="122">
        <v>844</v>
      </c>
      <c r="H926" s="123">
        <v>0</v>
      </c>
      <c r="I926" s="123">
        <v>8.7223367723810458E+18</v>
      </c>
    </row>
    <row r="927" spans="3:9" ht="15" customHeight="1">
      <c r="C927" s="112" t="b">
        <v>0</v>
      </c>
      <c r="D927" s="131">
        <v>45627.676446759258</v>
      </c>
      <c r="E927" s="114">
        <v>1.0381733450987107</v>
      </c>
      <c r="F927" s="114">
        <v>0.57081372685099419</v>
      </c>
      <c r="G927" s="122">
        <v>845</v>
      </c>
      <c r="H927" s="123">
        <v>0</v>
      </c>
      <c r="I927" s="123">
        <v>1.1614808958469495E+19</v>
      </c>
    </row>
    <row r="928" spans="3:9" ht="15" customHeight="1">
      <c r="C928" s="112" t="b">
        <v>0</v>
      </c>
      <c r="D928" s="131">
        <v>45627.676458333335</v>
      </c>
      <c r="E928" s="114">
        <v>1.0900820123536463</v>
      </c>
      <c r="F928" s="114">
        <v>0.55939745231397431</v>
      </c>
      <c r="G928" s="122">
        <v>846</v>
      </c>
      <c r="H928" s="123">
        <v>0</v>
      </c>
      <c r="I928" s="123">
        <v>1.3671677800384156E+19</v>
      </c>
    </row>
    <row r="929" spans="3:9" ht="15" customHeight="1">
      <c r="C929" s="112" t="b">
        <v>0</v>
      </c>
      <c r="D929" s="131">
        <v>45627.676469907405</v>
      </c>
      <c r="E929" s="114">
        <v>1.0900820123536463</v>
      </c>
      <c r="F929" s="114">
        <v>0.56499142683711401</v>
      </c>
      <c r="G929" s="122">
        <v>847</v>
      </c>
      <c r="H929" s="123">
        <v>0</v>
      </c>
      <c r="I929" s="123">
        <v>1.0919531800842627E+19</v>
      </c>
    </row>
    <row r="930" spans="3:9" ht="15" customHeight="1">
      <c r="C930" s="112" t="b">
        <v>0</v>
      </c>
      <c r="D930" s="131">
        <v>45627.676481481481</v>
      </c>
      <c r="E930" s="114">
        <v>1.0464787318595004</v>
      </c>
      <c r="F930" s="114">
        <v>0.54239176976362946</v>
      </c>
      <c r="G930" s="122">
        <v>848</v>
      </c>
      <c r="H930" s="123">
        <v>0</v>
      </c>
      <c r="I930" s="123">
        <v>2.9689381265583119E+18</v>
      </c>
    </row>
    <row r="931" spans="3:9" ht="15" customHeight="1">
      <c r="C931" s="112" t="b">
        <v>0</v>
      </c>
      <c r="D931" s="131">
        <v>45627.676493055558</v>
      </c>
      <c r="E931" s="114">
        <v>1.0883378811338804</v>
      </c>
      <c r="F931" s="114">
        <v>0.52612001667072061</v>
      </c>
      <c r="G931" s="122">
        <v>849</v>
      </c>
      <c r="H931" s="123">
        <v>0</v>
      </c>
      <c r="I931" s="123">
        <v>1.0872558753430671E+19</v>
      </c>
    </row>
    <row r="932" spans="3:9" ht="15" customHeight="1">
      <c r="C932" s="112" t="b">
        <v>0</v>
      </c>
      <c r="D932" s="131">
        <v>45627.676504629628</v>
      </c>
      <c r="E932" s="114">
        <v>1.055687744699864</v>
      </c>
      <c r="F932" s="114">
        <v>0.52612001667072061</v>
      </c>
      <c r="G932" s="122">
        <v>850</v>
      </c>
      <c r="H932" s="123">
        <v>0</v>
      </c>
      <c r="I932" s="123">
        <v>1.3788617253000069E+19</v>
      </c>
    </row>
    <row r="933" spans="3:9" ht="15" customHeight="1">
      <c r="C933" s="112" t="b">
        <v>0</v>
      </c>
      <c r="D933" s="131">
        <v>45627.676516203705</v>
      </c>
      <c r="E933" s="114">
        <v>1.0662446221468627</v>
      </c>
      <c r="F933" s="114">
        <v>0.53138121683742778</v>
      </c>
      <c r="G933" s="122">
        <v>851</v>
      </c>
      <c r="H933" s="123">
        <v>0</v>
      </c>
      <c r="I933" s="123">
        <v>4.3872388523370404E+18</v>
      </c>
    </row>
    <row r="934" spans="3:9" ht="15" customHeight="1">
      <c r="C934" s="112" t="b">
        <v>0</v>
      </c>
      <c r="D934" s="131">
        <v>45627.676527777781</v>
      </c>
      <c r="E934" s="114">
        <v>1.0235948372609882</v>
      </c>
      <c r="F934" s="114">
        <v>0.54200884117417636</v>
      </c>
      <c r="G934" s="122">
        <v>852</v>
      </c>
      <c r="H934" s="123">
        <v>0</v>
      </c>
      <c r="I934" s="123">
        <v>4.3476623379825147E+18</v>
      </c>
    </row>
    <row r="935" spans="3:9" ht="15" customHeight="1">
      <c r="C935" s="112" t="b">
        <v>0</v>
      </c>
      <c r="D935" s="131">
        <v>45627.676539351851</v>
      </c>
      <c r="E935" s="114">
        <v>0.9724150953979388</v>
      </c>
      <c r="F935" s="114">
        <v>0.55826910640940164</v>
      </c>
      <c r="G935" s="122">
        <v>853</v>
      </c>
      <c r="H935" s="123">
        <v>0</v>
      </c>
      <c r="I935" s="123">
        <v>1.6326627030414936E+19</v>
      </c>
    </row>
    <row r="936" spans="3:9" ht="15" customHeight="1">
      <c r="C936" s="112" t="b">
        <v>0</v>
      </c>
      <c r="D936" s="131">
        <v>45627.676550925928</v>
      </c>
      <c r="E936" s="114">
        <v>0.94324264253600076</v>
      </c>
      <c r="F936" s="114">
        <v>0.53035565108893157</v>
      </c>
      <c r="G936" s="122">
        <v>854</v>
      </c>
      <c r="H936" s="123">
        <v>0</v>
      </c>
      <c r="I936" s="123">
        <v>1.5448653282488035E+19</v>
      </c>
    </row>
    <row r="937" spans="3:9" ht="15" customHeight="1">
      <c r="C937" s="112" t="b">
        <v>0</v>
      </c>
      <c r="D937" s="131">
        <v>45627.676562499997</v>
      </c>
      <c r="E937" s="114">
        <v>0.90551293683456058</v>
      </c>
      <c r="F937" s="114">
        <v>0.5091414250453743</v>
      </c>
      <c r="G937" s="122">
        <v>855</v>
      </c>
      <c r="H937" s="123">
        <v>0</v>
      </c>
      <c r="I937" s="123">
        <v>8.5988232596173138E+18</v>
      </c>
    </row>
    <row r="938" spans="3:9" ht="15" customHeight="1">
      <c r="C938" s="112" t="b">
        <v>0</v>
      </c>
      <c r="D938" s="131">
        <v>45627.676574074074</v>
      </c>
      <c r="E938" s="114">
        <v>0.8783475487295237</v>
      </c>
      <c r="F938" s="114">
        <v>0.51932425354628176</v>
      </c>
      <c r="G938" s="122">
        <v>856</v>
      </c>
      <c r="H938" s="123">
        <v>0</v>
      </c>
      <c r="I938" s="123">
        <v>1.8106786478535231E+19</v>
      </c>
    </row>
    <row r="939" spans="3:9" ht="15" customHeight="1">
      <c r="C939" s="112" t="b">
        <v>0</v>
      </c>
      <c r="D939" s="131">
        <v>45627.676585648151</v>
      </c>
      <c r="E939" s="114">
        <v>0.887131024216819</v>
      </c>
      <c r="F939" s="114">
        <v>0.54529046622359589</v>
      </c>
      <c r="G939" s="122">
        <v>857</v>
      </c>
      <c r="H939" s="123">
        <v>0</v>
      </c>
      <c r="I939" s="123">
        <v>1.8119846349848377E+19</v>
      </c>
    </row>
    <row r="940" spans="3:9" ht="15" customHeight="1">
      <c r="C940" s="112" t="b">
        <v>0</v>
      </c>
      <c r="D940" s="131">
        <v>45627.67659722222</v>
      </c>
      <c r="E940" s="114">
        <v>0.86051709349031436</v>
      </c>
      <c r="F940" s="114">
        <v>0.52347884757465202</v>
      </c>
      <c r="G940" s="122">
        <v>858</v>
      </c>
      <c r="H940" s="123">
        <v>0</v>
      </c>
      <c r="I940" s="123">
        <v>1.3982801646246939E+19</v>
      </c>
    </row>
    <row r="941" spans="3:9" ht="15" customHeight="1">
      <c r="C941" s="112" t="b">
        <v>0</v>
      </c>
      <c r="D941" s="131">
        <v>45627.676608796297</v>
      </c>
      <c r="E941" s="114">
        <v>0.88633260629502386</v>
      </c>
      <c r="F941" s="114">
        <v>0.51824405909890547</v>
      </c>
      <c r="G941" s="122">
        <v>859</v>
      </c>
      <c r="H941" s="123">
        <v>0</v>
      </c>
      <c r="I941" s="123">
        <v>1.0834525437324513E+19</v>
      </c>
    </row>
    <row r="942" spans="3:9" ht="15" customHeight="1">
      <c r="C942" s="112" t="b">
        <v>0</v>
      </c>
      <c r="D942" s="131">
        <v>45627.676620370374</v>
      </c>
      <c r="E942" s="114">
        <v>0.90405925842092438</v>
      </c>
      <c r="F942" s="114">
        <v>0.51306161850791643</v>
      </c>
      <c r="G942" s="122">
        <v>860</v>
      </c>
      <c r="H942" s="123">
        <v>0</v>
      </c>
      <c r="I942" s="123">
        <v>1.003745173067401E+19</v>
      </c>
    </row>
    <row r="943" spans="3:9" ht="15" customHeight="1">
      <c r="C943" s="112" t="b">
        <v>0</v>
      </c>
      <c r="D943" s="131">
        <v>45627.676631944443</v>
      </c>
      <c r="E943" s="114">
        <v>0.91309985100513358</v>
      </c>
      <c r="F943" s="114">
        <v>0.49766976995267892</v>
      </c>
      <c r="G943" s="122">
        <v>861</v>
      </c>
      <c r="H943" s="123">
        <v>0</v>
      </c>
      <c r="I943" s="123">
        <v>8.1499818197812869E+18</v>
      </c>
    </row>
    <row r="944" spans="3:9" ht="15" customHeight="1">
      <c r="C944" s="112" t="b">
        <v>0</v>
      </c>
      <c r="D944" s="131">
        <v>45627.67664351852</v>
      </c>
      <c r="E944" s="114">
        <v>0.91309985100513358</v>
      </c>
      <c r="F944" s="114">
        <v>0.49269307225315212</v>
      </c>
      <c r="G944" s="122">
        <v>862</v>
      </c>
      <c r="H944" s="123">
        <v>0</v>
      </c>
      <c r="I944" s="123">
        <v>2.8528452425490831E+18</v>
      </c>
    </row>
    <row r="945" spans="3:9" ht="15" customHeight="1">
      <c r="C945" s="112" t="b">
        <v>0</v>
      </c>
      <c r="D945" s="131">
        <v>45627.676655092589</v>
      </c>
      <c r="E945" s="114">
        <v>0.88570685547497963</v>
      </c>
      <c r="F945" s="114">
        <v>0.46805841864049447</v>
      </c>
      <c r="G945" s="122">
        <v>863</v>
      </c>
      <c r="H945" s="123">
        <v>0</v>
      </c>
      <c r="I945" s="123">
        <v>1.1709667967598842E+17</v>
      </c>
    </row>
    <row r="946" spans="3:9" ht="15" customHeight="1">
      <c r="C946" s="112" t="b">
        <v>0</v>
      </c>
      <c r="D946" s="131">
        <v>45627.676666666666</v>
      </c>
      <c r="E946" s="114">
        <v>0.8945639240297294</v>
      </c>
      <c r="F946" s="114">
        <v>0.4914613395725192</v>
      </c>
      <c r="G946" s="122">
        <v>864</v>
      </c>
      <c r="H946" s="123">
        <v>0</v>
      </c>
      <c r="I946" s="123">
        <v>1.6764545614926135E+19</v>
      </c>
    </row>
    <row r="947" spans="3:9" ht="15" customHeight="1">
      <c r="C947" s="112" t="b">
        <v>0</v>
      </c>
      <c r="D947" s="131">
        <v>45627.676678240743</v>
      </c>
      <c r="E947" s="114">
        <v>0.87667264554913482</v>
      </c>
      <c r="F947" s="114">
        <v>0.48654672617679401</v>
      </c>
      <c r="G947" s="122">
        <v>865</v>
      </c>
      <c r="H947" s="123">
        <v>0</v>
      </c>
      <c r="I947" s="123">
        <v>1.8140183159989309E+19</v>
      </c>
    </row>
    <row r="948" spans="3:9" ht="15" customHeight="1">
      <c r="C948" s="112" t="b">
        <v>0</v>
      </c>
      <c r="D948" s="131">
        <v>45627.676689814813</v>
      </c>
      <c r="E948" s="114">
        <v>0.86790591909364345</v>
      </c>
      <c r="F948" s="114">
        <v>0.4622193898679543</v>
      </c>
      <c r="G948" s="122">
        <v>866</v>
      </c>
      <c r="H948" s="123">
        <v>0</v>
      </c>
      <c r="I948" s="123">
        <v>1.1984133830121636E+19</v>
      </c>
    </row>
    <row r="949" spans="3:9" ht="15" customHeight="1">
      <c r="C949" s="112" t="b">
        <v>0</v>
      </c>
      <c r="D949" s="131">
        <v>45627.676701388889</v>
      </c>
      <c r="E949" s="114">
        <v>0.85922685990270697</v>
      </c>
      <c r="F949" s="114">
        <v>0.43910842037455655</v>
      </c>
      <c r="G949" s="122">
        <v>867</v>
      </c>
      <c r="H949" s="123">
        <v>0</v>
      </c>
      <c r="I949" s="123">
        <v>8.6472114913020385E+18</v>
      </c>
    </row>
    <row r="950" spans="3:9" ht="15" customHeight="1">
      <c r="C950" s="112" t="b">
        <v>0</v>
      </c>
      <c r="D950" s="131">
        <v>45627.676712962966</v>
      </c>
      <c r="E950" s="114">
        <v>0.81626551690757154</v>
      </c>
      <c r="F950" s="114">
        <v>0.44789058878204768</v>
      </c>
      <c r="G950" s="122">
        <v>868</v>
      </c>
      <c r="H950" s="123">
        <v>0</v>
      </c>
      <c r="I950" s="123">
        <v>1.3307288960434399E+19</v>
      </c>
    </row>
    <row r="951" spans="3:9" ht="15" customHeight="1">
      <c r="C951" s="112" t="b">
        <v>0</v>
      </c>
      <c r="D951" s="131">
        <v>45627.676724537036</v>
      </c>
      <c r="E951" s="114">
        <v>0.7754522410621929</v>
      </c>
      <c r="F951" s="114">
        <v>0.45684840055768866</v>
      </c>
      <c r="G951" s="122">
        <v>869</v>
      </c>
      <c r="H951" s="123">
        <v>0</v>
      </c>
      <c r="I951" s="123">
        <v>7.5818888208807813E+18</v>
      </c>
    </row>
    <row r="952" spans="3:9" ht="15" customHeight="1">
      <c r="C952" s="112" t="b">
        <v>0</v>
      </c>
      <c r="D952" s="131">
        <v>45627.676736111112</v>
      </c>
      <c r="E952" s="114">
        <v>0.75218867383032706</v>
      </c>
      <c r="F952" s="114">
        <v>0.4751223365799962</v>
      </c>
      <c r="G952" s="122">
        <v>870</v>
      </c>
      <c r="H952" s="123">
        <v>0</v>
      </c>
      <c r="I952" s="123">
        <v>1.0711625466289502E+19</v>
      </c>
    </row>
    <row r="953" spans="3:9" ht="15" customHeight="1">
      <c r="C953" s="112" t="b">
        <v>0</v>
      </c>
      <c r="D953" s="131">
        <v>45627.676747685182</v>
      </c>
      <c r="E953" s="114">
        <v>0.77475433404523686</v>
      </c>
      <c r="F953" s="114">
        <v>0.49412723004319609</v>
      </c>
      <c r="G953" s="122">
        <v>871</v>
      </c>
      <c r="H953" s="123">
        <v>0</v>
      </c>
      <c r="I953" s="123">
        <v>1.7943727022159798E+19</v>
      </c>
    </row>
    <row r="954" spans="3:9" ht="15" customHeight="1">
      <c r="C954" s="112" t="b">
        <v>0</v>
      </c>
      <c r="D954" s="131">
        <v>45627.676759259259</v>
      </c>
      <c r="E954" s="114">
        <v>0.75925924736433215</v>
      </c>
      <c r="F954" s="114">
        <v>0.49412723004319609</v>
      </c>
      <c r="G954" s="122">
        <v>872</v>
      </c>
      <c r="H954" s="123">
        <v>0</v>
      </c>
      <c r="I954" s="123">
        <v>1.6960985327241069E+19</v>
      </c>
    </row>
    <row r="955" spans="3:9" ht="15" customHeight="1">
      <c r="C955" s="112" t="b">
        <v>0</v>
      </c>
      <c r="D955" s="131">
        <v>45627.676770833335</v>
      </c>
      <c r="E955" s="114">
        <v>0.74407406241704543</v>
      </c>
      <c r="F955" s="114">
        <v>0.48918595774276413</v>
      </c>
      <c r="G955" s="122">
        <v>873</v>
      </c>
      <c r="H955" s="123">
        <v>0</v>
      </c>
      <c r="I955" s="123">
        <v>9.814384602274345E+18</v>
      </c>
    </row>
    <row r="956" spans="3:9" ht="15" customHeight="1">
      <c r="C956" s="112" t="b">
        <v>0</v>
      </c>
      <c r="D956" s="131">
        <v>45627.676782407405</v>
      </c>
      <c r="E956" s="114">
        <v>0.78127776553789774</v>
      </c>
      <c r="F956" s="114">
        <v>0.46961851943305349</v>
      </c>
      <c r="G956" s="122">
        <v>874</v>
      </c>
      <c r="H956" s="123">
        <v>0</v>
      </c>
      <c r="I956" s="123">
        <v>1.2863686984319922E+19</v>
      </c>
    </row>
    <row r="957" spans="3:9" ht="15" customHeight="1">
      <c r="C957" s="112" t="b">
        <v>0</v>
      </c>
      <c r="D957" s="131">
        <v>45627.676793981482</v>
      </c>
      <c r="E957" s="114">
        <v>0.81252887615941372</v>
      </c>
      <c r="F957" s="114">
        <v>0.47431470462738407</v>
      </c>
      <c r="G957" s="122">
        <v>875</v>
      </c>
      <c r="H957" s="123">
        <v>0</v>
      </c>
      <c r="I957" s="123">
        <v>7.1513315613692682E+18</v>
      </c>
    </row>
    <row r="958" spans="3:9" ht="15" customHeight="1">
      <c r="C958" s="112" t="b">
        <v>0</v>
      </c>
      <c r="D958" s="131">
        <v>45627.676805555559</v>
      </c>
      <c r="E958" s="114">
        <v>0.80440358739781959</v>
      </c>
      <c r="F958" s="114">
        <v>0.46482841053483642</v>
      </c>
      <c r="G958" s="122">
        <v>876</v>
      </c>
      <c r="H958" s="123">
        <v>0</v>
      </c>
      <c r="I958" s="123">
        <v>1.6014449458585623E+19</v>
      </c>
    </row>
    <row r="959" spans="3:9" ht="15" customHeight="1">
      <c r="C959" s="112" t="b">
        <v>0</v>
      </c>
      <c r="D959" s="131">
        <v>45627.676817129628</v>
      </c>
      <c r="E959" s="114">
        <v>0.78027147977588496</v>
      </c>
      <c r="F959" s="114">
        <v>0.47412497874553311</v>
      </c>
      <c r="G959" s="122">
        <v>877</v>
      </c>
      <c r="H959" s="123">
        <v>0</v>
      </c>
      <c r="I959" s="123">
        <v>2.4024829240232371E+18</v>
      </c>
    </row>
    <row r="960" spans="3:9" ht="15" customHeight="1">
      <c r="C960" s="112" t="b">
        <v>0</v>
      </c>
      <c r="D960" s="131">
        <v>45627.676828703705</v>
      </c>
      <c r="E960" s="114">
        <v>0.81148233896692035</v>
      </c>
      <c r="F960" s="114">
        <v>0.48360747832044376</v>
      </c>
      <c r="G960" s="122">
        <v>878</v>
      </c>
      <c r="H960" s="123">
        <v>0</v>
      </c>
      <c r="I960" s="123">
        <v>7.576064460292949E+18</v>
      </c>
    </row>
    <row r="961" spans="3:9" ht="15" customHeight="1">
      <c r="C961" s="112" t="b">
        <v>0</v>
      </c>
      <c r="D961" s="131">
        <v>45627.676840277774</v>
      </c>
      <c r="E961" s="114">
        <v>0.80336751557725117</v>
      </c>
      <c r="F961" s="114">
        <v>0.45942710440442153</v>
      </c>
      <c r="G961" s="122">
        <v>879</v>
      </c>
      <c r="H961" s="123">
        <v>0</v>
      </c>
      <c r="I961" s="123">
        <v>1.5473185197921509E+19</v>
      </c>
    </row>
    <row r="962" spans="3:9" ht="15" customHeight="1">
      <c r="C962" s="112" t="b">
        <v>0</v>
      </c>
      <c r="D962" s="131">
        <v>45627.676851851851</v>
      </c>
      <c r="E962" s="114">
        <v>0.81140119073302364</v>
      </c>
      <c r="F962" s="114">
        <v>0.47320991753655417</v>
      </c>
      <c r="G962" s="122">
        <v>880</v>
      </c>
      <c r="H962" s="123">
        <v>0</v>
      </c>
      <c r="I962" s="123">
        <v>2.0986593510650806E+18</v>
      </c>
    </row>
    <row r="963" spans="3:9" ht="15" customHeight="1">
      <c r="C963" s="112" t="b">
        <v>0</v>
      </c>
      <c r="D963" s="131">
        <v>45627.676863425928</v>
      </c>
      <c r="E963" s="114">
        <v>0.79517316691836315</v>
      </c>
      <c r="F963" s="114">
        <v>0.45901362001045753</v>
      </c>
      <c r="G963" s="122">
        <v>881</v>
      </c>
      <c r="H963" s="123">
        <v>0</v>
      </c>
      <c r="I963" s="123">
        <v>1.1506631718145341E+19</v>
      </c>
    </row>
    <row r="964" spans="3:9" ht="15" customHeight="1">
      <c r="C964" s="112" t="b">
        <v>0</v>
      </c>
      <c r="D964" s="131">
        <v>45627.676874999997</v>
      </c>
      <c r="E964" s="114">
        <v>0.82698009359509772</v>
      </c>
      <c r="F964" s="114">
        <v>0.4636037562105621</v>
      </c>
      <c r="G964" s="122">
        <v>882</v>
      </c>
      <c r="H964" s="123">
        <v>0</v>
      </c>
      <c r="I964" s="123">
        <v>1.0667635300395082E+19</v>
      </c>
    </row>
    <row r="965" spans="3:9" ht="15" customHeight="1">
      <c r="C965" s="112" t="b">
        <v>0</v>
      </c>
      <c r="D965" s="131">
        <v>45627.676886574074</v>
      </c>
      <c r="E965" s="114">
        <v>0.8352498945310487</v>
      </c>
      <c r="F965" s="114">
        <v>0.48214790645898459</v>
      </c>
      <c r="G965" s="122">
        <v>883</v>
      </c>
      <c r="H965" s="123">
        <v>0</v>
      </c>
      <c r="I965" s="123">
        <v>6.6557848736042967E+18</v>
      </c>
    </row>
    <row r="966" spans="3:9" ht="15" customHeight="1">
      <c r="C966" s="112" t="b">
        <v>0</v>
      </c>
      <c r="D966" s="131">
        <v>45627.676898148151</v>
      </c>
      <c r="E966" s="114">
        <v>0.86865989031229063</v>
      </c>
      <c r="F966" s="114">
        <v>0.49179086458816429</v>
      </c>
      <c r="G966" s="122">
        <v>884</v>
      </c>
      <c r="H966" s="123">
        <v>0</v>
      </c>
      <c r="I966" s="123">
        <v>1.5781128733636594E+19</v>
      </c>
    </row>
    <row r="967" spans="3:9" ht="15" customHeight="1">
      <c r="C967" s="112" t="b">
        <v>0</v>
      </c>
      <c r="D967" s="131">
        <v>45627.67690972222</v>
      </c>
      <c r="E967" s="114">
        <v>0.83391349469979892</v>
      </c>
      <c r="F967" s="114">
        <v>0.51146249917169084</v>
      </c>
      <c r="G967" s="122">
        <v>885</v>
      </c>
      <c r="H967" s="123">
        <v>0</v>
      </c>
      <c r="I967" s="123">
        <v>1.196453050316725E+18</v>
      </c>
    </row>
    <row r="968" spans="3:9" ht="15" customHeight="1">
      <c r="C968" s="112" t="b">
        <v>0</v>
      </c>
      <c r="D968" s="131">
        <v>45627.676921296297</v>
      </c>
      <c r="E968" s="114">
        <v>0.83391349469979892</v>
      </c>
      <c r="F968" s="114">
        <v>0.51657712416340773</v>
      </c>
      <c r="G968" s="122">
        <v>886</v>
      </c>
      <c r="H968" s="123">
        <v>0</v>
      </c>
      <c r="I968" s="123">
        <v>2.616735825339925E+18</v>
      </c>
    </row>
    <row r="969" spans="3:9" ht="15" customHeight="1">
      <c r="C969" s="112" t="b">
        <v>0</v>
      </c>
      <c r="D969" s="131">
        <v>45627.676932870374</v>
      </c>
      <c r="E969" s="114">
        <v>0.85059176459379493</v>
      </c>
      <c r="F969" s="114">
        <v>0.52690866664667591</v>
      </c>
      <c r="G969" s="122">
        <v>887</v>
      </c>
      <c r="H969" s="123">
        <v>0</v>
      </c>
      <c r="I969" s="123">
        <v>1.7675880752572563E+19</v>
      </c>
    </row>
    <row r="970" spans="3:9" ht="15" customHeight="1">
      <c r="C970" s="112" t="b">
        <v>0</v>
      </c>
      <c r="D970" s="131">
        <v>45627.676944444444</v>
      </c>
      <c r="E970" s="114">
        <v>0.86760359988567082</v>
      </c>
      <c r="F970" s="114">
        <v>0.51637049331374241</v>
      </c>
      <c r="G970" s="122">
        <v>888</v>
      </c>
      <c r="H970" s="123">
        <v>0</v>
      </c>
      <c r="I970" s="123">
        <v>1.2173632972254003E+19</v>
      </c>
    </row>
    <row r="971" spans="3:9" ht="15" customHeight="1">
      <c r="C971" s="112" t="b">
        <v>0</v>
      </c>
      <c r="D971" s="131">
        <v>45627.67695601852</v>
      </c>
      <c r="E971" s="114">
        <v>0.8849556718833842</v>
      </c>
      <c r="F971" s="114">
        <v>0.51637049331374241</v>
      </c>
      <c r="G971" s="122">
        <v>889</v>
      </c>
      <c r="H971" s="123">
        <v>0</v>
      </c>
      <c r="I971" s="123">
        <v>2.979286076445845E+18</v>
      </c>
    </row>
    <row r="972" spans="3:9" ht="15" customHeight="1">
      <c r="C972" s="112" t="b">
        <v>0</v>
      </c>
      <c r="D972" s="131">
        <v>45627.67696759259</v>
      </c>
      <c r="E972" s="114">
        <v>0.91150434203988562</v>
      </c>
      <c r="F972" s="114">
        <v>0.51637049331374241</v>
      </c>
      <c r="G972" s="122">
        <v>890</v>
      </c>
      <c r="H972" s="123">
        <v>0</v>
      </c>
      <c r="I972" s="123">
        <v>4.2122526297989089E+18</v>
      </c>
    </row>
    <row r="973" spans="3:9" ht="15" customHeight="1">
      <c r="C973" s="112" t="b">
        <v>0</v>
      </c>
      <c r="D973" s="131">
        <v>45627.676979166667</v>
      </c>
      <c r="E973" s="114">
        <v>0.91150434203988562</v>
      </c>
      <c r="F973" s="114">
        <v>0.49571567358119267</v>
      </c>
      <c r="G973" s="122">
        <v>891</v>
      </c>
      <c r="H973" s="123">
        <v>0</v>
      </c>
      <c r="I973" s="123">
        <v>1.1126046615415785E+19</v>
      </c>
    </row>
    <row r="974" spans="3:9" ht="15" customHeight="1">
      <c r="C974" s="112" t="b">
        <v>0</v>
      </c>
      <c r="D974" s="131">
        <v>45627.676990740743</v>
      </c>
      <c r="E974" s="114">
        <v>0.89327425519908799</v>
      </c>
      <c r="F974" s="114">
        <v>0.51058714378862846</v>
      </c>
      <c r="G974" s="122">
        <v>892</v>
      </c>
      <c r="H974" s="123">
        <v>0</v>
      </c>
      <c r="I974" s="123">
        <v>2.678487580186348E+18</v>
      </c>
    </row>
    <row r="975" spans="3:9" ht="15" customHeight="1">
      <c r="C975" s="112" t="b">
        <v>0</v>
      </c>
      <c r="D975" s="131">
        <v>45627.677002314813</v>
      </c>
      <c r="E975" s="114">
        <v>0.8754087700951062</v>
      </c>
      <c r="F975" s="114">
        <v>0.520798886664401</v>
      </c>
      <c r="G975" s="122">
        <v>893</v>
      </c>
      <c r="H975" s="123">
        <v>0</v>
      </c>
      <c r="I975" s="123">
        <v>5.7193407794364293E+18</v>
      </c>
    </row>
    <row r="976" spans="3:9" ht="15" customHeight="1">
      <c r="C976" s="112" t="b">
        <v>0</v>
      </c>
      <c r="D976" s="131">
        <v>45627.67701388889</v>
      </c>
      <c r="E976" s="114">
        <v>0.8929169454970084</v>
      </c>
      <c r="F976" s="114">
        <v>0.52600687553104497</v>
      </c>
      <c r="G976" s="122">
        <v>894</v>
      </c>
      <c r="H976" s="123">
        <v>0</v>
      </c>
      <c r="I976" s="123">
        <v>1.6532780754623072E+19</v>
      </c>
    </row>
    <row r="977" spans="3:9" ht="15" customHeight="1">
      <c r="C977" s="112" t="b">
        <v>0</v>
      </c>
      <c r="D977" s="131">
        <v>45627.677025462966</v>
      </c>
      <c r="E977" s="114">
        <v>0.91970445386191879</v>
      </c>
      <c r="F977" s="114">
        <v>0.54704715055228681</v>
      </c>
      <c r="G977" s="122">
        <v>895</v>
      </c>
      <c r="H977" s="123">
        <v>0</v>
      </c>
      <c r="I977" s="123">
        <v>1.5213264383199724E+19</v>
      </c>
    </row>
    <row r="978" spans="3:9" ht="15" customHeight="1">
      <c r="C978" s="112" t="b">
        <v>0</v>
      </c>
      <c r="D978" s="131">
        <v>45627.677037037036</v>
      </c>
      <c r="E978" s="114">
        <v>0.89211332024606105</v>
      </c>
      <c r="F978" s="114">
        <v>0.56345856506885539</v>
      </c>
      <c r="G978" s="122">
        <v>896</v>
      </c>
      <c r="H978" s="123">
        <v>0</v>
      </c>
      <c r="I978" s="123">
        <v>9.2935466682136637E+18</v>
      </c>
    </row>
    <row r="979" spans="3:9" ht="15" customHeight="1">
      <c r="C979" s="112" t="b">
        <v>0</v>
      </c>
      <c r="D979" s="131">
        <v>45627.677048611113</v>
      </c>
      <c r="E979" s="114">
        <v>0.93671898625836403</v>
      </c>
      <c r="F979" s="114">
        <v>0.58036232202092108</v>
      </c>
      <c r="G979" s="122">
        <v>897</v>
      </c>
      <c r="H979" s="123">
        <v>0</v>
      </c>
      <c r="I979" s="123">
        <v>1.2793244709886724E+19</v>
      </c>
    </row>
    <row r="980" spans="3:9" ht="15" customHeight="1">
      <c r="C980" s="112" t="b">
        <v>0</v>
      </c>
      <c r="D980" s="131">
        <v>45627.677060185182</v>
      </c>
      <c r="E980" s="114">
        <v>0.98355493557128237</v>
      </c>
      <c r="F980" s="114">
        <v>0.56875507558050264</v>
      </c>
      <c r="G980" s="122">
        <v>898</v>
      </c>
      <c r="H980" s="123">
        <v>0</v>
      </c>
      <c r="I980" s="123">
        <v>1.6196840055339973E+19</v>
      </c>
    </row>
    <row r="981" spans="3:9" ht="15" customHeight="1">
      <c r="C981" s="112" t="b">
        <v>0</v>
      </c>
      <c r="D981" s="131">
        <v>45627.677071759259</v>
      </c>
      <c r="E981" s="114">
        <v>1.0228971329941337</v>
      </c>
      <c r="F981" s="114">
        <v>0.55737997406889261</v>
      </c>
      <c r="G981" s="122">
        <v>899</v>
      </c>
      <c r="H981" s="123">
        <v>0</v>
      </c>
      <c r="I981" s="123">
        <v>5.6837774349228122E+17</v>
      </c>
    </row>
    <row r="982" spans="3:9" ht="15" customHeight="1">
      <c r="C982" s="112" t="b">
        <v>0</v>
      </c>
      <c r="D982" s="131">
        <v>45627.677083333336</v>
      </c>
      <c r="E982" s="114">
        <v>0.99221021900430961</v>
      </c>
      <c r="F982" s="114">
        <v>0.529510975365448</v>
      </c>
      <c r="G982" s="122">
        <v>900</v>
      </c>
      <c r="H982" s="123">
        <v>0</v>
      </c>
      <c r="I982" s="123">
        <v>4.992483018027179E+18</v>
      </c>
    </row>
    <row r="983" spans="3:9" ht="15" customHeight="1">
      <c r="C983" s="112" t="b">
        <v>0</v>
      </c>
      <c r="D983" s="131">
        <v>45627.677094907405</v>
      </c>
      <c r="E983" s="114">
        <v>1.0120544233843958</v>
      </c>
      <c r="F983" s="114">
        <v>0.54539630462641142</v>
      </c>
      <c r="G983" s="122">
        <v>901</v>
      </c>
      <c r="H983" s="123">
        <v>0</v>
      </c>
      <c r="I983" s="123">
        <v>1.246623444487124E+19</v>
      </c>
    </row>
    <row r="984" spans="3:9" ht="15" customHeight="1">
      <c r="C984" s="112" t="b">
        <v>0</v>
      </c>
      <c r="D984" s="131">
        <v>45627.677106481482</v>
      </c>
      <c r="E984" s="114">
        <v>1.0424160560859277</v>
      </c>
      <c r="F984" s="114">
        <v>0.54539630462641142</v>
      </c>
      <c r="G984" s="122">
        <v>902</v>
      </c>
      <c r="H984" s="123">
        <v>0</v>
      </c>
      <c r="I984" s="123">
        <v>1.0812484496022737E+18</v>
      </c>
    </row>
    <row r="985" spans="3:9" ht="15" customHeight="1">
      <c r="C985" s="112" t="b">
        <v>0</v>
      </c>
      <c r="D985" s="131">
        <v>45627.677118055559</v>
      </c>
      <c r="E985" s="114">
        <v>1.0424160560859277</v>
      </c>
      <c r="F985" s="114">
        <v>0.57266611985773197</v>
      </c>
      <c r="G985" s="122">
        <v>903</v>
      </c>
      <c r="H985" s="123">
        <v>0</v>
      </c>
      <c r="I985" s="123">
        <v>1.953763306653791E+17</v>
      </c>
    </row>
    <row r="986" spans="3:9" ht="15" customHeight="1">
      <c r="C986" s="112" t="b">
        <v>0</v>
      </c>
      <c r="D986" s="131">
        <v>45627.677129629628</v>
      </c>
      <c r="E986" s="114">
        <v>1.0007194138424906</v>
      </c>
      <c r="F986" s="114">
        <v>0.59557276465204123</v>
      </c>
      <c r="G986" s="122">
        <v>904</v>
      </c>
      <c r="H986" s="123">
        <v>0</v>
      </c>
      <c r="I986" s="123">
        <v>4.6575036967114127E+18</v>
      </c>
    </row>
    <row r="987" spans="3:9" ht="15" customHeight="1">
      <c r="C987" s="112" t="b">
        <v>0</v>
      </c>
      <c r="D987" s="131">
        <v>45627.677141203705</v>
      </c>
      <c r="E987" s="114">
        <v>1.0007194138424906</v>
      </c>
      <c r="F987" s="114">
        <v>0.61939567523812289</v>
      </c>
      <c r="G987" s="122">
        <v>905</v>
      </c>
      <c r="H987" s="123">
        <v>0</v>
      </c>
      <c r="I987" s="123">
        <v>9.403115457414615E+18</v>
      </c>
    </row>
    <row r="988" spans="3:9" ht="15" customHeight="1">
      <c r="C988" s="112" t="b">
        <v>0</v>
      </c>
      <c r="D988" s="131">
        <v>45627.677152777775</v>
      </c>
      <c r="E988" s="114">
        <v>1.0007194138424906</v>
      </c>
      <c r="F988" s="114">
        <v>0.63797754549526664</v>
      </c>
      <c r="G988" s="122">
        <v>906</v>
      </c>
      <c r="H988" s="123">
        <v>0</v>
      </c>
      <c r="I988" s="123">
        <v>8.7420150598165238E+18</v>
      </c>
    </row>
    <row r="989" spans="3:9" ht="15" customHeight="1">
      <c r="C989" s="112" t="b">
        <v>0</v>
      </c>
      <c r="D989" s="131">
        <v>45627.677164351851</v>
      </c>
      <c r="E989" s="114">
        <v>1.0407481903961904</v>
      </c>
      <c r="F989" s="114">
        <v>0.66349664731507729</v>
      </c>
      <c r="G989" s="122">
        <v>907</v>
      </c>
      <c r="H989" s="123">
        <v>0</v>
      </c>
      <c r="I989" s="123">
        <v>1.5472631372419334E+19</v>
      </c>
    </row>
    <row r="990" spans="3:9" ht="15" customHeight="1">
      <c r="C990" s="112" t="b">
        <v>0</v>
      </c>
      <c r="D990" s="131">
        <v>45627.677175925928</v>
      </c>
      <c r="E990" s="114">
        <v>1.0407481903961904</v>
      </c>
      <c r="F990" s="114">
        <v>0.65022671436877577</v>
      </c>
      <c r="G990" s="122">
        <v>908</v>
      </c>
      <c r="H990" s="123">
        <v>0</v>
      </c>
      <c r="I990" s="123">
        <v>7.5047434316951921E+18</v>
      </c>
    </row>
    <row r="991" spans="3:9" ht="15" customHeight="1">
      <c r="C991" s="112" t="b">
        <v>0</v>
      </c>
      <c r="D991" s="131">
        <v>45627.677187499998</v>
      </c>
      <c r="E991" s="114">
        <v>0.99911826278034277</v>
      </c>
      <c r="F991" s="114">
        <v>0.63071991293771246</v>
      </c>
      <c r="G991" s="122">
        <v>909</v>
      </c>
      <c r="H991" s="123">
        <v>0</v>
      </c>
      <c r="I991" s="123">
        <v>6.6419247539719844E+18</v>
      </c>
    </row>
    <row r="992" spans="3:9" ht="15" customHeight="1">
      <c r="C992" s="112" t="b">
        <v>0</v>
      </c>
      <c r="D992" s="131">
        <v>45627.677199074074</v>
      </c>
      <c r="E992" s="114">
        <v>1.0191006280359496</v>
      </c>
      <c r="F992" s="114">
        <v>0.61179831554958108</v>
      </c>
      <c r="G992" s="122">
        <v>910</v>
      </c>
      <c r="H992" s="123">
        <v>0</v>
      </c>
      <c r="I992" s="123">
        <v>1.7589604180674556E+19</v>
      </c>
    </row>
    <row r="993" spans="3:9" ht="15" customHeight="1">
      <c r="C993" s="112" t="b">
        <v>0</v>
      </c>
      <c r="D993" s="131">
        <v>45627.677210648151</v>
      </c>
      <c r="E993" s="114">
        <v>1.0089096217555902</v>
      </c>
      <c r="F993" s="114">
        <v>0.64238823132706013</v>
      </c>
      <c r="G993" s="122">
        <v>911</v>
      </c>
      <c r="H993" s="123">
        <v>0</v>
      </c>
      <c r="I993" s="123">
        <v>5.9615110965313608E+16</v>
      </c>
    </row>
    <row r="994" spans="3:9" ht="15" customHeight="1">
      <c r="C994" s="112" t="b">
        <v>0</v>
      </c>
      <c r="D994" s="131">
        <v>45627.677222222221</v>
      </c>
      <c r="E994" s="114">
        <v>1.0593551028433696</v>
      </c>
      <c r="F994" s="114">
        <v>0.65523599595360138</v>
      </c>
      <c r="G994" s="122">
        <v>912</v>
      </c>
      <c r="H994" s="123">
        <v>0</v>
      </c>
      <c r="I994" s="123">
        <v>1.8310226511079916E+19</v>
      </c>
    </row>
    <row r="995" spans="3:9" ht="15" customHeight="1">
      <c r="C995" s="112" t="b">
        <v>0</v>
      </c>
      <c r="D995" s="131">
        <v>45627.677233796298</v>
      </c>
      <c r="E995" s="114">
        <v>1.0805422049002371</v>
      </c>
      <c r="F995" s="114">
        <v>0.68144543579174544</v>
      </c>
      <c r="G995" s="122">
        <v>913</v>
      </c>
      <c r="H995" s="123">
        <v>0</v>
      </c>
      <c r="I995" s="123">
        <v>1.7666331717401272E+19</v>
      </c>
    </row>
    <row r="996" spans="3:9" ht="15" customHeight="1">
      <c r="C996" s="112" t="b">
        <v>0</v>
      </c>
      <c r="D996" s="131">
        <v>45627.677245370367</v>
      </c>
      <c r="E996" s="114">
        <v>1.1237638930962466</v>
      </c>
      <c r="F996" s="114">
        <v>0.70188879886549782</v>
      </c>
      <c r="G996" s="122">
        <v>914</v>
      </c>
      <c r="H996" s="123">
        <v>0</v>
      </c>
      <c r="I996" s="123">
        <v>8.2705483235610716E+18</v>
      </c>
    </row>
    <row r="997" spans="3:9" ht="15" customHeight="1">
      <c r="C997" s="112" t="b">
        <v>0</v>
      </c>
      <c r="D997" s="131">
        <v>45627.677256944444</v>
      </c>
      <c r="E997" s="114">
        <v>1.1012886152343215</v>
      </c>
      <c r="F997" s="114">
        <v>0.67381324691087785</v>
      </c>
      <c r="G997" s="122">
        <v>915</v>
      </c>
      <c r="H997" s="123">
        <v>0</v>
      </c>
      <c r="I997" s="123">
        <v>5.7236696256342292E+18</v>
      </c>
    </row>
    <row r="998" spans="3:9" ht="15" customHeight="1">
      <c r="C998" s="112" t="b">
        <v>0</v>
      </c>
      <c r="D998" s="131">
        <v>45627.677268518521</v>
      </c>
      <c r="E998" s="114">
        <v>1.0682499567772918</v>
      </c>
      <c r="F998" s="114">
        <v>0.67381324691087785</v>
      </c>
      <c r="G998" s="122">
        <v>916</v>
      </c>
      <c r="H998" s="123">
        <v>0</v>
      </c>
      <c r="I998" s="123">
        <v>1.3211266947591062E+19</v>
      </c>
    </row>
    <row r="999" spans="3:9" ht="15" customHeight="1">
      <c r="C999" s="112" t="b">
        <v>0</v>
      </c>
      <c r="D999" s="131">
        <v>45627.67728009259</v>
      </c>
      <c r="E999" s="114">
        <v>1.0148374589384273</v>
      </c>
      <c r="F999" s="114">
        <v>0.66033698197266033</v>
      </c>
      <c r="G999" s="122">
        <v>917</v>
      </c>
      <c r="H999" s="123">
        <v>0</v>
      </c>
      <c r="I999" s="123">
        <v>4.5300416799937715E+18</v>
      </c>
    </row>
    <row r="1000" spans="3:9" ht="15" customHeight="1">
      <c r="C1000" s="112" t="b">
        <v>0</v>
      </c>
      <c r="D1000" s="131">
        <v>45627.677291666667</v>
      </c>
      <c r="E1000" s="114">
        <v>1.0249858335278115</v>
      </c>
      <c r="F1000" s="114">
        <v>0.64052687251348051</v>
      </c>
      <c r="G1000" s="122">
        <v>918</v>
      </c>
      <c r="H1000" s="123">
        <v>0</v>
      </c>
      <c r="I1000" s="123">
        <v>1.2662002251603569E+19</v>
      </c>
    </row>
    <row r="1001" spans="3:9" ht="15" customHeight="1">
      <c r="C1001" s="112" t="b">
        <v>0</v>
      </c>
      <c r="D1001" s="131">
        <v>45627.677303240744</v>
      </c>
      <c r="E1001" s="114">
        <v>0.97373654185142078</v>
      </c>
      <c r="F1001" s="114">
        <v>0.64052687251348051</v>
      </c>
      <c r="G1001" s="122">
        <v>919</v>
      </c>
      <c r="H1001" s="123">
        <v>0</v>
      </c>
      <c r="I1001" s="123">
        <v>1.0956763141998182E+19</v>
      </c>
    </row>
    <row r="1002" spans="3:9" ht="15" customHeight="1">
      <c r="C1002" s="112" t="b">
        <v>0</v>
      </c>
      <c r="D1002" s="131">
        <v>45627.677314814813</v>
      </c>
      <c r="E1002" s="114">
        <v>0.95426181101439245</v>
      </c>
      <c r="F1002" s="114">
        <v>0.61490579761294129</v>
      </c>
      <c r="G1002" s="122">
        <v>920</v>
      </c>
      <c r="H1002" s="123">
        <v>0</v>
      </c>
      <c r="I1002" s="123">
        <v>4.5851342674266511E+18</v>
      </c>
    </row>
    <row r="1003" spans="3:9" ht="15" customHeight="1">
      <c r="C1003" s="112" t="b">
        <v>0</v>
      </c>
      <c r="D1003" s="131">
        <v>45627.67732638889</v>
      </c>
      <c r="E1003" s="114">
        <v>0.98288966534482425</v>
      </c>
      <c r="F1003" s="114">
        <v>0.59030956570842363</v>
      </c>
      <c r="G1003" s="122">
        <v>921</v>
      </c>
      <c r="H1003" s="123">
        <v>0</v>
      </c>
      <c r="I1003" s="123">
        <v>2.226112179991586E+18</v>
      </c>
    </row>
    <row r="1004" spans="3:9" ht="15" customHeight="1">
      <c r="C1004" s="112" t="b">
        <v>0</v>
      </c>
      <c r="D1004" s="131">
        <v>45627.677337962959</v>
      </c>
      <c r="E1004" s="114">
        <v>0.93374518207758295</v>
      </c>
      <c r="F1004" s="114">
        <v>0.61982504399384486</v>
      </c>
      <c r="G1004" s="122">
        <v>922</v>
      </c>
      <c r="H1004" s="123">
        <v>0</v>
      </c>
      <c r="I1004" s="123">
        <v>3.0010307312961833E+18</v>
      </c>
    </row>
    <row r="1005" spans="3:9" ht="15" customHeight="1">
      <c r="C1005" s="112" t="b">
        <v>0</v>
      </c>
      <c r="D1005" s="131">
        <v>45627.677349537036</v>
      </c>
      <c r="E1005" s="114">
        <v>0.93374518207758295</v>
      </c>
      <c r="F1005" s="114">
        <v>0.62602329443378335</v>
      </c>
      <c r="G1005" s="122">
        <v>923</v>
      </c>
      <c r="H1005" s="123">
        <v>0</v>
      </c>
      <c r="I1005" s="123">
        <v>1.0482364193804474E+18</v>
      </c>
    </row>
    <row r="1006" spans="3:9" ht="15" customHeight="1">
      <c r="C1006" s="112" t="b">
        <v>0</v>
      </c>
      <c r="D1006" s="131">
        <v>45627.677361111113</v>
      </c>
      <c r="E1006" s="114">
        <v>0.97109498936068639</v>
      </c>
      <c r="F1006" s="114">
        <v>0.60724259560076987</v>
      </c>
      <c r="G1006" s="122">
        <v>924</v>
      </c>
      <c r="H1006" s="123">
        <v>0</v>
      </c>
      <c r="I1006" s="123">
        <v>7.2256671570983148E+18</v>
      </c>
    </row>
    <row r="1007" spans="3:9" ht="15" customHeight="1">
      <c r="C1007" s="112" t="b">
        <v>0</v>
      </c>
      <c r="D1007" s="131">
        <v>45627.677372685182</v>
      </c>
      <c r="E1007" s="114">
        <v>0.99051688914790004</v>
      </c>
      <c r="F1007" s="114">
        <v>0.63760472538080837</v>
      </c>
      <c r="G1007" s="122">
        <v>925</v>
      </c>
      <c r="H1007" s="123">
        <v>0</v>
      </c>
      <c r="I1007" s="123">
        <v>5.9371309685484667E+18</v>
      </c>
    </row>
    <row r="1008" spans="3:9" ht="15" customHeight="1">
      <c r="C1008" s="112" t="b">
        <v>0</v>
      </c>
      <c r="D1008" s="131">
        <v>45627.677384259259</v>
      </c>
      <c r="E1008" s="114">
        <v>1.0400427336052951</v>
      </c>
      <c r="F1008" s="114">
        <v>0.65035681988842453</v>
      </c>
      <c r="G1008" s="122">
        <v>926</v>
      </c>
      <c r="H1008" s="123">
        <v>0</v>
      </c>
      <c r="I1008" s="123">
        <v>1.3799311485816709E+19</v>
      </c>
    </row>
    <row r="1009" spans="3:9" ht="15" customHeight="1">
      <c r="C1009" s="112" t="b">
        <v>0</v>
      </c>
      <c r="D1009" s="131">
        <v>45627.677395833336</v>
      </c>
      <c r="E1009" s="114">
        <v>1.060843588277401</v>
      </c>
      <c r="F1009" s="114">
        <v>0.64385325168954033</v>
      </c>
      <c r="G1009" s="122">
        <v>927</v>
      </c>
      <c r="H1009" s="123">
        <v>0</v>
      </c>
      <c r="I1009" s="123">
        <v>1.2453331899342053E+19</v>
      </c>
    </row>
    <row r="1010" spans="3:9" ht="15" customHeight="1">
      <c r="C1010" s="112" t="b">
        <v>0</v>
      </c>
      <c r="D1010" s="131">
        <v>45627.677407407406</v>
      </c>
      <c r="E1010" s="114">
        <v>1.0502351523946269</v>
      </c>
      <c r="F1010" s="114">
        <v>0.65029178420643574</v>
      </c>
      <c r="G1010" s="122">
        <v>928</v>
      </c>
      <c r="H1010" s="123">
        <v>0</v>
      </c>
      <c r="I1010" s="123">
        <v>1.0723667880976128E+19</v>
      </c>
    </row>
    <row r="1011" spans="3:9" ht="15" customHeight="1">
      <c r="C1011" s="112" t="b">
        <v>0</v>
      </c>
      <c r="D1011" s="131">
        <v>45627.677418981482</v>
      </c>
      <c r="E1011" s="114">
        <v>1.0187280978227882</v>
      </c>
      <c r="F1011" s="114">
        <v>0.6567947020485001</v>
      </c>
      <c r="G1011" s="122">
        <v>929</v>
      </c>
      <c r="H1011" s="123">
        <v>0</v>
      </c>
      <c r="I1011" s="123">
        <v>1.5568028501059142E+19</v>
      </c>
    </row>
    <row r="1012" spans="3:9" ht="15" customHeight="1">
      <c r="C1012" s="112" t="b">
        <v>0</v>
      </c>
      <c r="D1012" s="131">
        <v>45627.677430555559</v>
      </c>
      <c r="E1012" s="114">
        <v>1.0594772217356998</v>
      </c>
      <c r="F1012" s="114">
        <v>0.65022675502801508</v>
      </c>
      <c r="G1012" s="122">
        <v>930</v>
      </c>
      <c r="H1012" s="123">
        <v>0</v>
      </c>
      <c r="I1012" s="123">
        <v>1.236283581974629E+19</v>
      </c>
    </row>
    <row r="1013" spans="3:9" ht="15" customHeight="1">
      <c r="C1013" s="112" t="b">
        <v>0</v>
      </c>
      <c r="D1013" s="131">
        <v>45627.677442129629</v>
      </c>
      <c r="E1013" s="114">
        <v>1.0065033606489147</v>
      </c>
      <c r="F1013" s="114">
        <v>0.63722221992745476</v>
      </c>
      <c r="G1013" s="122">
        <v>931</v>
      </c>
      <c r="H1013" s="123">
        <v>0</v>
      </c>
      <c r="I1013" s="123">
        <v>4.6294189486033644E+18</v>
      </c>
    </row>
    <row r="1014" spans="3:9" ht="15" customHeight="1">
      <c r="C1014" s="112" t="b">
        <v>0</v>
      </c>
      <c r="D1014" s="131">
        <v>45627.677453703705</v>
      </c>
      <c r="E1014" s="114">
        <v>1.0266334278618929</v>
      </c>
      <c r="F1014" s="114">
        <v>0.6244777755289056</v>
      </c>
      <c r="G1014" s="122">
        <v>932</v>
      </c>
      <c r="H1014" s="123">
        <v>0</v>
      </c>
      <c r="I1014" s="123">
        <v>6.8050563383908905E+18</v>
      </c>
    </row>
    <row r="1015" spans="3:9" ht="15" customHeight="1">
      <c r="C1015" s="112" t="b">
        <v>0</v>
      </c>
      <c r="D1015" s="131">
        <v>45627.677465277775</v>
      </c>
      <c r="E1015" s="114">
        <v>1.0266334278618929</v>
      </c>
      <c r="F1015" s="114">
        <v>0.59949866450774936</v>
      </c>
      <c r="G1015" s="122">
        <v>933</v>
      </c>
      <c r="H1015" s="123">
        <v>0</v>
      </c>
      <c r="I1015" s="123">
        <v>9.6099731802369331E+18</v>
      </c>
    </row>
    <row r="1016" spans="3:9" ht="15" customHeight="1">
      <c r="C1016" s="112" t="b">
        <v>0</v>
      </c>
      <c r="D1016" s="131">
        <v>45627.677476851852</v>
      </c>
      <c r="E1016" s="114">
        <v>0.97530175646879824</v>
      </c>
      <c r="F1016" s="114">
        <v>0.59350367786267189</v>
      </c>
      <c r="G1016" s="122">
        <v>934</v>
      </c>
      <c r="H1016" s="123">
        <v>0</v>
      </c>
      <c r="I1016" s="123">
        <v>1.5076658380529388E+19</v>
      </c>
    </row>
    <row r="1017" spans="3:9" ht="15" customHeight="1">
      <c r="C1017" s="112" t="b">
        <v>0</v>
      </c>
      <c r="D1017" s="131">
        <v>45627.677488425928</v>
      </c>
      <c r="E1017" s="114">
        <v>0.98505477403348618</v>
      </c>
      <c r="F1017" s="114">
        <v>0.60537375141992533</v>
      </c>
      <c r="G1017" s="122">
        <v>935</v>
      </c>
      <c r="H1017" s="123">
        <v>0</v>
      </c>
      <c r="I1017" s="123">
        <v>4.0124023991512934E+18</v>
      </c>
    </row>
    <row r="1018" spans="3:9" ht="15" customHeight="1">
      <c r="C1018" s="112" t="b">
        <v>0</v>
      </c>
      <c r="D1018" s="131">
        <v>45627.677499999998</v>
      </c>
      <c r="E1018" s="114">
        <v>0.95550313081248162</v>
      </c>
      <c r="F1018" s="114">
        <v>0.63564243899092165</v>
      </c>
      <c r="G1018" s="122">
        <v>936</v>
      </c>
      <c r="H1018" s="123">
        <v>0</v>
      </c>
      <c r="I1018" s="123">
        <v>1.745962793619644E+19</v>
      </c>
    </row>
    <row r="1019" spans="3:9" ht="15" customHeight="1">
      <c r="C1019" s="112" t="b">
        <v>0</v>
      </c>
      <c r="D1019" s="131">
        <v>45627.677511574075</v>
      </c>
      <c r="E1019" s="114">
        <v>0.92683803688810718</v>
      </c>
      <c r="F1019" s="114">
        <v>0.66742456094046776</v>
      </c>
      <c r="G1019" s="122">
        <v>937</v>
      </c>
      <c r="H1019" s="123">
        <v>0</v>
      </c>
      <c r="I1019" s="123">
        <v>1.3406969588288668E+19</v>
      </c>
    </row>
    <row r="1020" spans="3:9" ht="15" customHeight="1">
      <c r="C1020" s="112" t="b">
        <v>0</v>
      </c>
      <c r="D1020" s="131">
        <v>45627.677523148152</v>
      </c>
      <c r="E1020" s="114">
        <v>0.90830127615034517</v>
      </c>
      <c r="F1020" s="114">
        <v>0.66742456094046776</v>
      </c>
      <c r="G1020" s="122">
        <v>938</v>
      </c>
      <c r="H1020" s="123">
        <v>0</v>
      </c>
      <c r="I1020" s="123">
        <v>1.2665613728385602E+19</v>
      </c>
    </row>
    <row r="1021" spans="3:9" ht="15" customHeight="1">
      <c r="C1021" s="112" t="b">
        <v>0</v>
      </c>
      <c r="D1021" s="131">
        <v>45627.677534722221</v>
      </c>
      <c r="E1021" s="114">
        <v>0.92646730167335201</v>
      </c>
      <c r="F1021" s="114">
        <v>0.640727578502849</v>
      </c>
      <c r="G1021" s="122">
        <v>939</v>
      </c>
      <c r="H1021" s="123">
        <v>0</v>
      </c>
      <c r="I1021" s="123">
        <v>1.831022147160559E+19</v>
      </c>
    </row>
    <row r="1022" spans="3:9" ht="15" customHeight="1">
      <c r="C1022" s="112" t="b">
        <v>0</v>
      </c>
      <c r="D1022" s="131">
        <v>45627.677546296298</v>
      </c>
      <c r="E1022" s="114">
        <v>0.92646730167335201</v>
      </c>
      <c r="F1022" s="114">
        <v>0.640727578502849</v>
      </c>
      <c r="G1022" s="122">
        <v>940</v>
      </c>
      <c r="H1022" s="123">
        <v>0</v>
      </c>
      <c r="I1022" s="123">
        <v>7.0870783556442153E+18</v>
      </c>
    </row>
    <row r="1023" spans="3:9" ht="15" customHeight="1">
      <c r="C1023" s="112" t="b">
        <v>0</v>
      </c>
      <c r="D1023" s="131">
        <v>45627.677557870367</v>
      </c>
      <c r="E1023" s="114">
        <v>0.92646730167335201</v>
      </c>
      <c r="F1023" s="114">
        <v>0.61509847536273499</v>
      </c>
      <c r="G1023" s="122">
        <v>941</v>
      </c>
      <c r="H1023" s="123">
        <v>0</v>
      </c>
      <c r="I1023" s="123">
        <v>1.3566927206776379E+19</v>
      </c>
    </row>
    <row r="1024" spans="3:9" ht="15" customHeight="1">
      <c r="C1024" s="112" t="b">
        <v>0</v>
      </c>
      <c r="D1024" s="131">
        <v>45627.677569444444</v>
      </c>
      <c r="E1024" s="114">
        <v>0.88014393658968437</v>
      </c>
      <c r="F1024" s="114">
        <v>0.60894749060910758</v>
      </c>
      <c r="G1024" s="122">
        <v>942</v>
      </c>
      <c r="H1024" s="123">
        <v>0</v>
      </c>
      <c r="I1024" s="123">
        <v>1.0682718407170642E+19</v>
      </c>
    </row>
    <row r="1025" spans="3:9" ht="15" customHeight="1">
      <c r="C1025" s="112" t="b">
        <v>0</v>
      </c>
      <c r="D1025" s="131">
        <v>45627.677581018521</v>
      </c>
      <c r="E1025" s="114">
        <v>0.90654825468737477</v>
      </c>
      <c r="F1025" s="114">
        <v>0.61503696551519871</v>
      </c>
      <c r="G1025" s="122">
        <v>943</v>
      </c>
      <c r="H1025" s="123">
        <v>0</v>
      </c>
      <c r="I1025" s="123">
        <v>1.5711732918742671E+19</v>
      </c>
    </row>
    <row r="1026" spans="3:9" ht="15" customHeight="1">
      <c r="C1026" s="112" t="b">
        <v>0</v>
      </c>
      <c r="D1026" s="131">
        <v>45627.67759259259</v>
      </c>
      <c r="E1026" s="114">
        <v>0.94281018487487001</v>
      </c>
      <c r="F1026" s="114">
        <v>0.59043548689459069</v>
      </c>
      <c r="G1026" s="122">
        <v>944</v>
      </c>
      <c r="H1026" s="123">
        <v>0</v>
      </c>
      <c r="I1026" s="123">
        <v>7.4642066861725471E+18</v>
      </c>
    </row>
    <row r="1027" spans="3:9" ht="15" customHeight="1">
      <c r="C1027" s="112" t="b">
        <v>0</v>
      </c>
      <c r="D1027" s="131">
        <v>45627.677604166667</v>
      </c>
      <c r="E1027" s="114">
        <v>0.96166638857236719</v>
      </c>
      <c r="F1027" s="114">
        <v>0.61995726123932027</v>
      </c>
      <c r="G1027" s="122">
        <v>945</v>
      </c>
      <c r="H1027" s="123">
        <v>0</v>
      </c>
      <c r="I1027" s="123">
        <v>1.1070019622427664E+19</v>
      </c>
    </row>
    <row r="1028" spans="3:9" ht="15" customHeight="1">
      <c r="C1028" s="112" t="b">
        <v>0</v>
      </c>
      <c r="D1028" s="131">
        <v>45627.677615740744</v>
      </c>
      <c r="E1028" s="114">
        <v>0.94243306080092004</v>
      </c>
      <c r="F1028" s="114">
        <v>0.6075581160145338</v>
      </c>
      <c r="G1028" s="122">
        <v>946</v>
      </c>
      <c r="H1028" s="123">
        <v>0</v>
      </c>
      <c r="I1028" s="123">
        <v>1.3096367996077335E+19</v>
      </c>
    </row>
    <row r="1029" spans="3:9" ht="15" customHeight="1">
      <c r="C1029" s="112" t="b">
        <v>0</v>
      </c>
      <c r="D1029" s="131">
        <v>45627.677627314813</v>
      </c>
      <c r="E1029" s="114">
        <v>0.92358439958490157</v>
      </c>
      <c r="F1029" s="114">
        <v>0.61363369717467919</v>
      </c>
      <c r="G1029" s="122">
        <v>947</v>
      </c>
      <c r="H1029" s="123">
        <v>0</v>
      </c>
      <c r="I1029" s="123">
        <v>7.5331964661551995E+18</v>
      </c>
    </row>
    <row r="1030" spans="3:9" ht="15" customHeight="1">
      <c r="C1030" s="112" t="b">
        <v>0</v>
      </c>
      <c r="D1030" s="131">
        <v>45627.67763888889</v>
      </c>
      <c r="E1030" s="114">
        <v>0.90511271159320339</v>
      </c>
      <c r="F1030" s="114">
        <v>0.63817904506166634</v>
      </c>
      <c r="G1030" s="122">
        <v>948</v>
      </c>
      <c r="H1030" s="123">
        <v>0</v>
      </c>
      <c r="I1030" s="123">
        <v>1.4030928316240099E+19</v>
      </c>
    </row>
    <row r="1031" spans="3:9" ht="15" customHeight="1">
      <c r="C1031" s="112" t="b">
        <v>0</v>
      </c>
      <c r="D1031" s="131">
        <v>45627.67765046296</v>
      </c>
      <c r="E1031" s="114">
        <v>0.90511271159320339</v>
      </c>
      <c r="F1031" s="114">
        <v>0.60627009280858302</v>
      </c>
      <c r="G1031" s="122">
        <v>949</v>
      </c>
      <c r="H1031" s="123">
        <v>0</v>
      </c>
      <c r="I1031" s="123">
        <v>1.7128789792740907E+19</v>
      </c>
    </row>
    <row r="1032" spans="3:9" ht="15" customHeight="1">
      <c r="C1032" s="112" t="b">
        <v>0</v>
      </c>
      <c r="D1032" s="131">
        <v>45627.677662037036</v>
      </c>
      <c r="E1032" s="114">
        <v>0.85985707601354322</v>
      </c>
      <c r="F1032" s="114">
        <v>0.57595658816815387</v>
      </c>
      <c r="G1032" s="122">
        <v>950</v>
      </c>
      <c r="H1032" s="123">
        <v>0</v>
      </c>
      <c r="I1032" s="123">
        <v>8.8190514858742794E+18</v>
      </c>
    </row>
    <row r="1033" spans="3:9" ht="15" customHeight="1">
      <c r="C1033" s="112" t="b">
        <v>0</v>
      </c>
      <c r="D1033" s="131">
        <v>45627.677673611113</v>
      </c>
      <c r="E1033" s="114">
        <v>0.8684556467736787</v>
      </c>
      <c r="F1033" s="114">
        <v>0.57595658816815387</v>
      </c>
      <c r="G1033" s="122">
        <v>951</v>
      </c>
      <c r="H1033" s="123">
        <v>0</v>
      </c>
      <c r="I1033" s="123">
        <v>4.9879328512011182E+18</v>
      </c>
    </row>
    <row r="1034" spans="3:9" ht="15" customHeight="1">
      <c r="C1034" s="112" t="b">
        <v>0</v>
      </c>
      <c r="D1034" s="131">
        <v>45627.677685185183</v>
      </c>
      <c r="E1034" s="114">
        <v>0.8597710903059419</v>
      </c>
      <c r="F1034" s="114">
        <v>0.57595658816815387</v>
      </c>
      <c r="G1034" s="122">
        <v>952</v>
      </c>
      <c r="H1034" s="123">
        <v>0</v>
      </c>
      <c r="I1034" s="123">
        <v>1.7896856475522353E+19</v>
      </c>
    </row>
    <row r="1035" spans="3:9" ht="15" customHeight="1">
      <c r="C1035" s="115" t="b">
        <v>0</v>
      </c>
      <c r="D1035" s="132">
        <v>45627.67769675926</v>
      </c>
      <c r="E1035" s="117">
        <v>0.88556422301512017</v>
      </c>
      <c r="F1035" s="117">
        <v>0.56443745640479082</v>
      </c>
      <c r="G1035" s="122">
        <v>953</v>
      </c>
      <c r="H1035" s="123">
        <v>0</v>
      </c>
      <c r="I1035" s="123">
        <v>1.8106782266242001E+19</v>
      </c>
    </row>
  </sheetData>
  <mergeCells count="1">
    <mergeCell ref="D9:E9"/>
  </mergeCells>
  <phoneticPr fontId="24" type="noConversion"/>
  <conditionalFormatting sqref="C81 C60:C67">
    <cfRule type="duplicateValues" dxfId="91" priority="8"/>
  </conditionalFormatting>
  <conditionalFormatting sqref="C82:C1035">
    <cfRule type="cellIs" dxfId="90" priority="11" operator="notEqual">
      <formula>FALSE</formula>
    </cfRule>
  </conditionalFormatting>
  <conditionalFormatting sqref="D9">
    <cfRule type="cellIs" dxfId="89" priority="4" operator="notEqual">
      <formula>"Dataset Description"</formula>
    </cfRule>
  </conditionalFormatting>
  <conditionalFormatting sqref="D14:D15">
    <cfRule type="colorScale" priority="5">
      <colorScale>
        <cfvo type="num" val="0"/>
        <cfvo type="num" val="0.2"/>
        <color theme="1" tint="-0.499984740745262"/>
        <color rgb="FF7A0000"/>
      </colorScale>
    </cfRule>
  </conditionalFormatting>
  <conditionalFormatting sqref="D17:G17">
    <cfRule type="cellIs" dxfId="88" priority="6" operator="notEqual">
      <formula>"Definition"</formula>
    </cfRule>
  </conditionalFormatting>
  <conditionalFormatting sqref="D19:G19">
    <cfRule type="cellIs" dxfId="87" priority="7" operator="notEqual">
      <formula>"Note"</formula>
    </cfRule>
  </conditionalFormatting>
  <conditionalFormatting sqref="D25:F32 D38:F42 D48:F56">
    <cfRule type="cellIs" dxfId="86" priority="12" operator="equal">
      <formula>0</formula>
    </cfRule>
  </conditionalFormatting>
  <conditionalFormatting sqref="D26:F28">
    <cfRule type="colorScale" priority="9">
      <colorScale>
        <cfvo type="num" val="0"/>
        <cfvo type="num" val="0.2"/>
        <color rgb="FF000000"/>
        <color rgb="FF7A0000"/>
      </colorScale>
    </cfRule>
  </conditionalFormatting>
  <conditionalFormatting sqref="D60:F67">
    <cfRule type="cellIs" dxfId="85" priority="10" operator="notEqual">
      <formula>FALSE</formula>
    </cfRule>
  </conditionalFormatting>
  <conditionalFormatting sqref="G25:G32 G38:G42 G48:G56">
    <cfRule type="cellIs" dxfId="84" priority="3" operator="equal">
      <formula>0</formula>
    </cfRule>
  </conditionalFormatting>
  <conditionalFormatting sqref="G26:G28">
    <cfRule type="colorScale" priority="1">
      <colorScale>
        <cfvo type="num" val="0"/>
        <cfvo type="num" val="0.2"/>
        <color rgb="FF000000"/>
        <color rgb="FF7A0000"/>
      </colorScale>
    </cfRule>
  </conditionalFormatting>
  <conditionalFormatting sqref="G60:G67">
    <cfRule type="cellIs" dxfId="83" priority="2" operator="notEqual">
      <formula>FALSE</formula>
    </cfRule>
  </conditionalFormatting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68C92-0DA6-45BF-B8D4-BF79F3A833F3}">
  <sheetPr>
    <tabColor rgb="FF757575"/>
  </sheetPr>
  <dimension ref="A1:M199"/>
  <sheetViews>
    <sheetView topLeftCell="A2" zoomScale="85" zoomScaleNormal="85" workbookViewId="0">
      <pane xSplit="3" ySplit="20" topLeftCell="D22" activePane="bottomRight" state="frozen"/>
      <selection activeCell="A2" sqref="A2"/>
      <selection pane="topRight" activeCell="D2" sqref="D2"/>
      <selection pane="bottomLeft" activeCell="A22" sqref="A22"/>
      <selection pane="bottomRight" activeCell="D21" sqref="D21"/>
    </sheetView>
  </sheetViews>
  <sheetFormatPr defaultColWidth="15.6640625" defaultRowHeight="15" customHeight="1" outlineLevelRow="2"/>
  <cols>
    <col min="1" max="1" width="1.77734375" style="81" customWidth="1"/>
    <col min="2" max="2" width="8.33203125" style="81" customWidth="1"/>
    <col min="3" max="3" width="26.44140625" style="81" bestFit="1" customWidth="1"/>
    <col min="4" max="4" width="25.6640625" style="81" customWidth="1"/>
    <col min="5" max="11" width="27.6640625" style="81" customWidth="1"/>
    <col min="12" max="16384" width="15.6640625" style="81"/>
  </cols>
  <sheetData>
    <row r="1" spans="1:11" ht="19.95" hidden="1" customHeight="1">
      <c r="B1" s="13"/>
      <c r="C1" s="14"/>
      <c r="D1" s="14" t="s">
        <v>0</v>
      </c>
      <c r="E1" s="14"/>
      <c r="F1" s="14"/>
      <c r="G1" s="14"/>
      <c r="H1" s="14"/>
      <c r="I1" s="14"/>
      <c r="J1" s="14"/>
      <c r="K1" s="14"/>
    </row>
    <row r="2" spans="1:11" s="71" customFormat="1" ht="4.95" customHeight="1">
      <c r="C2" s="72"/>
      <c r="D2" s="72"/>
      <c r="E2" s="72"/>
      <c r="F2" s="72"/>
      <c r="G2" s="72"/>
      <c r="H2" s="72"/>
      <c r="I2" s="72"/>
      <c r="J2" s="72"/>
      <c r="K2" s="72"/>
    </row>
    <row r="3" spans="1:11" ht="14.4" customHeight="1">
      <c r="B3" s="80" t="str">
        <f ca="1">HYPERLINK("#" &amp; CELL("address", _xlfn.XLOOKUP(Name,tbl_DfOverview[Dataframe],tbl_DfOverview[_],tbl_DfOverview[[#Headers],[_]])), "Overview ↩")</f>
        <v>Overview ↩</v>
      </c>
      <c r="C3" s="80"/>
    </row>
    <row r="4" spans="1:11" ht="4.95" customHeight="1">
      <c r="B4" s="68"/>
    </row>
    <row r="5" spans="1:11" ht="30" customHeight="1">
      <c r="B5" s="97" t="e" vm="1">
        <v>#VALUE!</v>
      </c>
      <c r="C5" s="74" t="s">
        <v>144</v>
      </c>
      <c r="D5" s="22"/>
    </row>
    <row r="6" spans="1:11" ht="10.199999999999999" customHeight="1"/>
    <row r="7" spans="1:11" ht="14.4">
      <c r="A7" s="66"/>
      <c r="B7" s="82" t="s">
        <v>63</v>
      </c>
      <c r="C7" s="2" t="s">
        <v>5</v>
      </c>
    </row>
    <row r="8" spans="1:11" ht="10.199999999999999" customHeight="1">
      <c r="A8" s="66"/>
    </row>
    <row r="9" spans="1:11" ht="49.95" hidden="1" customHeight="1" outlineLevel="1">
      <c r="A9" s="66"/>
      <c r="D9" s="110" t="s">
        <v>51</v>
      </c>
      <c r="E9" s="111"/>
    </row>
    <row r="10" spans="1:11" ht="14.4" hidden="1" outlineLevel="1">
      <c r="A10" s="66"/>
    </row>
    <row r="11" spans="1:11" ht="15" hidden="1" customHeight="1" outlineLevel="1">
      <c r="A11" s="66"/>
      <c r="C11" s="21" t="s">
        <v>6</v>
      </c>
      <c r="D11" s="32">
        <v>118</v>
      </c>
    </row>
    <row r="12" spans="1:11" ht="15" hidden="1" customHeight="1" outlineLevel="1">
      <c r="A12" s="66"/>
      <c r="C12" s="3" t="s">
        <v>48</v>
      </c>
      <c r="D12" s="24">
        <v>8</v>
      </c>
    </row>
    <row r="13" spans="1:11" ht="15" hidden="1" customHeight="1" outlineLevel="1">
      <c r="A13" s="66"/>
      <c r="C13" s="3" t="s">
        <v>12</v>
      </c>
      <c r="D13" s="24">
        <v>6924</v>
      </c>
    </row>
    <row r="14" spans="1:11" ht="15" hidden="1" customHeight="1" outlineLevel="1">
      <c r="A14" s="66"/>
      <c r="C14" s="3" t="s">
        <v>49</v>
      </c>
      <c r="D14" s="30">
        <v>1</v>
      </c>
    </row>
    <row r="15" spans="1:11" ht="15" hidden="1" customHeight="1" outlineLevel="1">
      <c r="A15" s="66"/>
      <c r="C15" s="3" t="s">
        <v>50</v>
      </c>
      <c r="D15" s="31">
        <v>0.34745762711864409</v>
      </c>
    </row>
    <row r="16" spans="1:11" ht="10.199999999999999" hidden="1" customHeight="1" outlineLevel="1">
      <c r="A16" s="66"/>
    </row>
    <row r="17" spans="1:13" ht="34.950000000000003" hidden="1" customHeight="1" outlineLevel="1">
      <c r="A17" s="66"/>
      <c r="C17" s="21" t="s">
        <v>2</v>
      </c>
      <c r="D17" s="33" t="s">
        <v>40</v>
      </c>
      <c r="E17" s="34" t="s">
        <v>40</v>
      </c>
      <c r="F17" s="34" t="s">
        <v>40</v>
      </c>
      <c r="G17" s="34" t="s">
        <v>40</v>
      </c>
      <c r="H17" s="34" t="s">
        <v>40</v>
      </c>
      <c r="I17" s="34" t="s">
        <v>40</v>
      </c>
      <c r="J17" s="34" t="s">
        <v>40</v>
      </c>
      <c r="K17" s="34" t="s">
        <v>40</v>
      </c>
    </row>
    <row r="18" spans="1:13" ht="10.199999999999999" hidden="1" customHeight="1" outlineLevel="1">
      <c r="A18" s="66"/>
    </row>
    <row r="19" spans="1:13" ht="34.950000000000003" hidden="1" customHeight="1" outlineLevel="1">
      <c r="C19" s="21" t="s">
        <v>3</v>
      </c>
      <c r="D19" s="35" t="s">
        <v>47</v>
      </c>
      <c r="E19" s="36" t="s">
        <v>47</v>
      </c>
      <c r="F19" s="37" t="s">
        <v>47</v>
      </c>
      <c r="G19" s="37" t="s">
        <v>47</v>
      </c>
      <c r="H19" s="37" t="s">
        <v>47</v>
      </c>
      <c r="I19" s="37" t="s">
        <v>47</v>
      </c>
      <c r="J19" s="37" t="s">
        <v>47</v>
      </c>
      <c r="K19" s="37" t="s">
        <v>47</v>
      </c>
    </row>
    <row r="20" spans="1:13" ht="10.199999999999999" hidden="1" customHeight="1" outlineLevel="1"/>
    <row r="21" spans="1:13" s="23" customFormat="1" ht="30" customHeight="1" collapsed="1">
      <c r="B21" s="108"/>
      <c r="C21" s="108" t="s">
        <v>4</v>
      </c>
      <c r="D21" s="109" t="s">
        <v>145</v>
      </c>
      <c r="E21" s="109" t="s">
        <v>146</v>
      </c>
      <c r="F21" s="109" t="s">
        <v>147</v>
      </c>
      <c r="G21" s="109" t="s">
        <v>148</v>
      </c>
      <c r="H21" s="109" t="s">
        <v>149</v>
      </c>
      <c r="I21" s="109" t="s">
        <v>150</v>
      </c>
      <c r="J21" s="109" t="s">
        <v>151</v>
      </c>
      <c r="K21" s="109" t="s">
        <v>103</v>
      </c>
      <c r="L21" s="23" t="s">
        <v>38</v>
      </c>
      <c r="M21" s="23" t="s">
        <v>104</v>
      </c>
    </row>
    <row r="22" spans="1:13" ht="10.199999999999999" customHeight="1"/>
    <row r="23" spans="1:13" ht="14.4" outlineLevel="1">
      <c r="A23" s="66"/>
      <c r="B23" s="82" t="s">
        <v>63</v>
      </c>
      <c r="C23" s="2" t="s">
        <v>7</v>
      </c>
    </row>
    <row r="24" spans="1:13" ht="10.199999999999999" customHeight="1" outlineLevel="1">
      <c r="A24" s="66"/>
    </row>
    <row r="25" spans="1:13" ht="15" hidden="1" customHeight="1" outlineLevel="2">
      <c r="A25" s="66"/>
      <c r="C25" s="19" t="s">
        <v>8</v>
      </c>
      <c r="D25" s="9" t="s">
        <v>212</v>
      </c>
      <c r="E25" s="9" t="s">
        <v>210</v>
      </c>
      <c r="F25" s="9" t="s">
        <v>210</v>
      </c>
      <c r="G25" s="9" t="s">
        <v>211</v>
      </c>
      <c r="H25" s="9" t="s">
        <v>211</v>
      </c>
      <c r="I25" s="9" t="s">
        <v>211</v>
      </c>
      <c r="J25" s="9" t="s">
        <v>210</v>
      </c>
      <c r="K25" s="9" t="s">
        <v>210</v>
      </c>
    </row>
    <row r="26" spans="1:13" ht="15" hidden="1" customHeight="1" outlineLevel="2">
      <c r="A26" s="66"/>
      <c r="C26" s="3" t="s">
        <v>9</v>
      </c>
      <c r="D26" s="10">
        <v>1</v>
      </c>
      <c r="E26" s="10">
        <v>1</v>
      </c>
      <c r="F26" s="10">
        <v>1</v>
      </c>
      <c r="G26" s="10">
        <v>1.6949152542372801E-2</v>
      </c>
      <c r="H26" s="10">
        <v>1.6949152542372801E-2</v>
      </c>
      <c r="I26" s="10">
        <v>8.4745762711864406E-3</v>
      </c>
      <c r="J26" s="10">
        <v>1</v>
      </c>
      <c r="K26" s="10">
        <v>1</v>
      </c>
    </row>
    <row r="27" spans="1:13" ht="15" hidden="1" customHeight="1" outlineLevel="2">
      <c r="A27" s="66"/>
      <c r="C27" s="18" t="s">
        <v>10</v>
      </c>
      <c r="D27" s="10">
        <v>0</v>
      </c>
      <c r="E27" s="10">
        <v>0</v>
      </c>
      <c r="F27" s="10">
        <v>0</v>
      </c>
      <c r="G27" s="10">
        <v>0.88983050847457601</v>
      </c>
      <c r="H27" s="10">
        <v>0.89830508474576198</v>
      </c>
      <c r="I27" s="10">
        <v>0.99152542372881303</v>
      </c>
      <c r="J27" s="10">
        <v>0</v>
      </c>
      <c r="K27" s="10">
        <v>0</v>
      </c>
    </row>
    <row r="28" spans="1:13" ht="15" hidden="1" customHeight="1" outlineLevel="2">
      <c r="A28" s="66"/>
      <c r="C28" s="18" t="s">
        <v>11</v>
      </c>
      <c r="D28" s="10">
        <v>0.13633737723858999</v>
      </c>
      <c r="E28" s="10">
        <v>0.13633737723858999</v>
      </c>
      <c r="F28" s="10">
        <v>0.13633737723858999</v>
      </c>
      <c r="G28" s="10">
        <v>0.14110340843443001</v>
      </c>
      <c r="H28" s="10">
        <v>0.15280184864240301</v>
      </c>
      <c r="I28" s="10">
        <v>0.141681109185441</v>
      </c>
      <c r="J28" s="10">
        <v>0.13633737723858999</v>
      </c>
      <c r="K28" s="10">
        <v>1.90641247833622E-2</v>
      </c>
    </row>
    <row r="29" spans="1:13" ht="15" hidden="1" customHeight="1" outlineLevel="2">
      <c r="A29" s="66"/>
      <c r="C29" s="18" t="s">
        <v>12</v>
      </c>
      <c r="D29" s="11">
        <v>944</v>
      </c>
      <c r="E29" s="11">
        <v>944</v>
      </c>
      <c r="F29" s="11">
        <v>944</v>
      </c>
      <c r="G29" s="11">
        <v>977</v>
      </c>
      <c r="H29" s="11">
        <v>1058</v>
      </c>
      <c r="I29" s="11">
        <v>981</v>
      </c>
      <c r="J29" s="11">
        <v>944</v>
      </c>
      <c r="K29" s="11">
        <v>132</v>
      </c>
    </row>
    <row r="30" spans="1:13" ht="15" hidden="1" customHeight="1" outlineLevel="2">
      <c r="A30" s="66"/>
      <c r="C30" s="18" t="s">
        <v>13</v>
      </c>
      <c r="D30" s="11">
        <v>118</v>
      </c>
      <c r="E30" s="11">
        <v>118</v>
      </c>
      <c r="F30" s="11">
        <v>118</v>
      </c>
      <c r="G30" s="11">
        <v>2</v>
      </c>
      <c r="H30" s="11">
        <v>2</v>
      </c>
      <c r="I30" s="11">
        <v>1</v>
      </c>
      <c r="J30" s="11">
        <v>118</v>
      </c>
      <c r="K30" s="11">
        <v>118</v>
      </c>
    </row>
    <row r="31" spans="1:13" ht="15" hidden="1" customHeight="1" outlineLevel="2">
      <c r="A31" s="66"/>
      <c r="C31" s="19" t="s">
        <v>14</v>
      </c>
      <c r="D31" s="11">
        <v>118</v>
      </c>
      <c r="E31" s="11">
        <v>118</v>
      </c>
      <c r="F31" s="11">
        <v>118</v>
      </c>
      <c r="G31" s="11">
        <v>13</v>
      </c>
      <c r="H31" s="11">
        <v>12</v>
      </c>
      <c r="I31" s="11">
        <v>1</v>
      </c>
      <c r="J31" s="11">
        <v>118</v>
      </c>
      <c r="K31" s="11">
        <v>118</v>
      </c>
    </row>
    <row r="32" spans="1:13" ht="15" hidden="1" customHeight="1" outlineLevel="2">
      <c r="A32" s="66"/>
      <c r="C32" s="3" t="s">
        <v>15</v>
      </c>
      <c r="D32" s="11">
        <v>0</v>
      </c>
      <c r="E32" s="11">
        <v>0</v>
      </c>
      <c r="F32" s="11">
        <v>0</v>
      </c>
      <c r="G32" s="11">
        <v>105</v>
      </c>
      <c r="H32" s="11">
        <v>106</v>
      </c>
      <c r="I32" s="11">
        <v>117</v>
      </c>
      <c r="J32" s="11">
        <v>0</v>
      </c>
      <c r="K32" s="11">
        <v>0</v>
      </c>
    </row>
    <row r="33" spans="1:11" ht="10.199999999999999" hidden="1" customHeight="1" outlineLevel="2">
      <c r="A33" s="66"/>
    </row>
    <row r="34" spans="1:11" ht="124.95" hidden="1" customHeight="1" outlineLevel="2"/>
    <row r="35" spans="1:11" ht="10.199999999999999" hidden="1" customHeight="1" outlineLevel="2"/>
    <row r="36" spans="1:11" ht="14.4" outlineLevel="1" collapsed="1">
      <c r="A36" s="66"/>
      <c r="B36" s="82" t="s">
        <v>63</v>
      </c>
      <c r="C36" s="2" t="s">
        <v>16</v>
      </c>
    </row>
    <row r="37" spans="1:11" ht="10.199999999999999" customHeight="1" outlineLevel="1">
      <c r="A37" s="66"/>
    </row>
    <row r="38" spans="1:11" ht="15" hidden="1" customHeight="1" outlineLevel="2">
      <c r="A38" s="66"/>
      <c r="C38" s="3" t="s">
        <v>17</v>
      </c>
      <c r="D38" s="12">
        <v>21681.144067800928</v>
      </c>
      <c r="E38" s="12">
        <v>1647511.73728813</v>
      </c>
      <c r="F38" s="12">
        <v>983478.66949152504</v>
      </c>
      <c r="G38" s="12"/>
      <c r="H38" s="12"/>
      <c r="I38" s="12"/>
      <c r="J38" s="12">
        <v>664033.06779660995</v>
      </c>
      <c r="K38" s="12">
        <v>58.5</v>
      </c>
    </row>
    <row r="39" spans="1:11" ht="15" hidden="1" customHeight="1" outlineLevel="2">
      <c r="A39" s="66"/>
      <c r="C39" s="18" t="s">
        <v>18</v>
      </c>
      <c r="D39" s="12">
        <v>22099</v>
      </c>
      <c r="E39" s="12">
        <v>1664046.5</v>
      </c>
      <c r="F39" s="12">
        <v>965992</v>
      </c>
      <c r="G39" s="12"/>
      <c r="H39" s="12"/>
      <c r="I39" s="12"/>
      <c r="J39" s="12">
        <v>704715</v>
      </c>
      <c r="K39" s="12">
        <v>58.5</v>
      </c>
    </row>
    <row r="40" spans="1:11" ht="15" hidden="1" customHeight="1" outlineLevel="2">
      <c r="A40" s="66"/>
      <c r="C40" s="18" t="s">
        <v>19</v>
      </c>
      <c r="D40" s="12" t="s">
        <v>1527</v>
      </c>
      <c r="E40" s="12">
        <v>865239</v>
      </c>
      <c r="F40" s="12">
        <v>670342</v>
      </c>
      <c r="G40" s="12"/>
      <c r="H40" s="12" t="s">
        <v>1528</v>
      </c>
      <c r="I40" s="12" t="s">
        <v>1529</v>
      </c>
      <c r="J40" s="12">
        <v>-515854</v>
      </c>
      <c r="K40" s="12">
        <v>0</v>
      </c>
    </row>
    <row r="41" spans="1:11" ht="15" hidden="1" customHeight="1" outlineLevel="2">
      <c r="A41" s="66"/>
      <c r="C41" s="3" t="s">
        <v>20</v>
      </c>
      <c r="D41" s="12"/>
      <c r="E41" s="12">
        <v>418398.43368769297</v>
      </c>
      <c r="F41" s="12">
        <v>228240.45312993499</v>
      </c>
      <c r="G41" s="12"/>
      <c r="H41" s="12"/>
      <c r="I41" s="12"/>
      <c r="J41" s="12">
        <v>472937.529107621</v>
      </c>
      <c r="K41" s="12">
        <v>34.207698938494303</v>
      </c>
    </row>
    <row r="42" spans="1:11" ht="15" hidden="1" customHeight="1" outlineLevel="2">
      <c r="A42" s="66"/>
      <c r="C42" s="20" t="s">
        <v>21</v>
      </c>
      <c r="D42" s="12"/>
      <c r="E42" s="12">
        <v>175057249312.315</v>
      </c>
      <c r="F42" s="12">
        <v>52093704444.958199</v>
      </c>
      <c r="G42" s="12"/>
      <c r="H42" s="12"/>
      <c r="I42" s="12"/>
      <c r="J42" s="12">
        <v>223669906438.422</v>
      </c>
      <c r="K42" s="12">
        <v>1170.1666666666599</v>
      </c>
    </row>
    <row r="43" spans="1:11" ht="10.199999999999999" hidden="1" customHeight="1" outlineLevel="2">
      <c r="A43" s="66"/>
    </row>
    <row r="44" spans="1:11" ht="150" hidden="1" customHeight="1" outlineLevel="2"/>
    <row r="45" spans="1:11" ht="10.199999999999999" hidden="1" customHeight="1" outlineLevel="2"/>
    <row r="46" spans="1:11" ht="14.4" outlineLevel="1" collapsed="1">
      <c r="A46" s="66"/>
      <c r="B46" s="82" t="s">
        <v>63</v>
      </c>
      <c r="C46" s="2" t="s">
        <v>22</v>
      </c>
    </row>
    <row r="47" spans="1:11" ht="10.050000000000001" customHeight="1" outlineLevel="1">
      <c r="A47" s="66"/>
    </row>
    <row r="48" spans="1:11" ht="15" hidden="1" customHeight="1" outlineLevel="2">
      <c r="A48" s="66"/>
      <c r="C48" s="3" t="s">
        <v>23</v>
      </c>
      <c r="D48" s="12" t="s">
        <v>1527</v>
      </c>
      <c r="E48" s="12">
        <v>865239</v>
      </c>
      <c r="F48" s="12">
        <v>670342</v>
      </c>
      <c r="G48" s="12"/>
      <c r="H48" s="12"/>
      <c r="I48" s="12"/>
      <c r="J48" s="12">
        <v>-515854</v>
      </c>
      <c r="K48" s="12">
        <v>0</v>
      </c>
    </row>
    <row r="49" spans="1:11" ht="15" hidden="1" customHeight="1" outlineLevel="2">
      <c r="A49" s="66"/>
      <c r="C49" s="18">
        <v>0.05</v>
      </c>
      <c r="D49" s="12">
        <v>1773.1</v>
      </c>
      <c r="E49" s="12">
        <v>1026202.6</v>
      </c>
      <c r="F49" s="12">
        <v>684471.2</v>
      </c>
      <c r="G49" s="12"/>
      <c r="H49" s="12"/>
      <c r="I49" s="12"/>
      <c r="J49" s="12">
        <v>-243240.24999999901</v>
      </c>
      <c r="K49" s="12">
        <v>5.85</v>
      </c>
    </row>
    <row r="50" spans="1:11" ht="15" hidden="1" customHeight="1" outlineLevel="2">
      <c r="A50" s="66"/>
      <c r="C50" s="19">
        <v>0.25</v>
      </c>
      <c r="D50" s="12">
        <v>10319.5</v>
      </c>
      <c r="E50" s="12">
        <v>1240446.5</v>
      </c>
      <c r="F50" s="12">
        <v>742840.25</v>
      </c>
      <c r="G50" s="12"/>
      <c r="H50" s="12"/>
      <c r="I50" s="12"/>
      <c r="J50" s="12">
        <v>395406</v>
      </c>
      <c r="K50" s="12">
        <v>29.25</v>
      </c>
    </row>
    <row r="51" spans="1:11" ht="15" hidden="1" customHeight="1" outlineLevel="2">
      <c r="A51" s="66"/>
      <c r="C51" s="3">
        <v>0.5</v>
      </c>
      <c r="D51" s="12">
        <v>22099</v>
      </c>
      <c r="E51" s="12">
        <v>1664046.5</v>
      </c>
      <c r="F51" s="12">
        <v>965992</v>
      </c>
      <c r="G51" s="12"/>
      <c r="H51" s="12"/>
      <c r="I51" s="12"/>
      <c r="J51" s="12">
        <v>704715</v>
      </c>
      <c r="K51" s="12">
        <v>58.5</v>
      </c>
    </row>
    <row r="52" spans="1:11" ht="15" hidden="1" customHeight="1" outlineLevel="2">
      <c r="A52" s="66"/>
      <c r="C52" s="18">
        <v>0.75</v>
      </c>
      <c r="D52" s="12">
        <v>32782.75</v>
      </c>
      <c r="E52" s="12">
        <v>1996609</v>
      </c>
      <c r="F52" s="12">
        <v>1192448.25</v>
      </c>
      <c r="G52" s="12"/>
      <c r="H52" s="12"/>
      <c r="I52" s="12"/>
      <c r="J52" s="12">
        <v>971946.25</v>
      </c>
      <c r="K52" s="12">
        <v>87.75</v>
      </c>
    </row>
    <row r="53" spans="1:11" ht="15" hidden="1" customHeight="1" outlineLevel="2">
      <c r="A53" s="66"/>
      <c r="C53" s="18">
        <v>0.95</v>
      </c>
      <c r="D53" s="12">
        <v>41329.75</v>
      </c>
      <c r="E53" s="12">
        <v>2236641.25</v>
      </c>
      <c r="F53" s="12">
        <v>1311807.04999999</v>
      </c>
      <c r="G53" s="12"/>
      <c r="H53" s="12"/>
      <c r="I53" s="12"/>
      <c r="J53" s="12">
        <v>1324796.79999999</v>
      </c>
      <c r="K53" s="12">
        <v>111.149999999999</v>
      </c>
    </row>
    <row r="54" spans="1:11" ht="15" hidden="1" customHeight="1" outlineLevel="2">
      <c r="A54" s="66"/>
      <c r="C54" s="3" t="s">
        <v>24</v>
      </c>
      <c r="D54" s="12">
        <v>43466</v>
      </c>
      <c r="E54" s="12">
        <v>2696638</v>
      </c>
      <c r="F54" s="12">
        <v>1493162</v>
      </c>
      <c r="G54" s="12"/>
      <c r="H54" s="12"/>
      <c r="I54" s="12"/>
      <c r="J54" s="12">
        <v>1751194</v>
      </c>
      <c r="K54" s="12">
        <v>117</v>
      </c>
    </row>
    <row r="55" spans="1:11" ht="15" hidden="1" customHeight="1" outlineLevel="2">
      <c r="A55" s="66"/>
      <c r="C55" s="18" t="s">
        <v>25</v>
      </c>
      <c r="D55" s="12" t="s">
        <v>1530</v>
      </c>
      <c r="E55" s="12">
        <v>1831399</v>
      </c>
      <c r="F55" s="12">
        <v>822820</v>
      </c>
      <c r="G55" s="12"/>
      <c r="H55" s="12"/>
      <c r="I55" s="12"/>
      <c r="J55" s="12">
        <v>2267048</v>
      </c>
      <c r="K55" s="12">
        <v>117</v>
      </c>
    </row>
    <row r="56" spans="1:11" ht="15" hidden="1" customHeight="1" outlineLevel="2">
      <c r="C56" s="3" t="s">
        <v>26</v>
      </c>
      <c r="D56" s="12" t="s">
        <v>1531</v>
      </c>
      <c r="E56" s="12">
        <v>756162.5</v>
      </c>
      <c r="F56" s="12">
        <v>449608</v>
      </c>
      <c r="G56" s="12"/>
      <c r="H56" s="12"/>
      <c r="I56" s="12"/>
      <c r="J56" s="12">
        <v>576540.25</v>
      </c>
      <c r="K56" s="12">
        <v>58.5</v>
      </c>
    </row>
    <row r="57" spans="1:11" ht="10.199999999999999" hidden="1" customHeight="1" outlineLevel="2"/>
    <row r="58" spans="1:11" ht="14.4" outlineLevel="1" collapsed="1">
      <c r="A58" s="66"/>
      <c r="B58" s="82" t="s">
        <v>63</v>
      </c>
      <c r="C58" s="2" t="s">
        <v>27</v>
      </c>
    </row>
    <row r="59" spans="1:11" ht="10.050000000000001" customHeight="1" outlineLevel="1">
      <c r="A59" s="66"/>
    </row>
    <row r="60" spans="1:11" ht="15" hidden="1" customHeight="1" outlineLevel="2">
      <c r="A60" s="66"/>
      <c r="C60" s="3" t="s">
        <v>28</v>
      </c>
      <c r="D60" s="29" t="b">
        <v>0</v>
      </c>
      <c r="E60" s="29" t="b">
        <v>0</v>
      </c>
      <c r="F60" s="29" t="b">
        <v>0</v>
      </c>
      <c r="G60" s="29" t="b">
        <v>0</v>
      </c>
      <c r="H60" s="29" t="b">
        <v>0</v>
      </c>
      <c r="I60" s="29" t="b">
        <v>0</v>
      </c>
      <c r="J60" s="29" t="b">
        <v>0</v>
      </c>
      <c r="K60" s="29" t="b">
        <v>0</v>
      </c>
    </row>
    <row r="61" spans="1:11" ht="15" hidden="1" customHeight="1" outlineLevel="2">
      <c r="A61" s="66"/>
      <c r="C61" s="18" t="s">
        <v>29</v>
      </c>
      <c r="D61" s="29" t="b">
        <v>0</v>
      </c>
      <c r="E61" s="29" t="b">
        <v>0</v>
      </c>
      <c r="F61" s="29" t="b">
        <v>0</v>
      </c>
      <c r="G61" s="29" t="b">
        <v>0</v>
      </c>
      <c r="H61" s="29" t="b">
        <v>0</v>
      </c>
      <c r="I61" s="29" t="b">
        <v>0</v>
      </c>
      <c r="J61" s="29" t="b">
        <v>0</v>
      </c>
      <c r="K61" s="29" t="b">
        <v>0</v>
      </c>
    </row>
    <row r="62" spans="1:11" ht="15" hidden="1" customHeight="1" outlineLevel="2">
      <c r="A62" s="66"/>
      <c r="C62" s="18" t="s">
        <v>30</v>
      </c>
      <c r="D62" s="29" t="b">
        <v>0</v>
      </c>
      <c r="E62" s="29" t="b">
        <v>0</v>
      </c>
      <c r="F62" s="29" t="b">
        <v>0</v>
      </c>
      <c r="G62" s="29" t="b">
        <v>0</v>
      </c>
      <c r="H62" s="29" t="b">
        <v>0</v>
      </c>
      <c r="I62" s="29" t="b">
        <v>0</v>
      </c>
      <c r="J62" s="29" t="b">
        <v>0</v>
      </c>
      <c r="K62" s="29" t="b">
        <v>0</v>
      </c>
    </row>
    <row r="63" spans="1:11" ht="15" hidden="1" customHeight="1" outlineLevel="2">
      <c r="A63" s="66"/>
      <c r="C63" s="18" t="s">
        <v>31</v>
      </c>
      <c r="D63" s="29" t="b">
        <v>0</v>
      </c>
      <c r="E63" s="29" t="b">
        <v>0</v>
      </c>
      <c r="F63" s="29" t="b">
        <v>0</v>
      </c>
      <c r="G63" s="29" t="b">
        <v>0</v>
      </c>
      <c r="H63" s="29" t="b">
        <v>0</v>
      </c>
      <c r="I63" s="29" t="b">
        <v>0</v>
      </c>
      <c r="J63" s="29" t="b">
        <v>0</v>
      </c>
      <c r="K63" s="29" t="b">
        <v>0</v>
      </c>
    </row>
    <row r="64" spans="1:11" ht="15" hidden="1" customHeight="1" outlineLevel="2">
      <c r="A64" s="66"/>
      <c r="C64" s="3" t="s">
        <v>32</v>
      </c>
      <c r="D64" s="29" t="b">
        <v>0</v>
      </c>
      <c r="E64" s="29" t="b">
        <v>0</v>
      </c>
      <c r="F64" s="29" t="b">
        <v>0</v>
      </c>
      <c r="G64" s="29" t="b">
        <v>0</v>
      </c>
      <c r="H64" s="29" t="b">
        <v>0</v>
      </c>
      <c r="I64" s="29" t="b">
        <v>0</v>
      </c>
      <c r="J64" s="29" t="b">
        <v>0</v>
      </c>
      <c r="K64" s="29" t="b">
        <v>0</v>
      </c>
    </row>
    <row r="65" spans="1:11" ht="15" hidden="1" customHeight="1" outlineLevel="2">
      <c r="A65" s="66"/>
      <c r="C65" s="18" t="s">
        <v>33</v>
      </c>
      <c r="D65" s="29" t="b">
        <v>0</v>
      </c>
      <c r="E65" s="29" t="b">
        <v>0</v>
      </c>
      <c r="F65" s="29" t="b">
        <v>0</v>
      </c>
      <c r="G65" s="29" t="b">
        <v>0</v>
      </c>
      <c r="H65" s="29" t="b">
        <v>0</v>
      </c>
      <c r="I65" s="29" t="b">
        <v>0</v>
      </c>
      <c r="J65" s="29" t="b">
        <v>0</v>
      </c>
      <c r="K65" s="29" t="b">
        <v>0</v>
      </c>
    </row>
    <row r="66" spans="1:11" ht="15" hidden="1" customHeight="1" outlineLevel="2">
      <c r="A66" s="66"/>
      <c r="C66" s="18" t="s">
        <v>34</v>
      </c>
      <c r="D66" s="29" t="b">
        <v>0</v>
      </c>
      <c r="E66" s="29" t="b">
        <v>0</v>
      </c>
      <c r="F66" s="29" t="b">
        <v>0</v>
      </c>
      <c r="G66" s="29" t="b">
        <v>0</v>
      </c>
      <c r="H66" s="29" t="b">
        <v>0</v>
      </c>
      <c r="I66" s="29" t="b">
        <v>0</v>
      </c>
      <c r="J66" s="29" t="b">
        <v>0</v>
      </c>
      <c r="K66" s="29" t="b">
        <v>0</v>
      </c>
    </row>
    <row r="67" spans="1:11" ht="15" hidden="1" customHeight="1" outlineLevel="2">
      <c r="C67" s="3" t="s">
        <v>35</v>
      </c>
      <c r="D67" s="29" t="b">
        <v>0</v>
      </c>
      <c r="E67" s="29" t="b">
        <v>0</v>
      </c>
      <c r="F67" s="29" t="b">
        <v>0</v>
      </c>
      <c r="G67" s="29" t="b">
        <v>0</v>
      </c>
      <c r="H67" s="29" t="b">
        <v>0</v>
      </c>
      <c r="I67" s="29" t="b">
        <v>0</v>
      </c>
      <c r="J67" s="29" t="b">
        <v>0</v>
      </c>
      <c r="K67" s="29" t="b">
        <v>0</v>
      </c>
    </row>
    <row r="68" spans="1:11" ht="10.199999999999999" hidden="1" customHeight="1" outlineLevel="2"/>
    <row r="69" spans="1:11" ht="14.4" outlineLevel="1" collapsed="1">
      <c r="A69" s="66"/>
      <c r="B69" s="82" t="s">
        <v>63</v>
      </c>
      <c r="C69" s="2" t="s">
        <v>36</v>
      </c>
    </row>
    <row r="70" spans="1:11" ht="10.050000000000001" customHeight="1" outlineLevel="1">
      <c r="A70" s="66"/>
    </row>
    <row r="71" spans="1:11" ht="15" hidden="1" customHeight="1" outlineLevel="2">
      <c r="A71" s="66"/>
      <c r="C71" s="3" t="str">
        <f>IF(COUNTIF(FieldList1, "&lt;&gt;FALSE") = 0,"",SUBSTITUTE(LOWER(C60)," ","_") &amp;" = ")</f>
        <v/>
      </c>
      <c r="D71" s="81" t="str" cm="1">
        <f t="array" ref="D71">IF(COUNTIF(FieldList1, "&lt;&gt;FALSE") = 0,"","['"&amp;_xlfn.TEXTJOIN("', '", TRUE, _xlfn._xlws.FILTER(FieldRange,FieldList1&lt;&gt; FALSE, ""))&amp;"']")</f>
        <v/>
      </c>
    </row>
    <row r="72" spans="1:11" ht="15" hidden="1" customHeight="1" outlineLevel="2">
      <c r="A72" s="66"/>
      <c r="C72" s="17" t="str">
        <f>IF(COUNTIF(FieldList2, "&lt;&gt;FALSE") = 0,"",SUBSTITUTE(LOWER(C61)," ","_")&amp;" = ")</f>
        <v/>
      </c>
      <c r="D72" s="81" t="str" cm="1">
        <f t="array" ref="D72">IF(COUNTIF(FieldList2, "&lt;&gt;FALSE") = 0,"","['"&amp;_xlfn.TEXTJOIN("', '", TRUE, _xlfn._xlws.FILTER(FieldRange,FieldList2&lt;&gt; FALSE, ""))&amp;"']")</f>
        <v/>
      </c>
    </row>
    <row r="73" spans="1:11" ht="15" hidden="1" customHeight="1" outlineLevel="2">
      <c r="A73" s="66"/>
      <c r="C73" s="17" t="str">
        <f>IF(COUNTIF(FieldList3, "&lt;&gt;FALSE") = 0,"",SUBSTITUTE(LOWER(C62)," ","_")&amp;" = ")</f>
        <v/>
      </c>
      <c r="D73" s="81" t="str" cm="1">
        <f t="array" ref="D73">IF(COUNTIF(FieldList3, "&lt;&gt;FALSE") = 0,"","['"&amp;_xlfn.TEXTJOIN("', '", TRUE, _xlfn._xlws.FILTER(FieldRange,FieldList3&lt;&gt; FALSE, ""))&amp;"']")</f>
        <v/>
      </c>
    </row>
    <row r="74" spans="1:11" ht="15" hidden="1" customHeight="1" outlineLevel="2">
      <c r="A74" s="66"/>
      <c r="C74" s="17" t="str">
        <f>IF(COUNTIF(FieldList4, "&lt;&gt;FALSE") = 0,"",SUBSTITUTE(LOWER(C63)," ","_")&amp;" = ")</f>
        <v/>
      </c>
      <c r="D74" s="81" t="str" cm="1">
        <f t="array" ref="D74">IF(COUNTIF(FieldList4, "&lt;&gt;FALSE") = 0,"","['"&amp;_xlfn.TEXTJOIN("', '", TRUE, _xlfn._xlws.FILTER(FieldRange,FieldList4&lt;&gt; FALSE, ""))&amp;"']")</f>
        <v/>
      </c>
    </row>
    <row r="75" spans="1:11" ht="15" hidden="1" customHeight="1" outlineLevel="2">
      <c r="A75" s="66"/>
      <c r="C75" s="17" t="str">
        <f>IF(COUNTIF(FieldList5, "&lt;&gt;FALSE") = 0,"",SUBSTITUTE(LOWER(C64)," ","_")&amp;" = ")</f>
        <v/>
      </c>
      <c r="D75" s="81" t="str" cm="1">
        <f t="array" ref="D75">IF(COUNTIF(FieldList5, "&lt;&gt;FALSE") = 0,"","['"&amp;_xlfn.TEXTJOIN("', '", TRUE, _xlfn._xlws.FILTER(FieldRange,FieldList5&lt;&gt; FALSE, ""))&amp;"']")</f>
        <v/>
      </c>
    </row>
    <row r="76" spans="1:11" ht="15" hidden="1" customHeight="1" outlineLevel="2">
      <c r="A76" s="66"/>
      <c r="C76" s="17" t="str">
        <f>IF(COUNTIF(FieldList6, "&lt;&gt;FALSE") = 0,"",SUBSTITUTE(LOWER(C65)," ","_")&amp;" = ")</f>
        <v/>
      </c>
      <c r="D76" s="81" t="str" cm="1">
        <f t="array" ref="D76">IF(COUNTIF(FieldList6, "&lt;&gt;FALSE") = 0,"","['"&amp;_xlfn.TEXTJOIN("', '", TRUE, _xlfn._xlws.FILTER(FieldRange,FieldList6&lt;&gt; FALSE, ""))&amp;"']")</f>
        <v/>
      </c>
    </row>
    <row r="77" spans="1:11" ht="15" hidden="1" customHeight="1" outlineLevel="2">
      <c r="A77" s="66"/>
      <c r="C77" s="16" t="str">
        <f>IF(COUNTIF(FieldList7, "&lt;&gt;FALSE") = 0,"",SUBSTITUTE(LOWER(C66)," ","_")&amp;" = ")</f>
        <v/>
      </c>
      <c r="D77" s="81" t="str" cm="1">
        <f t="array" ref="D77">IF(COUNTIF(FieldList7, "&lt;&gt;FALSE") = 0,"","['"&amp;_xlfn.TEXTJOIN("', '", TRUE, _xlfn._xlws.FILTER(FieldRange,FieldList7&lt;&gt; FALSE, ""))&amp;"']")</f>
        <v/>
      </c>
    </row>
    <row r="78" spans="1:11" ht="15" hidden="1" customHeight="1" outlineLevel="2">
      <c r="A78" s="66"/>
      <c r="C78" s="3" t="str">
        <f>IF(COUNTIF(FieldList8, "&lt;&gt;FALSE") = 0,"",SUBSTITUTE(LOWER(C67)," ","_")&amp;" = ")</f>
        <v/>
      </c>
      <c r="D78" s="81" t="str" cm="1">
        <f t="array" ref="D78">IF(COUNTIF(FieldList8, "&lt;&gt;FALSE") = 0,"","['"&amp;_xlfn.TEXTJOIN("', '", TRUE, _xlfn._xlws.FILTER(FieldRange,FieldList8&lt;&gt; FALSE, ""))&amp;"']")</f>
        <v/>
      </c>
    </row>
    <row r="79" spans="1:11" ht="15" hidden="1" customHeight="1" outlineLevel="2">
      <c r="C79" s="15" t="str">
        <f>IF(COUNTIF(tbl_japan_births_deaths[Record List], "&lt;&gt;FALSE") = 0,"",SUBSTITUTE(LOWER(LightHeader)," ", "_") &amp;" = ")</f>
        <v/>
      </c>
      <c r="D79" s="81" t="str" cm="1">
        <f t="array" ref="D79">IF(COUNTIF(tbl_japan_births_deaths[Record List], "&lt;&gt;FALSE") = 0,"","['"&amp;_xlfn.TEXTJOIN("', '", TRUE, _xlfn._xlws.FILTER(_xlfn.TAKE(tbl_japan_births_deaths[],,-1), tbl_japan_births_deaths[Record List] &lt;&gt; FALSE, ""))&amp;"']")</f>
        <v/>
      </c>
    </row>
    <row r="80" spans="1:11" ht="10.199999999999999" hidden="1" customHeight="1" outlineLevel="1" collapsed="1"/>
    <row r="81" spans="3:13" ht="30" customHeight="1">
      <c r="C81" s="61" t="s">
        <v>37</v>
      </c>
      <c r="D81" s="59" t="s">
        <v>145</v>
      </c>
      <c r="E81" s="59" t="s">
        <v>146</v>
      </c>
      <c r="F81" s="59" t="s">
        <v>147</v>
      </c>
      <c r="G81" s="119" t="s">
        <v>148</v>
      </c>
      <c r="H81" s="119" t="s">
        <v>149</v>
      </c>
      <c r="I81" s="119" t="s">
        <v>150</v>
      </c>
      <c r="J81" s="119" t="s">
        <v>151</v>
      </c>
      <c r="K81" s="119" t="s">
        <v>103</v>
      </c>
      <c r="L81" s="61" t="s">
        <v>38</v>
      </c>
      <c r="M81" s="61" t="s">
        <v>104</v>
      </c>
    </row>
    <row r="82" spans="3:13" ht="15" customHeight="1">
      <c r="C82" s="62" t="b">
        <v>0</v>
      </c>
      <c r="D82" s="60" t="s">
        <v>1532</v>
      </c>
      <c r="E82" s="60">
        <v>1386981</v>
      </c>
      <c r="F82" s="60">
        <v>932087</v>
      </c>
      <c r="G82" s="122"/>
      <c r="H82" s="122"/>
      <c r="I82" s="122"/>
      <c r="J82" s="122">
        <v>454894</v>
      </c>
      <c r="K82" s="122">
        <v>0</v>
      </c>
      <c r="L82" s="123">
        <v>1</v>
      </c>
      <c r="M82" s="123">
        <v>4.6246168650855895E+18</v>
      </c>
    </row>
    <row r="83" spans="3:13" ht="15" customHeight="1">
      <c r="C83" s="62" t="b">
        <v>0</v>
      </c>
      <c r="D83" s="124">
        <v>1</v>
      </c>
      <c r="E83" s="60">
        <v>1420534</v>
      </c>
      <c r="F83" s="60">
        <v>910744</v>
      </c>
      <c r="G83" s="122"/>
      <c r="H83" s="122"/>
      <c r="I83" s="122"/>
      <c r="J83" s="122">
        <v>509790</v>
      </c>
      <c r="K83" s="122">
        <v>1</v>
      </c>
      <c r="L83" s="123">
        <v>1</v>
      </c>
      <c r="M83" s="123">
        <v>1.02626276902208E+19</v>
      </c>
    </row>
    <row r="84" spans="3:13" ht="15" customHeight="1">
      <c r="C84" s="112" t="b">
        <v>0</v>
      </c>
      <c r="D84" s="125">
        <v>367</v>
      </c>
      <c r="E84" s="114">
        <v>1501591</v>
      </c>
      <c r="F84" s="114">
        <v>925810</v>
      </c>
      <c r="G84" s="122"/>
      <c r="H84" s="122"/>
      <c r="I84" s="122"/>
      <c r="J84" s="122">
        <v>575781</v>
      </c>
      <c r="K84" s="122">
        <v>2</v>
      </c>
      <c r="L84" s="123">
        <v>1</v>
      </c>
      <c r="M84" s="123">
        <v>1.3370757982692999E+19</v>
      </c>
    </row>
    <row r="85" spans="3:13" ht="15" customHeight="1">
      <c r="C85" s="112" t="b">
        <v>0</v>
      </c>
      <c r="D85" s="125">
        <v>732</v>
      </c>
      <c r="E85" s="114">
        <v>1510835</v>
      </c>
      <c r="F85" s="114">
        <v>959126</v>
      </c>
      <c r="G85" s="122"/>
      <c r="H85" s="122"/>
      <c r="I85" s="122"/>
      <c r="J85" s="122">
        <v>551709</v>
      </c>
      <c r="K85" s="122">
        <v>3</v>
      </c>
      <c r="L85" s="123">
        <v>1</v>
      </c>
      <c r="M85" s="123">
        <v>8.9811868740231096E+18</v>
      </c>
    </row>
    <row r="86" spans="3:13" ht="15" customHeight="1">
      <c r="C86" s="112" t="b">
        <v>0</v>
      </c>
      <c r="D86" s="125">
        <v>1097</v>
      </c>
      <c r="E86" s="114">
        <v>1489816</v>
      </c>
      <c r="F86" s="114">
        <v>931008</v>
      </c>
      <c r="G86" s="122"/>
      <c r="H86" s="122"/>
      <c r="I86" s="122"/>
      <c r="J86" s="122">
        <v>558808</v>
      </c>
      <c r="K86" s="122">
        <v>4</v>
      </c>
      <c r="L86" s="123">
        <v>1</v>
      </c>
      <c r="M86" s="123">
        <v>4.44826773318494E+18</v>
      </c>
    </row>
    <row r="87" spans="3:13" ht="15" customHeight="1">
      <c r="C87" s="112" t="b">
        <v>0</v>
      </c>
      <c r="D87" s="125">
        <v>1462</v>
      </c>
      <c r="E87" s="114">
        <v>1440371</v>
      </c>
      <c r="F87" s="114">
        <v>955400</v>
      </c>
      <c r="G87" s="122"/>
      <c r="H87" s="122"/>
      <c r="I87" s="122"/>
      <c r="J87" s="122">
        <v>484971</v>
      </c>
      <c r="K87" s="122">
        <v>5</v>
      </c>
      <c r="L87" s="123">
        <v>1</v>
      </c>
      <c r="M87" s="123">
        <v>6.8136188994221496E+18</v>
      </c>
    </row>
    <row r="88" spans="3:13" ht="15" customHeight="1">
      <c r="C88" s="112" t="b">
        <v>0</v>
      </c>
      <c r="D88" s="125">
        <v>1828</v>
      </c>
      <c r="E88" s="114">
        <v>1452770</v>
      </c>
      <c r="F88" s="114">
        <v>1004661</v>
      </c>
      <c r="G88" s="122"/>
      <c r="H88" s="122"/>
      <c r="I88" s="122"/>
      <c r="J88" s="122">
        <v>448109</v>
      </c>
      <c r="K88" s="122">
        <v>6</v>
      </c>
      <c r="L88" s="123">
        <v>1</v>
      </c>
      <c r="M88" s="123">
        <v>1.83006266817137E+18</v>
      </c>
    </row>
    <row r="89" spans="3:13" ht="15" customHeight="1">
      <c r="C89" s="112" t="b">
        <v>0</v>
      </c>
      <c r="D89" s="125">
        <v>2193</v>
      </c>
      <c r="E89" s="114">
        <v>1394295</v>
      </c>
      <c r="F89" s="114">
        <v>955256</v>
      </c>
      <c r="G89" s="122"/>
      <c r="H89" s="122"/>
      <c r="I89" s="122"/>
      <c r="J89" s="122">
        <v>439039</v>
      </c>
      <c r="K89" s="122">
        <v>7</v>
      </c>
      <c r="L89" s="123">
        <v>1</v>
      </c>
      <c r="M89" s="123">
        <v>3.57996373101971E+18</v>
      </c>
    </row>
    <row r="90" spans="3:13" ht="15" customHeight="1">
      <c r="C90" s="112" t="b">
        <v>0</v>
      </c>
      <c r="D90" s="125">
        <v>2558</v>
      </c>
      <c r="E90" s="114">
        <v>1614472</v>
      </c>
      <c r="F90" s="114">
        <v>1016798</v>
      </c>
      <c r="G90" s="122"/>
      <c r="H90" s="122"/>
      <c r="I90" s="122"/>
      <c r="J90" s="122">
        <v>597674</v>
      </c>
      <c r="K90" s="122">
        <v>8</v>
      </c>
      <c r="L90" s="123">
        <v>1</v>
      </c>
      <c r="M90" s="123">
        <v>1.15282205504699E+19</v>
      </c>
    </row>
    <row r="91" spans="3:13" ht="15" customHeight="1">
      <c r="C91" s="112" t="b">
        <v>0</v>
      </c>
      <c r="D91" s="125">
        <v>2923</v>
      </c>
      <c r="E91" s="114">
        <v>1662815</v>
      </c>
      <c r="F91" s="114">
        <v>1029447</v>
      </c>
      <c r="G91" s="122"/>
      <c r="H91" s="122"/>
      <c r="I91" s="122"/>
      <c r="J91" s="122">
        <v>633368</v>
      </c>
      <c r="K91" s="122">
        <v>9</v>
      </c>
      <c r="L91" s="123">
        <v>1</v>
      </c>
      <c r="M91" s="123">
        <v>1.81424883333476E+19</v>
      </c>
    </row>
    <row r="92" spans="3:13" ht="15" customHeight="1">
      <c r="C92" s="112" t="b">
        <v>0</v>
      </c>
      <c r="D92" s="125">
        <v>3289</v>
      </c>
      <c r="E92" s="114">
        <v>1693850</v>
      </c>
      <c r="F92" s="114">
        <v>1091264</v>
      </c>
      <c r="G92" s="122"/>
      <c r="H92" s="122"/>
      <c r="I92" s="122"/>
      <c r="J92" s="122">
        <v>602586</v>
      </c>
      <c r="K92" s="122">
        <v>10</v>
      </c>
      <c r="L92" s="123">
        <v>1</v>
      </c>
      <c r="M92" s="123">
        <v>1.3638269328334201E+19</v>
      </c>
    </row>
    <row r="93" spans="3:13" ht="15" customHeight="1">
      <c r="C93" s="112" t="b">
        <v>0</v>
      </c>
      <c r="D93" s="125">
        <v>3654</v>
      </c>
      <c r="E93" s="114">
        <v>1712857</v>
      </c>
      <c r="F93" s="114">
        <v>1064234</v>
      </c>
      <c r="G93" s="122"/>
      <c r="H93" s="122"/>
      <c r="I93" s="122"/>
      <c r="J93" s="122">
        <v>648623</v>
      </c>
      <c r="K93" s="122">
        <v>11</v>
      </c>
      <c r="L93" s="123">
        <v>1</v>
      </c>
      <c r="M93" s="123">
        <v>2.3040360097665201E+18</v>
      </c>
    </row>
    <row r="94" spans="3:13" ht="15" customHeight="1">
      <c r="C94" s="112" t="b">
        <v>0</v>
      </c>
      <c r="D94" s="125">
        <v>4019</v>
      </c>
      <c r="E94" s="114">
        <v>1747803</v>
      </c>
      <c r="F94" s="114">
        <v>1043906</v>
      </c>
      <c r="G94" s="122"/>
      <c r="H94" s="122"/>
      <c r="I94" s="122"/>
      <c r="J94" s="122">
        <v>703897</v>
      </c>
      <c r="K94" s="122">
        <v>12</v>
      </c>
      <c r="L94" s="123">
        <v>1</v>
      </c>
      <c r="M94" s="123">
        <v>3.8511938177392799E+18</v>
      </c>
    </row>
    <row r="95" spans="3:13" ht="15" customHeight="1">
      <c r="C95" s="112" t="b">
        <v>0</v>
      </c>
      <c r="D95" s="125">
        <v>4384</v>
      </c>
      <c r="E95" s="114">
        <v>1737674</v>
      </c>
      <c r="F95" s="114">
        <v>1037016</v>
      </c>
      <c r="G95" s="122"/>
      <c r="H95" s="122"/>
      <c r="I95" s="122"/>
      <c r="J95" s="122">
        <v>700658</v>
      </c>
      <c r="K95" s="122">
        <v>13</v>
      </c>
      <c r="L95" s="123">
        <v>1</v>
      </c>
      <c r="M95" s="123">
        <v>1.02225616560431E+19</v>
      </c>
    </row>
    <row r="96" spans="3:13" ht="15" customHeight="1">
      <c r="C96" s="112" t="b">
        <v>0</v>
      </c>
      <c r="D96" s="125">
        <v>4750</v>
      </c>
      <c r="E96" s="114">
        <v>1757441</v>
      </c>
      <c r="F96" s="114">
        <v>1027257</v>
      </c>
      <c r="G96" s="122"/>
      <c r="H96" s="122"/>
      <c r="I96" s="122"/>
      <c r="J96" s="122">
        <v>730184</v>
      </c>
      <c r="K96" s="122">
        <v>14</v>
      </c>
      <c r="L96" s="123">
        <v>1</v>
      </c>
      <c r="M96" s="123">
        <v>4.1964323361038899E+18</v>
      </c>
    </row>
    <row r="97" spans="3:13" ht="15" customHeight="1">
      <c r="C97" s="112" t="b">
        <v>0</v>
      </c>
      <c r="D97" s="125">
        <v>5115</v>
      </c>
      <c r="E97" s="114">
        <v>1808402</v>
      </c>
      <c r="F97" s="114">
        <v>1101815</v>
      </c>
      <c r="G97" s="122"/>
      <c r="H97" s="122" t="s">
        <v>1528</v>
      </c>
      <c r="I97" s="122"/>
      <c r="J97" s="122">
        <v>706587</v>
      </c>
      <c r="K97" s="122">
        <v>15</v>
      </c>
      <c r="L97" s="123">
        <v>1</v>
      </c>
      <c r="M97" s="123">
        <v>1.1049123942521801E+19</v>
      </c>
    </row>
    <row r="98" spans="3:13" ht="15" customHeight="1">
      <c r="C98" s="112" t="b">
        <v>0</v>
      </c>
      <c r="D98" s="125">
        <v>5480</v>
      </c>
      <c r="E98" s="114">
        <v>1799326</v>
      </c>
      <c r="F98" s="114">
        <v>1093793</v>
      </c>
      <c r="G98" s="122"/>
      <c r="H98" s="122" t="s">
        <v>1528</v>
      </c>
      <c r="I98" s="122"/>
      <c r="J98" s="122">
        <v>705533</v>
      </c>
      <c r="K98" s="122">
        <v>16</v>
      </c>
      <c r="L98" s="123">
        <v>1</v>
      </c>
      <c r="M98" s="123">
        <v>4.85049259928226E+18</v>
      </c>
    </row>
    <row r="99" spans="3:13" ht="15" customHeight="1">
      <c r="C99" s="112" t="b">
        <v>0</v>
      </c>
      <c r="D99" s="125">
        <v>5845</v>
      </c>
      <c r="E99" s="114">
        <v>1804822</v>
      </c>
      <c r="F99" s="114">
        <v>1187832</v>
      </c>
      <c r="G99" s="122"/>
      <c r="H99" s="122" t="s">
        <v>1528</v>
      </c>
      <c r="I99" s="122"/>
      <c r="J99" s="122">
        <v>616990</v>
      </c>
      <c r="K99" s="122">
        <v>17</v>
      </c>
      <c r="L99" s="123">
        <v>1</v>
      </c>
      <c r="M99" s="123">
        <v>8.2413616475572398E+18</v>
      </c>
    </row>
    <row r="100" spans="3:13" ht="15" customHeight="1">
      <c r="C100" s="112" t="b">
        <v>0</v>
      </c>
      <c r="D100" s="125">
        <v>6211</v>
      </c>
      <c r="E100" s="114">
        <v>1812413</v>
      </c>
      <c r="F100" s="114">
        <v>1199669</v>
      </c>
      <c r="G100" s="122"/>
      <c r="H100" s="122" t="s">
        <v>1528</v>
      </c>
      <c r="I100" s="122"/>
      <c r="J100" s="122">
        <v>612744</v>
      </c>
      <c r="K100" s="122">
        <v>18</v>
      </c>
      <c r="L100" s="123">
        <v>1</v>
      </c>
      <c r="M100" s="123">
        <v>3.6519212176311101E+18</v>
      </c>
    </row>
    <row r="101" spans="3:13" ht="15" customHeight="1">
      <c r="C101" s="112" t="b">
        <v>0</v>
      </c>
      <c r="D101" s="125">
        <v>6576</v>
      </c>
      <c r="E101" s="114">
        <v>1791992</v>
      </c>
      <c r="F101" s="114">
        <v>1493162</v>
      </c>
      <c r="G101" s="122"/>
      <c r="H101" s="122" t="s">
        <v>1528</v>
      </c>
      <c r="I101" s="122"/>
      <c r="J101" s="122">
        <v>298830</v>
      </c>
      <c r="K101" s="122">
        <v>19</v>
      </c>
      <c r="L101" s="123">
        <v>1</v>
      </c>
      <c r="M101" s="123">
        <v>1.51037460636101E+19</v>
      </c>
    </row>
    <row r="102" spans="3:13" ht="15" customHeight="1">
      <c r="C102" s="112" t="b">
        <v>0</v>
      </c>
      <c r="D102" s="125">
        <v>6941</v>
      </c>
      <c r="E102" s="114">
        <v>1778685</v>
      </c>
      <c r="F102" s="114">
        <v>1281965</v>
      </c>
      <c r="G102" s="122"/>
      <c r="H102" s="122"/>
      <c r="I102" s="122"/>
      <c r="J102" s="122">
        <v>496720</v>
      </c>
      <c r="K102" s="122">
        <v>20</v>
      </c>
      <c r="L102" s="123">
        <v>1</v>
      </c>
      <c r="M102" s="123">
        <v>1.0919357658279999E+19</v>
      </c>
    </row>
    <row r="103" spans="3:13" ht="15" customHeight="1">
      <c r="C103" s="112" t="b">
        <v>0</v>
      </c>
      <c r="D103" s="125">
        <v>7306</v>
      </c>
      <c r="E103" s="114">
        <v>2025564</v>
      </c>
      <c r="F103" s="114">
        <v>1422096</v>
      </c>
      <c r="G103" s="122"/>
      <c r="H103" s="122"/>
      <c r="I103" s="122"/>
      <c r="J103" s="122">
        <v>603468</v>
      </c>
      <c r="K103" s="122">
        <v>21</v>
      </c>
      <c r="L103" s="123">
        <v>1</v>
      </c>
      <c r="M103" s="123">
        <v>6.4881531761255004E+18</v>
      </c>
    </row>
    <row r="104" spans="3:13" ht="15" customHeight="1">
      <c r="C104" s="112" t="b">
        <v>0</v>
      </c>
      <c r="D104" s="125">
        <v>7672</v>
      </c>
      <c r="E104" s="114">
        <v>1990876</v>
      </c>
      <c r="F104" s="114">
        <v>1288570</v>
      </c>
      <c r="G104" s="122"/>
      <c r="H104" s="122"/>
      <c r="I104" s="122"/>
      <c r="J104" s="122">
        <v>702306</v>
      </c>
      <c r="K104" s="122">
        <v>22</v>
      </c>
      <c r="L104" s="123">
        <v>1</v>
      </c>
      <c r="M104" s="123">
        <v>7.5030652652250798E+18</v>
      </c>
    </row>
    <row r="105" spans="3:13" ht="15" customHeight="1">
      <c r="C105" s="112" t="b">
        <v>0</v>
      </c>
      <c r="D105" s="125">
        <v>8037</v>
      </c>
      <c r="E105" s="114">
        <v>1969314</v>
      </c>
      <c r="F105" s="114">
        <v>1286941</v>
      </c>
      <c r="G105" s="122"/>
      <c r="H105" s="122"/>
      <c r="I105" s="122"/>
      <c r="J105" s="122">
        <v>682373</v>
      </c>
      <c r="K105" s="122">
        <v>23</v>
      </c>
      <c r="L105" s="123">
        <v>1</v>
      </c>
      <c r="M105" s="123">
        <v>1.42495072187385E+19</v>
      </c>
    </row>
    <row r="106" spans="3:13" ht="15" customHeight="1">
      <c r="C106" s="112" t="b">
        <v>0</v>
      </c>
      <c r="D106" s="125">
        <v>8402</v>
      </c>
      <c r="E106" s="114">
        <v>2043297</v>
      </c>
      <c r="F106" s="114">
        <v>1332485</v>
      </c>
      <c r="G106" s="122"/>
      <c r="H106" s="122"/>
      <c r="I106" s="122"/>
      <c r="J106" s="122">
        <v>710812</v>
      </c>
      <c r="K106" s="122">
        <v>24</v>
      </c>
      <c r="L106" s="123">
        <v>1</v>
      </c>
      <c r="M106" s="123">
        <v>7.4800927099030804E+18</v>
      </c>
    </row>
    <row r="107" spans="3:13" ht="15" customHeight="1">
      <c r="C107" s="112" t="b">
        <v>0</v>
      </c>
      <c r="D107" s="125">
        <v>8767</v>
      </c>
      <c r="E107" s="114">
        <v>1998520</v>
      </c>
      <c r="F107" s="114">
        <v>1254946</v>
      </c>
      <c r="G107" s="122"/>
      <c r="H107" s="122"/>
      <c r="I107" s="122"/>
      <c r="J107" s="122">
        <v>743574</v>
      </c>
      <c r="K107" s="122">
        <v>25</v>
      </c>
      <c r="L107" s="123">
        <v>1</v>
      </c>
      <c r="M107" s="123">
        <v>1.44158049877732E+19</v>
      </c>
    </row>
    <row r="108" spans="3:13" ht="15" customHeight="1">
      <c r="C108" s="112" t="b">
        <v>0</v>
      </c>
      <c r="D108" s="125">
        <v>9133</v>
      </c>
      <c r="E108" s="114">
        <v>2086091</v>
      </c>
      <c r="F108" s="114">
        <v>1210706</v>
      </c>
      <c r="G108" s="122"/>
      <c r="H108" s="122"/>
      <c r="I108" s="122"/>
      <c r="J108" s="122">
        <v>875385</v>
      </c>
      <c r="K108" s="122">
        <v>26</v>
      </c>
      <c r="L108" s="123">
        <v>1</v>
      </c>
      <c r="M108" s="123">
        <v>3.9236925934019502E+18</v>
      </c>
    </row>
    <row r="109" spans="3:13" ht="15" customHeight="1">
      <c r="C109" s="112" t="b">
        <v>0</v>
      </c>
      <c r="D109" s="125">
        <v>9498</v>
      </c>
      <c r="E109" s="114">
        <v>2104405</v>
      </c>
      <c r="F109" s="114">
        <v>1160734</v>
      </c>
      <c r="G109" s="122"/>
      <c r="H109" s="122"/>
      <c r="I109" s="122"/>
      <c r="J109" s="122">
        <v>943671</v>
      </c>
      <c r="K109" s="122">
        <v>27</v>
      </c>
      <c r="L109" s="123">
        <v>1</v>
      </c>
      <c r="M109" s="123">
        <v>1.05951380813173E+19</v>
      </c>
    </row>
    <row r="110" spans="3:13" ht="15" customHeight="1">
      <c r="C110" s="112" t="b">
        <v>0</v>
      </c>
      <c r="D110" s="125">
        <v>9863</v>
      </c>
      <c r="E110" s="114">
        <v>2060737</v>
      </c>
      <c r="F110" s="114">
        <v>1214323</v>
      </c>
      <c r="G110" s="122"/>
      <c r="H110" s="122"/>
      <c r="I110" s="122"/>
      <c r="J110" s="122">
        <v>846414</v>
      </c>
      <c r="K110" s="122">
        <v>28</v>
      </c>
      <c r="L110" s="123">
        <v>1</v>
      </c>
      <c r="M110" s="123">
        <v>9.7052939609456108E+18</v>
      </c>
    </row>
    <row r="111" spans="3:13" ht="15" customHeight="1">
      <c r="C111" s="112" t="b">
        <v>0</v>
      </c>
      <c r="D111" s="125">
        <v>10228</v>
      </c>
      <c r="E111" s="114">
        <v>2135852</v>
      </c>
      <c r="F111" s="114">
        <v>1236711</v>
      </c>
      <c r="G111" s="122"/>
      <c r="H111" s="122"/>
      <c r="I111" s="122"/>
      <c r="J111" s="122">
        <v>899141</v>
      </c>
      <c r="K111" s="122">
        <v>29</v>
      </c>
      <c r="L111" s="123">
        <v>1</v>
      </c>
      <c r="M111" s="123">
        <v>7.0414818507762401E+18</v>
      </c>
    </row>
    <row r="112" spans="3:13" ht="15" customHeight="1">
      <c r="C112" s="112" t="b">
        <v>0</v>
      </c>
      <c r="D112" s="125">
        <v>10594</v>
      </c>
      <c r="E112" s="114">
        <v>2077026</v>
      </c>
      <c r="F112" s="114">
        <v>1261228</v>
      </c>
      <c r="G112" s="122"/>
      <c r="H112" s="122"/>
      <c r="I112" s="122"/>
      <c r="J112" s="122">
        <v>815798</v>
      </c>
      <c r="K112" s="122">
        <v>30</v>
      </c>
      <c r="L112" s="123">
        <v>1</v>
      </c>
      <c r="M112" s="123">
        <v>6.8623065001826796E+18</v>
      </c>
    </row>
    <row r="113" spans="3:13" ht="15" customHeight="1">
      <c r="C113" s="112" t="b">
        <v>0</v>
      </c>
      <c r="D113" s="125">
        <v>10959</v>
      </c>
      <c r="E113" s="114">
        <v>2085101</v>
      </c>
      <c r="F113" s="114">
        <v>1170867</v>
      </c>
      <c r="G113" s="122"/>
      <c r="H113" s="122"/>
      <c r="I113" s="122"/>
      <c r="J113" s="122">
        <v>914234</v>
      </c>
      <c r="K113" s="122">
        <v>31</v>
      </c>
      <c r="L113" s="123">
        <v>1</v>
      </c>
      <c r="M113" s="123">
        <v>1.3084568721273301E+19</v>
      </c>
    </row>
    <row r="114" spans="3:13" ht="15" customHeight="1">
      <c r="C114" s="112" t="b">
        <v>0</v>
      </c>
      <c r="D114" s="125">
        <v>11324</v>
      </c>
      <c r="E114" s="114">
        <v>2102784</v>
      </c>
      <c r="F114" s="114">
        <v>1240891</v>
      </c>
      <c r="G114" s="122"/>
      <c r="H114" s="122"/>
      <c r="I114" s="122"/>
      <c r="J114" s="122">
        <v>861893</v>
      </c>
      <c r="K114" s="122">
        <v>32</v>
      </c>
      <c r="L114" s="123">
        <v>1</v>
      </c>
      <c r="M114" s="123">
        <v>6.0996569531425203E+17</v>
      </c>
    </row>
    <row r="115" spans="3:13" ht="15" customHeight="1">
      <c r="C115" s="112" t="b">
        <v>0</v>
      </c>
      <c r="D115" s="125">
        <v>11689</v>
      </c>
      <c r="E115" s="114">
        <v>2182742</v>
      </c>
      <c r="F115" s="114">
        <v>1175344</v>
      </c>
      <c r="G115" s="122"/>
      <c r="H115" s="122"/>
      <c r="I115" s="122"/>
      <c r="J115" s="122">
        <v>1007398</v>
      </c>
      <c r="K115" s="122">
        <v>33</v>
      </c>
      <c r="L115" s="123">
        <v>1</v>
      </c>
      <c r="M115" s="123">
        <v>1.49850158333279E+18</v>
      </c>
    </row>
    <row r="116" spans="3:13" ht="15" customHeight="1">
      <c r="C116" s="112" t="b">
        <v>0</v>
      </c>
      <c r="D116" s="125">
        <v>12055</v>
      </c>
      <c r="E116" s="114">
        <v>2121253</v>
      </c>
      <c r="F116" s="114">
        <v>1193987</v>
      </c>
      <c r="G116" s="122"/>
      <c r="H116" s="122"/>
      <c r="I116" s="122"/>
      <c r="J116" s="122">
        <v>927266</v>
      </c>
      <c r="K116" s="122">
        <v>34</v>
      </c>
      <c r="L116" s="123">
        <v>1</v>
      </c>
      <c r="M116" s="123">
        <v>1.5961693608639101E+19</v>
      </c>
    </row>
    <row r="117" spans="3:13" ht="15" customHeight="1">
      <c r="C117" s="112" t="b">
        <v>0</v>
      </c>
      <c r="D117" s="125">
        <v>12420</v>
      </c>
      <c r="E117" s="114">
        <v>2043783</v>
      </c>
      <c r="F117" s="114">
        <v>1234684</v>
      </c>
      <c r="G117" s="122"/>
      <c r="H117" s="122"/>
      <c r="I117" s="122"/>
      <c r="J117" s="122">
        <v>809099</v>
      </c>
      <c r="K117" s="122">
        <v>35</v>
      </c>
      <c r="L117" s="123">
        <v>1</v>
      </c>
      <c r="M117" s="123">
        <v>4.7670161102196998E+17</v>
      </c>
    </row>
    <row r="118" spans="3:13" ht="15" customHeight="1">
      <c r="C118" s="112" t="b">
        <v>0</v>
      </c>
      <c r="D118" s="125">
        <v>12785</v>
      </c>
      <c r="E118" s="114">
        <v>2190704</v>
      </c>
      <c r="F118" s="114">
        <v>1161936</v>
      </c>
      <c r="G118" s="122"/>
      <c r="H118" s="122"/>
      <c r="I118" s="122"/>
      <c r="J118" s="122">
        <v>1028768</v>
      </c>
      <c r="K118" s="122">
        <v>36</v>
      </c>
      <c r="L118" s="123">
        <v>1</v>
      </c>
      <c r="M118" s="123">
        <v>1.33457779504548E+19</v>
      </c>
    </row>
    <row r="119" spans="3:13" ht="15" customHeight="1">
      <c r="C119" s="112" t="b">
        <v>0</v>
      </c>
      <c r="D119" s="125">
        <v>13150</v>
      </c>
      <c r="E119" s="114">
        <v>2101969</v>
      </c>
      <c r="F119" s="114">
        <v>1230278</v>
      </c>
      <c r="G119" s="122"/>
      <c r="H119" s="122"/>
      <c r="I119" s="122"/>
      <c r="J119" s="122">
        <v>871691</v>
      </c>
      <c r="K119" s="122">
        <v>37</v>
      </c>
      <c r="L119" s="123">
        <v>1</v>
      </c>
      <c r="M119" s="123">
        <v>5.7311051256865004E+18</v>
      </c>
    </row>
    <row r="120" spans="3:13" ht="15" customHeight="1">
      <c r="C120" s="112" t="b">
        <v>0</v>
      </c>
      <c r="D120" s="125">
        <v>13516</v>
      </c>
      <c r="E120" s="114">
        <v>2180734</v>
      </c>
      <c r="F120" s="114">
        <v>1207899</v>
      </c>
      <c r="G120" s="122"/>
      <c r="H120" s="122"/>
      <c r="I120" s="122"/>
      <c r="J120" s="122">
        <v>972835</v>
      </c>
      <c r="K120" s="122">
        <v>38</v>
      </c>
      <c r="L120" s="123">
        <v>1</v>
      </c>
      <c r="M120" s="123">
        <v>2.3078269836231199E+18</v>
      </c>
    </row>
    <row r="121" spans="3:13" ht="15" customHeight="1">
      <c r="C121" s="112" t="b">
        <v>0</v>
      </c>
      <c r="D121" s="125">
        <v>13881</v>
      </c>
      <c r="E121" s="114">
        <v>1928321</v>
      </c>
      <c r="F121" s="114">
        <v>1259805</v>
      </c>
      <c r="G121" s="122"/>
      <c r="H121" s="122"/>
      <c r="I121" s="122"/>
      <c r="J121" s="122">
        <v>668516</v>
      </c>
      <c r="K121" s="122">
        <v>39</v>
      </c>
      <c r="L121" s="123">
        <v>1</v>
      </c>
      <c r="M121" s="123">
        <v>9.7054050048538296E+18</v>
      </c>
    </row>
    <row r="122" spans="3:13" ht="15" customHeight="1">
      <c r="C122" s="112" t="b">
        <v>0</v>
      </c>
      <c r="D122" s="125">
        <v>14246</v>
      </c>
      <c r="E122" s="114">
        <v>1901573</v>
      </c>
      <c r="F122" s="114">
        <v>1268760</v>
      </c>
      <c r="G122" s="122"/>
      <c r="H122" s="122" t="s">
        <v>1528</v>
      </c>
      <c r="I122" s="122"/>
      <c r="J122" s="122">
        <v>632813</v>
      </c>
      <c r="K122" s="122">
        <v>40</v>
      </c>
      <c r="L122" s="123">
        <v>1</v>
      </c>
      <c r="M122" s="123">
        <v>1.5225800869481099E+19</v>
      </c>
    </row>
    <row r="123" spans="3:13" ht="15" customHeight="1">
      <c r="C123" s="112" t="b">
        <v>0</v>
      </c>
      <c r="D123" s="125">
        <v>14611</v>
      </c>
      <c r="E123" s="114">
        <v>2115867</v>
      </c>
      <c r="F123" s="114">
        <v>1186595</v>
      </c>
      <c r="G123" s="122"/>
      <c r="H123" s="122" t="s">
        <v>1528</v>
      </c>
      <c r="I123" s="122"/>
      <c r="J123" s="122">
        <v>929272</v>
      </c>
      <c r="K123" s="122">
        <v>41</v>
      </c>
      <c r="L123" s="123">
        <v>1</v>
      </c>
      <c r="M123" s="123">
        <v>1.7868722058280401E+19</v>
      </c>
    </row>
    <row r="124" spans="3:13" ht="15" customHeight="1">
      <c r="C124" s="112" t="b">
        <v>0</v>
      </c>
      <c r="D124" s="125">
        <v>14977</v>
      </c>
      <c r="E124" s="114">
        <v>2277283</v>
      </c>
      <c r="F124" s="114">
        <v>1149559</v>
      </c>
      <c r="G124" s="122"/>
      <c r="H124" s="122" t="s">
        <v>1528</v>
      </c>
      <c r="I124" s="122"/>
      <c r="J124" s="122">
        <v>1127724</v>
      </c>
      <c r="K124" s="122">
        <v>42</v>
      </c>
      <c r="L124" s="123">
        <v>1</v>
      </c>
      <c r="M124" s="123">
        <v>9.5423277691199898E+18</v>
      </c>
    </row>
    <row r="125" spans="3:13" ht="15" customHeight="1">
      <c r="C125" s="112" t="b">
        <v>0</v>
      </c>
      <c r="D125" s="125">
        <v>15342</v>
      </c>
      <c r="E125" s="114">
        <v>2233660</v>
      </c>
      <c r="F125" s="114">
        <v>1166630</v>
      </c>
      <c r="G125" s="122"/>
      <c r="H125" s="122" t="s">
        <v>1528</v>
      </c>
      <c r="I125" s="122"/>
      <c r="J125" s="122">
        <v>1067030</v>
      </c>
      <c r="K125" s="122">
        <v>43</v>
      </c>
      <c r="L125" s="123">
        <v>1</v>
      </c>
      <c r="M125" s="123">
        <v>6.2699169304340603E+18</v>
      </c>
    </row>
    <row r="126" spans="3:13" ht="15" customHeight="1">
      <c r="C126" s="112" t="b">
        <v>0</v>
      </c>
      <c r="D126" s="125">
        <v>15707</v>
      </c>
      <c r="E126" s="114">
        <v>2253535</v>
      </c>
      <c r="F126" s="114">
        <v>1213811</v>
      </c>
      <c r="G126" s="122"/>
      <c r="H126" s="122" t="s">
        <v>1528</v>
      </c>
      <c r="I126" s="122"/>
      <c r="J126" s="122">
        <v>1039724</v>
      </c>
      <c r="K126" s="122">
        <v>44</v>
      </c>
      <c r="L126" s="123">
        <v>1</v>
      </c>
      <c r="M126" s="123">
        <v>7.4417770761964698E+17</v>
      </c>
    </row>
    <row r="127" spans="3:13" ht="15" customHeight="1">
      <c r="C127" s="112" t="b">
        <v>0</v>
      </c>
      <c r="D127" s="125">
        <v>17168</v>
      </c>
      <c r="E127" s="114">
        <v>2678792</v>
      </c>
      <c r="F127" s="114">
        <v>1138238</v>
      </c>
      <c r="G127" s="122"/>
      <c r="H127" s="122" t="s">
        <v>1528</v>
      </c>
      <c r="I127" s="122"/>
      <c r="J127" s="122">
        <v>1540554</v>
      </c>
      <c r="K127" s="122">
        <v>45</v>
      </c>
      <c r="L127" s="123">
        <v>1</v>
      </c>
      <c r="M127" s="123">
        <v>9.3186113679261307E+18</v>
      </c>
    </row>
    <row r="128" spans="3:13" ht="15" customHeight="1">
      <c r="C128" s="112" t="b">
        <v>0</v>
      </c>
      <c r="D128" s="125">
        <v>17533</v>
      </c>
      <c r="E128" s="114">
        <v>2681624</v>
      </c>
      <c r="F128" s="114">
        <v>950610</v>
      </c>
      <c r="G128" s="122"/>
      <c r="H128" s="122"/>
      <c r="I128" s="122"/>
      <c r="J128" s="122">
        <v>1731014</v>
      </c>
      <c r="K128" s="122">
        <v>46</v>
      </c>
      <c r="L128" s="123">
        <v>1</v>
      </c>
      <c r="M128" s="123">
        <v>5.7076738098157005E+18</v>
      </c>
    </row>
    <row r="129" spans="3:13" ht="15" customHeight="1">
      <c r="C129" s="112" t="b">
        <v>0</v>
      </c>
      <c r="D129" s="125">
        <v>17899</v>
      </c>
      <c r="E129" s="114">
        <v>2696638</v>
      </c>
      <c r="F129" s="114">
        <v>945444</v>
      </c>
      <c r="G129" s="122"/>
      <c r="H129" s="122"/>
      <c r="I129" s="122"/>
      <c r="J129" s="122">
        <v>1751194</v>
      </c>
      <c r="K129" s="122">
        <v>47</v>
      </c>
      <c r="L129" s="123">
        <v>1</v>
      </c>
      <c r="M129" s="123">
        <v>2.5913347992143201E+18</v>
      </c>
    </row>
    <row r="130" spans="3:13" ht="15" customHeight="1">
      <c r="C130" s="112" t="b">
        <v>0</v>
      </c>
      <c r="D130" s="125">
        <v>18264</v>
      </c>
      <c r="E130" s="114">
        <v>2337507</v>
      </c>
      <c r="F130" s="114">
        <v>904876</v>
      </c>
      <c r="G130" s="122"/>
      <c r="H130" s="122"/>
      <c r="I130" s="122"/>
      <c r="J130" s="122">
        <v>1432631</v>
      </c>
      <c r="K130" s="122">
        <v>48</v>
      </c>
      <c r="L130" s="123">
        <v>1</v>
      </c>
      <c r="M130" s="123">
        <v>1.51282999682693E+19</v>
      </c>
    </row>
    <row r="131" spans="3:13" ht="15" customHeight="1">
      <c r="C131" s="112" t="b">
        <v>0</v>
      </c>
      <c r="D131" s="125">
        <v>18629</v>
      </c>
      <c r="E131" s="114">
        <v>2137689</v>
      </c>
      <c r="F131" s="114">
        <v>838998</v>
      </c>
      <c r="G131" s="122"/>
      <c r="H131" s="122"/>
      <c r="I131" s="122"/>
      <c r="J131" s="122">
        <v>1298691</v>
      </c>
      <c r="K131" s="122">
        <v>49</v>
      </c>
      <c r="L131" s="123">
        <v>1</v>
      </c>
      <c r="M131" s="123">
        <v>9.1505024989210399E+18</v>
      </c>
    </row>
    <row r="132" spans="3:13" ht="15" customHeight="1">
      <c r="C132" s="112" t="b">
        <v>0</v>
      </c>
      <c r="D132" s="125">
        <v>18994</v>
      </c>
      <c r="E132" s="114">
        <v>2005162</v>
      </c>
      <c r="F132" s="114">
        <v>765068</v>
      </c>
      <c r="G132" s="122"/>
      <c r="H132" s="122"/>
      <c r="I132" s="122"/>
      <c r="J132" s="122">
        <v>1240094</v>
      </c>
      <c r="K132" s="122">
        <v>50</v>
      </c>
      <c r="L132" s="123">
        <v>1</v>
      </c>
      <c r="M132" s="123">
        <v>1.6558823892805401E+19</v>
      </c>
    </row>
    <row r="133" spans="3:13" ht="15" customHeight="1">
      <c r="C133" s="112" t="b">
        <v>0</v>
      </c>
      <c r="D133" s="125">
        <v>19360</v>
      </c>
      <c r="E133" s="114">
        <v>1868040</v>
      </c>
      <c r="F133" s="114">
        <v>772547</v>
      </c>
      <c r="G133" s="122"/>
      <c r="H133" s="122"/>
      <c r="I133" s="122"/>
      <c r="J133" s="122">
        <v>1095493</v>
      </c>
      <c r="K133" s="122">
        <v>51</v>
      </c>
      <c r="L133" s="123">
        <v>1</v>
      </c>
      <c r="M133" s="123">
        <v>4.7680542767699302E+18</v>
      </c>
    </row>
    <row r="134" spans="3:13" ht="15" customHeight="1">
      <c r="C134" s="112" t="b">
        <v>0</v>
      </c>
      <c r="D134" s="125">
        <v>19725</v>
      </c>
      <c r="E134" s="114">
        <v>1769580</v>
      </c>
      <c r="F134" s="114">
        <v>721491</v>
      </c>
      <c r="G134" s="122"/>
      <c r="H134" s="122"/>
      <c r="I134" s="122"/>
      <c r="J134" s="122">
        <v>1048089</v>
      </c>
      <c r="K134" s="122">
        <v>52</v>
      </c>
      <c r="L134" s="123">
        <v>1</v>
      </c>
      <c r="M134" s="123">
        <v>1.4380335523612701E+19</v>
      </c>
    </row>
    <row r="135" spans="3:13" ht="15" customHeight="1">
      <c r="C135" s="112" t="b">
        <v>0</v>
      </c>
      <c r="D135" s="125">
        <v>20090</v>
      </c>
      <c r="E135" s="114">
        <v>1730692</v>
      </c>
      <c r="F135" s="114">
        <v>693523</v>
      </c>
      <c r="G135" s="122"/>
      <c r="H135" s="122"/>
      <c r="I135" s="122"/>
      <c r="J135" s="122">
        <v>1037169</v>
      </c>
      <c r="K135" s="122">
        <v>53</v>
      </c>
      <c r="L135" s="123">
        <v>1</v>
      </c>
      <c r="M135" s="123">
        <v>1.7078171966354201E+19</v>
      </c>
    </row>
    <row r="136" spans="3:13" ht="15" customHeight="1">
      <c r="C136" s="112" t="b">
        <v>0</v>
      </c>
      <c r="D136" s="125">
        <v>20455</v>
      </c>
      <c r="E136" s="114">
        <v>1665278</v>
      </c>
      <c r="F136" s="114">
        <v>724460</v>
      </c>
      <c r="G136" s="122"/>
      <c r="H136" s="122"/>
      <c r="I136" s="122"/>
      <c r="J136" s="122">
        <v>940818</v>
      </c>
      <c r="K136" s="122">
        <v>54</v>
      </c>
      <c r="L136" s="123">
        <v>1</v>
      </c>
      <c r="M136" s="123">
        <v>1.05464609269603E+19</v>
      </c>
    </row>
    <row r="137" spans="3:13" ht="15" customHeight="1">
      <c r="C137" s="112" t="b">
        <v>0</v>
      </c>
      <c r="D137" s="125">
        <v>20821</v>
      </c>
      <c r="E137" s="114">
        <v>1566713</v>
      </c>
      <c r="F137" s="114">
        <v>752445</v>
      </c>
      <c r="G137" s="122"/>
      <c r="H137" s="122"/>
      <c r="I137" s="122"/>
      <c r="J137" s="122">
        <v>814268</v>
      </c>
      <c r="K137" s="122">
        <v>55</v>
      </c>
      <c r="L137" s="123">
        <v>1</v>
      </c>
      <c r="M137" s="123">
        <v>2.7133660741109898E+18</v>
      </c>
    </row>
    <row r="138" spans="3:13" ht="15" customHeight="1">
      <c r="C138" s="112" t="b">
        <v>0</v>
      </c>
      <c r="D138" s="125">
        <v>21186</v>
      </c>
      <c r="E138" s="114">
        <v>1653469</v>
      </c>
      <c r="F138" s="114">
        <v>684189</v>
      </c>
      <c r="G138" s="122"/>
      <c r="H138" s="122"/>
      <c r="I138" s="122"/>
      <c r="J138" s="122">
        <v>969280</v>
      </c>
      <c r="K138" s="122">
        <v>56</v>
      </c>
      <c r="L138" s="123">
        <v>1</v>
      </c>
      <c r="M138" s="123">
        <v>1.5574884579901499E+19</v>
      </c>
    </row>
    <row r="139" spans="3:13" ht="15" customHeight="1">
      <c r="C139" s="112" t="b">
        <v>0</v>
      </c>
      <c r="D139" s="125">
        <v>21551</v>
      </c>
      <c r="E139" s="114">
        <v>1626088</v>
      </c>
      <c r="F139" s="114">
        <v>689959</v>
      </c>
      <c r="G139" s="122"/>
      <c r="H139" s="122"/>
      <c r="I139" s="122"/>
      <c r="J139" s="122">
        <v>936129</v>
      </c>
      <c r="K139" s="122">
        <v>57</v>
      </c>
      <c r="L139" s="123">
        <v>1</v>
      </c>
      <c r="M139" s="123">
        <v>9.2197228490520397E+17</v>
      </c>
    </row>
    <row r="140" spans="3:13" ht="15" customHeight="1">
      <c r="C140" s="112" t="b">
        <v>0</v>
      </c>
      <c r="D140" s="125">
        <v>21916</v>
      </c>
      <c r="E140" s="114">
        <v>1606041</v>
      </c>
      <c r="F140" s="114">
        <v>706599</v>
      </c>
      <c r="G140" s="122"/>
      <c r="H140" s="122"/>
      <c r="I140" s="122"/>
      <c r="J140" s="122">
        <v>899442</v>
      </c>
      <c r="K140" s="122">
        <v>58</v>
      </c>
      <c r="L140" s="123">
        <v>1</v>
      </c>
      <c r="M140" s="123">
        <v>2.7921316048794501E+18</v>
      </c>
    </row>
    <row r="141" spans="3:13" ht="15" customHeight="1">
      <c r="C141" s="112" t="b">
        <v>0</v>
      </c>
      <c r="D141" s="125">
        <v>22282</v>
      </c>
      <c r="E141" s="114">
        <v>1589372</v>
      </c>
      <c r="F141" s="114">
        <v>695644</v>
      </c>
      <c r="G141" s="122"/>
      <c r="H141" s="122"/>
      <c r="I141" s="122"/>
      <c r="J141" s="122">
        <v>893728</v>
      </c>
      <c r="K141" s="122">
        <v>59</v>
      </c>
      <c r="L141" s="123">
        <v>1</v>
      </c>
      <c r="M141" s="123">
        <v>1.12558572515398E+19</v>
      </c>
    </row>
    <row r="142" spans="3:13" ht="15" customHeight="1">
      <c r="C142" s="112" t="b">
        <v>0</v>
      </c>
      <c r="D142" s="125">
        <v>22647</v>
      </c>
      <c r="E142" s="114">
        <v>1618616</v>
      </c>
      <c r="F142" s="114">
        <v>710265</v>
      </c>
      <c r="G142" s="122"/>
      <c r="H142" s="122"/>
      <c r="I142" s="122"/>
      <c r="J142" s="122">
        <v>908351</v>
      </c>
      <c r="K142" s="122">
        <v>60</v>
      </c>
      <c r="L142" s="123">
        <v>1</v>
      </c>
      <c r="M142" s="123">
        <v>8.8942356137573402E+17</v>
      </c>
    </row>
    <row r="143" spans="3:13" ht="15" customHeight="1">
      <c r="C143" s="112" t="b">
        <v>0</v>
      </c>
      <c r="D143" s="125">
        <v>23012</v>
      </c>
      <c r="E143" s="114">
        <v>1659521</v>
      </c>
      <c r="F143" s="114">
        <v>670770</v>
      </c>
      <c r="G143" s="122"/>
      <c r="H143" s="122"/>
      <c r="I143" s="122"/>
      <c r="J143" s="122">
        <v>988751</v>
      </c>
      <c r="K143" s="122">
        <v>61</v>
      </c>
      <c r="L143" s="123">
        <v>1</v>
      </c>
      <c r="M143" s="123">
        <v>1.4875377240122299E+18</v>
      </c>
    </row>
    <row r="144" spans="3:13" ht="15" customHeight="1">
      <c r="C144" s="112" t="b">
        <v>0</v>
      </c>
      <c r="D144" s="125">
        <v>23377</v>
      </c>
      <c r="E144" s="114">
        <v>1716761</v>
      </c>
      <c r="F144" s="114">
        <v>673067</v>
      </c>
      <c r="G144" s="122"/>
      <c r="H144" s="122"/>
      <c r="I144" s="122"/>
      <c r="J144" s="122">
        <v>1043694</v>
      </c>
      <c r="K144" s="122">
        <v>62</v>
      </c>
      <c r="L144" s="123">
        <v>1</v>
      </c>
      <c r="M144" s="123">
        <v>1.6917394041114401E+19</v>
      </c>
    </row>
    <row r="145" spans="3:13" ht="15" customHeight="1">
      <c r="C145" s="112" t="b">
        <v>0</v>
      </c>
      <c r="D145" s="125">
        <v>23743</v>
      </c>
      <c r="E145" s="114">
        <v>1823697</v>
      </c>
      <c r="F145" s="114">
        <v>700438</v>
      </c>
      <c r="G145" s="122"/>
      <c r="H145" s="122"/>
      <c r="I145" s="122"/>
      <c r="J145" s="122">
        <v>1123259</v>
      </c>
      <c r="K145" s="122">
        <v>63</v>
      </c>
      <c r="L145" s="123">
        <v>1</v>
      </c>
      <c r="M145" s="123">
        <v>9.8898600727298806E+18</v>
      </c>
    </row>
    <row r="146" spans="3:13" ht="15" customHeight="1">
      <c r="C146" s="112" t="b">
        <v>0</v>
      </c>
      <c r="D146" s="125">
        <v>24108</v>
      </c>
      <c r="E146" s="114">
        <v>1360974</v>
      </c>
      <c r="F146" s="114">
        <v>670342</v>
      </c>
      <c r="G146" s="122"/>
      <c r="H146" s="122"/>
      <c r="I146" s="122" t="s">
        <v>1529</v>
      </c>
      <c r="J146" s="122">
        <v>690632</v>
      </c>
      <c r="K146" s="122">
        <v>64</v>
      </c>
      <c r="L146" s="123">
        <v>0</v>
      </c>
      <c r="M146" s="123">
        <v>1.06590404119677E+18</v>
      </c>
    </row>
    <row r="147" spans="3:13" ht="15" customHeight="1">
      <c r="C147" s="112" t="b">
        <v>0</v>
      </c>
      <c r="D147" s="125">
        <v>24473</v>
      </c>
      <c r="E147" s="114">
        <v>1935647</v>
      </c>
      <c r="F147" s="114">
        <v>675006</v>
      </c>
      <c r="G147" s="122"/>
      <c r="H147" s="122"/>
      <c r="I147" s="122"/>
      <c r="J147" s="122">
        <v>1260641</v>
      </c>
      <c r="K147" s="122">
        <v>65</v>
      </c>
      <c r="L147" s="123">
        <v>1</v>
      </c>
      <c r="M147" s="123">
        <v>1.16104855504984E+19</v>
      </c>
    </row>
    <row r="148" spans="3:13" ht="15" customHeight="1">
      <c r="C148" s="112" t="b">
        <v>0</v>
      </c>
      <c r="D148" s="125">
        <v>24838</v>
      </c>
      <c r="E148" s="114">
        <v>1871839</v>
      </c>
      <c r="F148" s="114">
        <v>686555</v>
      </c>
      <c r="G148" s="122"/>
      <c r="H148" s="122"/>
      <c r="I148" s="122"/>
      <c r="J148" s="122">
        <v>1185284</v>
      </c>
      <c r="K148" s="122">
        <v>66</v>
      </c>
      <c r="L148" s="123">
        <v>1</v>
      </c>
      <c r="M148" s="123">
        <v>5.0252223673816402E+18</v>
      </c>
    </row>
    <row r="149" spans="3:13" ht="15" customHeight="1">
      <c r="C149" s="112" t="b">
        <v>0</v>
      </c>
      <c r="D149" s="125">
        <v>25204</v>
      </c>
      <c r="E149" s="114">
        <v>1889815</v>
      </c>
      <c r="F149" s="114">
        <v>693787</v>
      </c>
      <c r="G149" s="122"/>
      <c r="H149" s="122"/>
      <c r="I149" s="122"/>
      <c r="J149" s="122">
        <v>1196028</v>
      </c>
      <c r="K149" s="122">
        <v>67</v>
      </c>
      <c r="L149" s="123">
        <v>1</v>
      </c>
      <c r="M149" s="123">
        <v>1.52332045115945E+19</v>
      </c>
    </row>
    <row r="150" spans="3:13" ht="15" customHeight="1">
      <c r="C150" s="112" t="b">
        <v>0</v>
      </c>
      <c r="D150" s="125">
        <v>25569</v>
      </c>
      <c r="E150" s="114">
        <v>1934239</v>
      </c>
      <c r="F150" s="114">
        <v>712962</v>
      </c>
      <c r="G150" s="122"/>
      <c r="H150" s="122"/>
      <c r="I150" s="122"/>
      <c r="J150" s="122">
        <v>1221277</v>
      </c>
      <c r="K150" s="122">
        <v>68</v>
      </c>
      <c r="L150" s="123">
        <v>1</v>
      </c>
      <c r="M150" s="123">
        <v>1.0118894620646101E+19</v>
      </c>
    </row>
    <row r="151" spans="3:13" ht="15" customHeight="1">
      <c r="C151" s="112" t="b">
        <v>0</v>
      </c>
      <c r="D151" s="125">
        <v>25934</v>
      </c>
      <c r="E151" s="114">
        <v>2000973</v>
      </c>
      <c r="F151" s="114">
        <v>684521</v>
      </c>
      <c r="G151" s="122"/>
      <c r="H151" s="122"/>
      <c r="I151" s="122"/>
      <c r="J151" s="122">
        <v>1316452</v>
      </c>
      <c r="K151" s="122">
        <v>69</v>
      </c>
      <c r="L151" s="123">
        <v>1</v>
      </c>
      <c r="M151" s="123">
        <v>1.77703519894215E+19</v>
      </c>
    </row>
    <row r="152" spans="3:13" ht="15" customHeight="1">
      <c r="C152" s="112" t="b">
        <v>0</v>
      </c>
      <c r="D152" s="125">
        <v>26299</v>
      </c>
      <c r="E152" s="114">
        <v>2038682</v>
      </c>
      <c r="F152" s="114">
        <v>683751</v>
      </c>
      <c r="G152" s="122"/>
      <c r="H152" s="122"/>
      <c r="I152" s="122"/>
      <c r="J152" s="122">
        <v>1354931</v>
      </c>
      <c r="K152" s="122">
        <v>70</v>
      </c>
      <c r="L152" s="123">
        <v>1</v>
      </c>
      <c r="M152" s="123">
        <v>1.79525253189982E+19</v>
      </c>
    </row>
    <row r="153" spans="3:13" ht="15" customHeight="1">
      <c r="C153" s="112" t="b">
        <v>0</v>
      </c>
      <c r="D153" s="125">
        <v>26665</v>
      </c>
      <c r="E153" s="114">
        <v>2091983</v>
      </c>
      <c r="F153" s="114">
        <v>709416</v>
      </c>
      <c r="G153" s="122"/>
      <c r="H153" s="122"/>
      <c r="I153" s="122"/>
      <c r="J153" s="122">
        <v>1382567</v>
      </c>
      <c r="K153" s="122">
        <v>71</v>
      </c>
      <c r="L153" s="123">
        <v>1</v>
      </c>
      <c r="M153" s="123">
        <v>5.5485465460045199E+18</v>
      </c>
    </row>
    <row r="154" spans="3:13" ht="15" customHeight="1">
      <c r="C154" s="112" t="b">
        <v>0</v>
      </c>
      <c r="D154" s="125">
        <v>27030</v>
      </c>
      <c r="E154" s="114">
        <v>2029989</v>
      </c>
      <c r="F154" s="114">
        <v>710510</v>
      </c>
      <c r="G154" s="122"/>
      <c r="H154" s="122"/>
      <c r="I154" s="122"/>
      <c r="J154" s="122">
        <v>1319479</v>
      </c>
      <c r="K154" s="122">
        <v>72</v>
      </c>
      <c r="L154" s="123">
        <v>1</v>
      </c>
      <c r="M154" s="123">
        <v>4.77425291807504E+17</v>
      </c>
    </row>
    <row r="155" spans="3:13" ht="15" customHeight="1">
      <c r="C155" s="112" t="b">
        <v>0</v>
      </c>
      <c r="D155" s="125">
        <v>27395</v>
      </c>
      <c r="E155" s="114">
        <v>1901440</v>
      </c>
      <c r="F155" s="114">
        <v>702275</v>
      </c>
      <c r="G155" s="122"/>
      <c r="H155" s="122"/>
      <c r="I155" s="122"/>
      <c r="J155" s="122">
        <v>1199165</v>
      </c>
      <c r="K155" s="122">
        <v>73</v>
      </c>
      <c r="L155" s="123">
        <v>1</v>
      </c>
      <c r="M155" s="123">
        <v>3.7397554398806899E+17</v>
      </c>
    </row>
    <row r="156" spans="3:13" ht="15" customHeight="1">
      <c r="C156" s="112" t="b">
        <v>0</v>
      </c>
      <c r="D156" s="125">
        <v>27760</v>
      </c>
      <c r="E156" s="114">
        <v>1832617</v>
      </c>
      <c r="F156" s="114">
        <v>703270</v>
      </c>
      <c r="G156" s="122"/>
      <c r="H156" s="122"/>
      <c r="I156" s="122"/>
      <c r="J156" s="122">
        <v>1129347</v>
      </c>
      <c r="K156" s="122">
        <v>74</v>
      </c>
      <c r="L156" s="123">
        <v>1</v>
      </c>
      <c r="M156" s="123">
        <v>1.00220173902365E+19</v>
      </c>
    </row>
    <row r="157" spans="3:13" ht="15" customHeight="1">
      <c r="C157" s="112" t="b">
        <v>0</v>
      </c>
      <c r="D157" s="125">
        <v>28126</v>
      </c>
      <c r="E157" s="114">
        <v>1755100</v>
      </c>
      <c r="F157" s="114">
        <v>690074</v>
      </c>
      <c r="G157" s="122"/>
      <c r="H157" s="122"/>
      <c r="I157" s="122"/>
      <c r="J157" s="122">
        <v>1065026</v>
      </c>
      <c r="K157" s="122">
        <v>75</v>
      </c>
      <c r="L157" s="123">
        <v>1</v>
      </c>
      <c r="M157" s="123">
        <v>1.47868907735679E+19</v>
      </c>
    </row>
    <row r="158" spans="3:13" ht="15" customHeight="1">
      <c r="C158" s="112" t="b">
        <v>0</v>
      </c>
      <c r="D158" s="125">
        <v>28491</v>
      </c>
      <c r="E158" s="114">
        <v>1708643</v>
      </c>
      <c r="F158" s="114">
        <v>695821</v>
      </c>
      <c r="G158" s="122"/>
      <c r="H158" s="122"/>
      <c r="I158" s="122"/>
      <c r="J158" s="122">
        <v>1012822</v>
      </c>
      <c r="K158" s="122">
        <v>76</v>
      </c>
      <c r="L158" s="123">
        <v>1</v>
      </c>
      <c r="M158" s="123">
        <v>8.2882508905145702E+18</v>
      </c>
    </row>
    <row r="159" spans="3:13" ht="15" customHeight="1">
      <c r="C159" s="112" t="b">
        <v>0</v>
      </c>
      <c r="D159" s="125">
        <v>28856</v>
      </c>
      <c r="E159" s="114">
        <v>1642580</v>
      </c>
      <c r="F159" s="114">
        <v>689664</v>
      </c>
      <c r="G159" s="122"/>
      <c r="H159" s="122"/>
      <c r="I159" s="122"/>
      <c r="J159" s="122">
        <v>952916</v>
      </c>
      <c r="K159" s="122">
        <v>77</v>
      </c>
      <c r="L159" s="123">
        <v>1</v>
      </c>
      <c r="M159" s="123">
        <v>4.5133132952466202E+18</v>
      </c>
    </row>
    <row r="160" spans="3:13" ht="15" customHeight="1">
      <c r="C160" s="112" t="b">
        <v>0</v>
      </c>
      <c r="D160" s="125">
        <v>29221</v>
      </c>
      <c r="E160" s="114">
        <v>1576889</v>
      </c>
      <c r="F160" s="114">
        <v>722801</v>
      </c>
      <c r="G160" s="122"/>
      <c r="H160" s="122"/>
      <c r="I160" s="122"/>
      <c r="J160" s="122">
        <v>854088</v>
      </c>
      <c r="K160" s="122">
        <v>78</v>
      </c>
      <c r="L160" s="123">
        <v>1</v>
      </c>
      <c r="M160" s="123">
        <v>8.6125931984189501E+18</v>
      </c>
    </row>
    <row r="161" spans="3:13" ht="15" customHeight="1">
      <c r="C161" s="112" t="b">
        <v>0</v>
      </c>
      <c r="D161" s="125">
        <v>29587</v>
      </c>
      <c r="E161" s="114">
        <v>1529455</v>
      </c>
      <c r="F161" s="114">
        <v>720262</v>
      </c>
      <c r="G161" s="122"/>
      <c r="H161" s="122"/>
      <c r="I161" s="122"/>
      <c r="J161" s="122">
        <v>809193</v>
      </c>
      <c r="K161" s="122">
        <v>79</v>
      </c>
      <c r="L161" s="123">
        <v>1</v>
      </c>
      <c r="M161" s="123">
        <v>1.5470581362886001E+19</v>
      </c>
    </row>
    <row r="162" spans="3:13" ht="15" customHeight="1">
      <c r="C162" s="112" t="b">
        <v>0</v>
      </c>
      <c r="D162" s="125">
        <v>29952</v>
      </c>
      <c r="E162" s="114">
        <v>1515392</v>
      </c>
      <c r="F162" s="114">
        <v>711883</v>
      </c>
      <c r="G162" s="122"/>
      <c r="H162" s="122"/>
      <c r="I162" s="122"/>
      <c r="J162" s="122">
        <v>803509</v>
      </c>
      <c r="K162" s="122">
        <v>80</v>
      </c>
      <c r="L162" s="123">
        <v>1</v>
      </c>
      <c r="M162" s="123">
        <v>7.9519332464331899E+18</v>
      </c>
    </row>
    <row r="163" spans="3:13" ht="15" customHeight="1">
      <c r="C163" s="112" t="b">
        <v>0</v>
      </c>
      <c r="D163" s="125">
        <v>30317</v>
      </c>
      <c r="E163" s="114">
        <v>1508687</v>
      </c>
      <c r="F163" s="114">
        <v>740038</v>
      </c>
      <c r="G163" s="122"/>
      <c r="H163" s="122"/>
      <c r="I163" s="122"/>
      <c r="J163" s="122">
        <v>768649</v>
      </c>
      <c r="K163" s="122">
        <v>81</v>
      </c>
      <c r="L163" s="123">
        <v>1</v>
      </c>
      <c r="M163" s="123">
        <v>2.8955273547970099E+18</v>
      </c>
    </row>
    <row r="164" spans="3:13" ht="15" customHeight="1">
      <c r="C164" s="112" t="b">
        <v>0</v>
      </c>
      <c r="D164" s="125">
        <v>30682</v>
      </c>
      <c r="E164" s="114">
        <v>1489780</v>
      </c>
      <c r="F164" s="114">
        <v>740247</v>
      </c>
      <c r="G164" s="122"/>
      <c r="H164" s="122"/>
      <c r="I164" s="122"/>
      <c r="J164" s="122">
        <v>749533</v>
      </c>
      <c r="K164" s="122">
        <v>82</v>
      </c>
      <c r="L164" s="123">
        <v>1</v>
      </c>
      <c r="M164" s="123">
        <v>3.55907269221171E+18</v>
      </c>
    </row>
    <row r="165" spans="3:13" ht="15" customHeight="1">
      <c r="C165" s="112" t="b">
        <v>0</v>
      </c>
      <c r="D165" s="125">
        <v>31048</v>
      </c>
      <c r="E165" s="114">
        <v>1431577</v>
      </c>
      <c r="F165" s="114">
        <v>752283</v>
      </c>
      <c r="G165" s="122"/>
      <c r="H165" s="122"/>
      <c r="I165" s="122"/>
      <c r="J165" s="122">
        <v>679294</v>
      </c>
      <c r="K165" s="122">
        <v>83</v>
      </c>
      <c r="L165" s="123">
        <v>1</v>
      </c>
      <c r="M165" s="123">
        <v>4.4988303918514601E+18</v>
      </c>
    </row>
    <row r="166" spans="3:13" ht="15" customHeight="1">
      <c r="C166" s="112" t="b">
        <v>0</v>
      </c>
      <c r="D166" s="125">
        <v>31413</v>
      </c>
      <c r="E166" s="114">
        <v>1382946</v>
      </c>
      <c r="F166" s="114">
        <v>750620</v>
      </c>
      <c r="G166" s="122"/>
      <c r="H166" s="122"/>
      <c r="I166" s="122"/>
      <c r="J166" s="122">
        <v>632326</v>
      </c>
      <c r="K166" s="122">
        <v>84</v>
      </c>
      <c r="L166" s="123">
        <v>1</v>
      </c>
      <c r="M166" s="123">
        <v>1.6917321696327E+19</v>
      </c>
    </row>
    <row r="167" spans="3:13" ht="15" customHeight="1">
      <c r="C167" s="112" t="b">
        <v>0</v>
      </c>
      <c r="D167" s="125">
        <v>31778</v>
      </c>
      <c r="E167" s="114">
        <v>1346658</v>
      </c>
      <c r="F167" s="114">
        <v>751172</v>
      </c>
      <c r="G167" s="122"/>
      <c r="H167" s="122"/>
      <c r="I167" s="122"/>
      <c r="J167" s="122">
        <v>595486</v>
      </c>
      <c r="K167" s="122">
        <v>85</v>
      </c>
      <c r="L167" s="123">
        <v>1</v>
      </c>
      <c r="M167" s="123">
        <v>8.7937860028244204E+18</v>
      </c>
    </row>
    <row r="168" spans="3:13" ht="15" customHeight="1">
      <c r="C168" s="112" t="b">
        <v>0</v>
      </c>
      <c r="D168" s="125">
        <v>32143</v>
      </c>
      <c r="E168" s="114">
        <v>1314006</v>
      </c>
      <c r="F168" s="114">
        <v>793014</v>
      </c>
      <c r="G168" s="122"/>
      <c r="H168" s="122"/>
      <c r="I168" s="122"/>
      <c r="J168" s="122">
        <v>520992</v>
      </c>
      <c r="K168" s="122">
        <v>86</v>
      </c>
      <c r="L168" s="123">
        <v>1</v>
      </c>
      <c r="M168" s="123">
        <v>1.1587490970116499E+19</v>
      </c>
    </row>
    <row r="169" spans="3:13" ht="15" customHeight="1">
      <c r="C169" s="112" t="b">
        <v>0</v>
      </c>
      <c r="D169" s="125">
        <v>32509</v>
      </c>
      <c r="E169" s="114">
        <v>1246802</v>
      </c>
      <c r="F169" s="114">
        <v>788594</v>
      </c>
      <c r="G169" s="122"/>
      <c r="H169" s="122"/>
      <c r="I169" s="122"/>
      <c r="J169" s="122">
        <v>458208</v>
      </c>
      <c r="K169" s="122">
        <v>87</v>
      </c>
      <c r="L169" s="123">
        <v>1</v>
      </c>
      <c r="M169" s="123">
        <v>3.58635454765058E+18</v>
      </c>
    </row>
    <row r="170" spans="3:13" ht="15" customHeight="1">
      <c r="C170" s="112" t="b">
        <v>0</v>
      </c>
      <c r="D170" s="125">
        <v>32874</v>
      </c>
      <c r="E170" s="114">
        <v>1221585</v>
      </c>
      <c r="F170" s="114">
        <v>820305</v>
      </c>
      <c r="G170" s="122"/>
      <c r="H170" s="122"/>
      <c r="I170" s="122"/>
      <c r="J170" s="122">
        <v>401280</v>
      </c>
      <c r="K170" s="122">
        <v>88</v>
      </c>
      <c r="L170" s="123">
        <v>1</v>
      </c>
      <c r="M170" s="123">
        <v>5.8423376994452398E+18</v>
      </c>
    </row>
    <row r="171" spans="3:13" ht="15" customHeight="1">
      <c r="C171" s="112" t="b">
        <v>0</v>
      </c>
      <c r="D171" s="125">
        <v>33239</v>
      </c>
      <c r="E171" s="114">
        <v>1223245</v>
      </c>
      <c r="F171" s="114">
        <v>829797</v>
      </c>
      <c r="G171" s="122"/>
      <c r="H171" s="122"/>
      <c r="I171" s="122"/>
      <c r="J171" s="122">
        <v>393448</v>
      </c>
      <c r="K171" s="122">
        <v>89</v>
      </c>
      <c r="L171" s="123">
        <v>1</v>
      </c>
      <c r="M171" s="123">
        <v>1.47460743227252E+19</v>
      </c>
    </row>
    <row r="172" spans="3:13" ht="15" customHeight="1">
      <c r="C172" s="112" t="b">
        <v>0</v>
      </c>
      <c r="D172" s="125">
        <v>33604</v>
      </c>
      <c r="E172" s="114">
        <v>1208989</v>
      </c>
      <c r="F172" s="114">
        <v>856643</v>
      </c>
      <c r="G172" s="122"/>
      <c r="H172" s="122"/>
      <c r="I172" s="122"/>
      <c r="J172" s="122">
        <v>352346</v>
      </c>
      <c r="K172" s="122">
        <v>90</v>
      </c>
      <c r="L172" s="123">
        <v>1</v>
      </c>
      <c r="M172" s="123">
        <v>1.29121240668184E+19</v>
      </c>
    </row>
    <row r="173" spans="3:13" ht="15" customHeight="1">
      <c r="C173" s="112" t="b">
        <v>0</v>
      </c>
      <c r="D173" s="125">
        <v>33970</v>
      </c>
      <c r="E173" s="114">
        <v>1188282</v>
      </c>
      <c r="F173" s="114">
        <v>878532</v>
      </c>
      <c r="G173" s="122"/>
      <c r="H173" s="122"/>
      <c r="I173" s="122"/>
      <c r="J173" s="122">
        <v>309750</v>
      </c>
      <c r="K173" s="122">
        <v>91</v>
      </c>
      <c r="L173" s="123">
        <v>1</v>
      </c>
      <c r="M173" s="123">
        <v>1.73757253342349E+19</v>
      </c>
    </row>
    <row r="174" spans="3:13" ht="15" customHeight="1">
      <c r="C174" s="112" t="b">
        <v>0</v>
      </c>
      <c r="D174" s="125">
        <v>34335</v>
      </c>
      <c r="E174" s="114">
        <v>1238328</v>
      </c>
      <c r="F174" s="114">
        <v>875933</v>
      </c>
      <c r="G174" s="122"/>
      <c r="H174" s="122"/>
      <c r="I174" s="122"/>
      <c r="J174" s="122">
        <v>362395</v>
      </c>
      <c r="K174" s="122">
        <v>92</v>
      </c>
      <c r="L174" s="123">
        <v>1</v>
      </c>
      <c r="M174" s="123">
        <v>1.59038218245283E+18</v>
      </c>
    </row>
    <row r="175" spans="3:13" ht="15" customHeight="1">
      <c r="C175" s="112" t="b">
        <v>0</v>
      </c>
      <c r="D175" s="125">
        <v>34700</v>
      </c>
      <c r="E175" s="114">
        <v>1187064</v>
      </c>
      <c r="F175" s="114">
        <v>922139</v>
      </c>
      <c r="G175" s="122"/>
      <c r="H175" s="122"/>
      <c r="I175" s="122"/>
      <c r="J175" s="122">
        <v>264925</v>
      </c>
      <c r="K175" s="122">
        <v>93</v>
      </c>
      <c r="L175" s="123">
        <v>1</v>
      </c>
      <c r="M175" s="123">
        <v>1.374371739979E+19</v>
      </c>
    </row>
    <row r="176" spans="3:13" ht="15" customHeight="1">
      <c r="C176" s="112" t="b">
        <v>0</v>
      </c>
      <c r="D176" s="125">
        <v>35065</v>
      </c>
      <c r="E176" s="114">
        <v>1206555</v>
      </c>
      <c r="F176" s="114">
        <v>896211</v>
      </c>
      <c r="G176" s="122"/>
      <c r="H176" s="122"/>
      <c r="I176" s="122"/>
      <c r="J176" s="122">
        <v>310344</v>
      </c>
      <c r="K176" s="122">
        <v>94</v>
      </c>
      <c r="L176" s="123">
        <v>1</v>
      </c>
      <c r="M176" s="123">
        <v>4.6000799809916298E+18</v>
      </c>
    </row>
    <row r="177" spans="3:13" ht="15" customHeight="1">
      <c r="C177" s="112" t="b">
        <v>0</v>
      </c>
      <c r="D177" s="125">
        <v>35431</v>
      </c>
      <c r="E177" s="114">
        <v>1191665</v>
      </c>
      <c r="F177" s="114">
        <v>913402</v>
      </c>
      <c r="G177" s="122"/>
      <c r="H177" s="122"/>
      <c r="I177" s="122"/>
      <c r="J177" s="122">
        <v>278263</v>
      </c>
      <c r="K177" s="122">
        <v>95</v>
      </c>
      <c r="L177" s="123">
        <v>1</v>
      </c>
      <c r="M177" s="123">
        <v>1.82365382325746E+18</v>
      </c>
    </row>
    <row r="178" spans="3:13" ht="15" customHeight="1">
      <c r="C178" s="112" t="b">
        <v>0</v>
      </c>
      <c r="D178" s="125">
        <v>35796</v>
      </c>
      <c r="E178" s="114">
        <v>1203147</v>
      </c>
      <c r="F178" s="114">
        <v>936484</v>
      </c>
      <c r="G178" s="122"/>
      <c r="H178" s="122"/>
      <c r="I178" s="122"/>
      <c r="J178" s="122">
        <v>266663</v>
      </c>
      <c r="K178" s="122">
        <v>96</v>
      </c>
      <c r="L178" s="123">
        <v>1</v>
      </c>
      <c r="M178" s="123">
        <v>9.5664587118348104E+18</v>
      </c>
    </row>
    <row r="179" spans="3:13" ht="15" customHeight="1">
      <c r="C179" s="112" t="b">
        <v>0</v>
      </c>
      <c r="D179" s="125">
        <v>36161</v>
      </c>
      <c r="E179" s="114">
        <v>1177669</v>
      </c>
      <c r="F179" s="114">
        <v>982031</v>
      </c>
      <c r="G179" s="122"/>
      <c r="H179" s="122"/>
      <c r="I179" s="122"/>
      <c r="J179" s="122">
        <v>195638</v>
      </c>
      <c r="K179" s="122">
        <v>97</v>
      </c>
      <c r="L179" s="123">
        <v>1</v>
      </c>
      <c r="M179" s="123">
        <v>6.30963557557905E+18</v>
      </c>
    </row>
    <row r="180" spans="3:13" ht="15" customHeight="1">
      <c r="C180" s="112" t="b">
        <v>0</v>
      </c>
      <c r="D180" s="125">
        <v>36526</v>
      </c>
      <c r="E180" s="114">
        <v>1190547</v>
      </c>
      <c r="F180" s="114">
        <v>961653</v>
      </c>
      <c r="G180" s="122"/>
      <c r="H180" s="122"/>
      <c r="I180" s="122"/>
      <c r="J180" s="122">
        <v>228894</v>
      </c>
      <c r="K180" s="122">
        <v>98</v>
      </c>
      <c r="L180" s="123">
        <v>1</v>
      </c>
      <c r="M180" s="123">
        <v>4.9452399855100099E+18</v>
      </c>
    </row>
    <row r="181" spans="3:13" ht="15" customHeight="1">
      <c r="C181" s="112" t="b">
        <v>0</v>
      </c>
      <c r="D181" s="125">
        <v>36892</v>
      </c>
      <c r="E181" s="114">
        <v>1170662</v>
      </c>
      <c r="F181" s="114">
        <v>970331</v>
      </c>
      <c r="G181" s="122"/>
      <c r="H181" s="122"/>
      <c r="I181" s="122"/>
      <c r="J181" s="122">
        <v>200331</v>
      </c>
      <c r="K181" s="122">
        <v>99</v>
      </c>
      <c r="L181" s="123">
        <v>1</v>
      </c>
      <c r="M181" s="123">
        <v>1.76223062164655E+19</v>
      </c>
    </row>
    <row r="182" spans="3:13" ht="15" customHeight="1">
      <c r="C182" s="112" t="b">
        <v>0</v>
      </c>
      <c r="D182" s="125">
        <v>37257</v>
      </c>
      <c r="E182" s="114">
        <v>1153855</v>
      </c>
      <c r="F182" s="114">
        <v>982379</v>
      </c>
      <c r="G182" s="122"/>
      <c r="H182" s="122"/>
      <c r="I182" s="122"/>
      <c r="J182" s="122">
        <v>171476</v>
      </c>
      <c r="K182" s="122">
        <v>100</v>
      </c>
      <c r="L182" s="123">
        <v>1</v>
      </c>
      <c r="M182" s="123">
        <v>5.4953670256795197E+18</v>
      </c>
    </row>
    <row r="183" spans="3:13" ht="15" customHeight="1">
      <c r="C183" s="112" t="b">
        <v>0</v>
      </c>
      <c r="D183" s="125">
        <v>37622</v>
      </c>
      <c r="E183" s="114">
        <v>1123610</v>
      </c>
      <c r="F183" s="114">
        <v>1014951</v>
      </c>
      <c r="G183" s="122"/>
      <c r="H183" s="122"/>
      <c r="I183" s="122"/>
      <c r="J183" s="122">
        <v>108659</v>
      </c>
      <c r="K183" s="122">
        <v>101</v>
      </c>
      <c r="L183" s="123">
        <v>1</v>
      </c>
      <c r="M183" s="123">
        <v>6.0295500858346496E+18</v>
      </c>
    </row>
    <row r="184" spans="3:13" ht="15" customHeight="1">
      <c r="C184" s="112" t="b">
        <v>0</v>
      </c>
      <c r="D184" s="125">
        <v>37987</v>
      </c>
      <c r="E184" s="114">
        <v>1110721</v>
      </c>
      <c r="F184" s="114">
        <v>1028602</v>
      </c>
      <c r="G184" s="122"/>
      <c r="H184" s="122"/>
      <c r="I184" s="122"/>
      <c r="J184" s="122">
        <v>82119</v>
      </c>
      <c r="K184" s="122">
        <v>102</v>
      </c>
      <c r="L184" s="123">
        <v>1</v>
      </c>
      <c r="M184" s="123">
        <v>9.586966940104149E+18</v>
      </c>
    </row>
    <row r="185" spans="3:13" ht="15" customHeight="1">
      <c r="C185" s="112" t="b">
        <v>0</v>
      </c>
      <c r="D185" s="125">
        <v>38353</v>
      </c>
      <c r="E185" s="114">
        <v>1062530</v>
      </c>
      <c r="F185" s="114">
        <v>1083796</v>
      </c>
      <c r="G185" s="122" t="s">
        <v>1533</v>
      </c>
      <c r="H185" s="122"/>
      <c r="I185" s="122"/>
      <c r="J185" s="122">
        <v>-21266</v>
      </c>
      <c r="K185" s="122">
        <v>103</v>
      </c>
      <c r="L185" s="123">
        <v>1</v>
      </c>
      <c r="M185" s="123">
        <v>1.39558137257188E+19</v>
      </c>
    </row>
    <row r="186" spans="3:13" ht="15" customHeight="1">
      <c r="C186" s="112" t="b">
        <v>0</v>
      </c>
      <c r="D186" s="125">
        <v>38718</v>
      </c>
      <c r="E186" s="114">
        <v>1092674</v>
      </c>
      <c r="F186" s="114">
        <v>1084451</v>
      </c>
      <c r="G186" s="122"/>
      <c r="H186" s="122"/>
      <c r="I186" s="122"/>
      <c r="J186" s="122">
        <v>8223</v>
      </c>
      <c r="K186" s="122">
        <v>104</v>
      </c>
      <c r="L186" s="123">
        <v>1</v>
      </c>
      <c r="M186" s="123">
        <v>7.42157765939938E+18</v>
      </c>
    </row>
    <row r="187" spans="3:13" ht="15" customHeight="1">
      <c r="C187" s="112" t="b">
        <v>0</v>
      </c>
      <c r="D187" s="125">
        <v>39083</v>
      </c>
      <c r="E187" s="114">
        <v>1089818</v>
      </c>
      <c r="F187" s="114">
        <v>1108334</v>
      </c>
      <c r="G187" s="122"/>
      <c r="H187" s="122"/>
      <c r="I187" s="122"/>
      <c r="J187" s="122">
        <v>-18516</v>
      </c>
      <c r="K187" s="122">
        <v>105</v>
      </c>
      <c r="L187" s="123">
        <v>1</v>
      </c>
      <c r="M187" s="123">
        <v>1.53707979930904E+19</v>
      </c>
    </row>
    <row r="188" spans="3:13" ht="15" customHeight="1">
      <c r="C188" s="112" t="b">
        <v>0</v>
      </c>
      <c r="D188" s="125">
        <v>39448</v>
      </c>
      <c r="E188" s="114">
        <v>1091156</v>
      </c>
      <c r="F188" s="114">
        <v>1142407</v>
      </c>
      <c r="G188" s="122"/>
      <c r="H188" s="122"/>
      <c r="I188" s="122"/>
      <c r="J188" s="122">
        <v>-51251</v>
      </c>
      <c r="K188" s="122">
        <v>106</v>
      </c>
      <c r="L188" s="123">
        <v>1</v>
      </c>
      <c r="M188" s="123">
        <v>1.13781311161613E+19</v>
      </c>
    </row>
    <row r="189" spans="3:13" ht="15" customHeight="1">
      <c r="C189" s="112" t="b">
        <v>0</v>
      </c>
      <c r="D189" s="125">
        <v>39814</v>
      </c>
      <c r="E189" s="114">
        <v>1070036</v>
      </c>
      <c r="F189" s="114">
        <v>1141865</v>
      </c>
      <c r="G189" s="122"/>
      <c r="H189" s="122"/>
      <c r="I189" s="122"/>
      <c r="J189" s="122">
        <v>-71829</v>
      </c>
      <c r="K189" s="122">
        <v>107</v>
      </c>
      <c r="L189" s="123">
        <v>1</v>
      </c>
      <c r="M189" s="123">
        <v>1.34948481686102E+19</v>
      </c>
    </row>
    <row r="190" spans="3:13" ht="15" customHeight="1">
      <c r="C190" s="112" t="b">
        <v>0</v>
      </c>
      <c r="D190" s="125">
        <v>40179</v>
      </c>
      <c r="E190" s="114">
        <v>1071305</v>
      </c>
      <c r="F190" s="114">
        <v>1197014</v>
      </c>
      <c r="G190" s="122"/>
      <c r="H190" s="122"/>
      <c r="I190" s="122"/>
      <c r="J190" s="122">
        <v>-125709</v>
      </c>
      <c r="K190" s="122">
        <v>108</v>
      </c>
      <c r="L190" s="123">
        <v>1</v>
      </c>
      <c r="M190" s="123">
        <v>1.1991254771195099E+19</v>
      </c>
    </row>
    <row r="191" spans="3:13" ht="15" customHeight="1">
      <c r="C191" s="112" t="b">
        <v>0</v>
      </c>
      <c r="D191" s="125">
        <v>40544</v>
      </c>
      <c r="E191" s="114">
        <v>1050807</v>
      </c>
      <c r="F191" s="114">
        <v>1253068</v>
      </c>
      <c r="G191" s="122"/>
      <c r="H191" s="122"/>
      <c r="I191" s="122"/>
      <c r="J191" s="122">
        <v>-202261</v>
      </c>
      <c r="K191" s="122">
        <v>109</v>
      </c>
      <c r="L191" s="123">
        <v>1</v>
      </c>
      <c r="M191" s="123">
        <v>1.3426999890324199E+19</v>
      </c>
    </row>
    <row r="192" spans="3:13" ht="15" customHeight="1">
      <c r="C192" s="112" t="b">
        <v>0</v>
      </c>
      <c r="D192" s="125">
        <v>40909</v>
      </c>
      <c r="E192" s="114">
        <v>1037232</v>
      </c>
      <c r="F192" s="114">
        <v>1256359</v>
      </c>
      <c r="G192" s="122"/>
      <c r="H192" s="122"/>
      <c r="I192" s="122"/>
      <c r="J192" s="122">
        <v>-219127</v>
      </c>
      <c r="K192" s="122">
        <v>110</v>
      </c>
      <c r="L192" s="123">
        <v>1</v>
      </c>
      <c r="M192" s="123">
        <v>7.3175520542416497E+18</v>
      </c>
    </row>
    <row r="193" spans="3:13" ht="15" customHeight="1">
      <c r="C193" s="112" t="b">
        <v>0</v>
      </c>
      <c r="D193" s="125">
        <v>41275</v>
      </c>
      <c r="E193" s="114">
        <v>1029817</v>
      </c>
      <c r="F193" s="114">
        <v>1268438</v>
      </c>
      <c r="G193" s="122"/>
      <c r="H193" s="122"/>
      <c r="I193" s="122"/>
      <c r="J193" s="122">
        <v>-238621</v>
      </c>
      <c r="K193" s="122">
        <v>111</v>
      </c>
      <c r="L193" s="123">
        <v>1</v>
      </c>
      <c r="M193" s="123">
        <v>9.4173738293038203E+18</v>
      </c>
    </row>
    <row r="194" spans="3:13" ht="15" customHeight="1">
      <c r="C194" s="112" t="b">
        <v>0</v>
      </c>
      <c r="D194" s="125">
        <v>41640</v>
      </c>
      <c r="E194" s="114">
        <v>1003609</v>
      </c>
      <c r="F194" s="114">
        <v>1273025</v>
      </c>
      <c r="G194" s="122"/>
      <c r="H194" s="122"/>
      <c r="I194" s="122"/>
      <c r="J194" s="122">
        <v>-269416</v>
      </c>
      <c r="K194" s="122">
        <v>112</v>
      </c>
      <c r="L194" s="123">
        <v>1</v>
      </c>
      <c r="M194" s="123">
        <v>1.4220130109736901E+19</v>
      </c>
    </row>
    <row r="195" spans="3:13" ht="15" customHeight="1">
      <c r="C195" s="112" t="b">
        <v>0</v>
      </c>
      <c r="D195" s="125">
        <v>42005</v>
      </c>
      <c r="E195" s="114">
        <v>1005721</v>
      </c>
      <c r="F195" s="114">
        <v>1290510</v>
      </c>
      <c r="G195" s="122"/>
      <c r="H195" s="122"/>
      <c r="I195" s="122"/>
      <c r="J195" s="122">
        <v>-284789</v>
      </c>
      <c r="K195" s="122">
        <v>113</v>
      </c>
      <c r="L195" s="123">
        <v>1</v>
      </c>
      <c r="M195" s="123">
        <v>1.5812142635697799E+19</v>
      </c>
    </row>
    <row r="196" spans="3:13" ht="15" customHeight="1">
      <c r="C196" s="112" t="b">
        <v>0</v>
      </c>
      <c r="D196" s="125">
        <v>42370</v>
      </c>
      <c r="E196" s="114">
        <v>977242</v>
      </c>
      <c r="F196" s="114">
        <v>1308158</v>
      </c>
      <c r="G196" s="122"/>
      <c r="H196" s="122"/>
      <c r="I196" s="122"/>
      <c r="J196" s="122">
        <v>-330916</v>
      </c>
      <c r="K196" s="122">
        <v>114</v>
      </c>
      <c r="L196" s="123">
        <v>1</v>
      </c>
      <c r="M196" s="123">
        <v>1.74071765383889E+19</v>
      </c>
    </row>
    <row r="197" spans="3:13" ht="15" customHeight="1">
      <c r="C197" s="112" t="b">
        <v>0</v>
      </c>
      <c r="D197" s="125">
        <v>42736</v>
      </c>
      <c r="E197" s="114">
        <v>946146</v>
      </c>
      <c r="F197" s="114">
        <v>1340567</v>
      </c>
      <c r="G197" s="122"/>
      <c r="H197" s="122"/>
      <c r="I197" s="122"/>
      <c r="J197" s="122">
        <v>-394421</v>
      </c>
      <c r="K197" s="122">
        <v>115</v>
      </c>
      <c r="L197" s="123">
        <v>1</v>
      </c>
      <c r="M197" s="123">
        <v>1.3407768008765499E+18</v>
      </c>
    </row>
    <row r="198" spans="3:13" ht="15" customHeight="1">
      <c r="C198" s="112" t="b">
        <v>0</v>
      </c>
      <c r="D198" s="125">
        <v>43101</v>
      </c>
      <c r="E198" s="114">
        <v>918400</v>
      </c>
      <c r="F198" s="114">
        <v>1362470</v>
      </c>
      <c r="G198" s="122"/>
      <c r="H198" s="122"/>
      <c r="I198" s="122"/>
      <c r="J198" s="122">
        <v>-444070</v>
      </c>
      <c r="K198" s="122">
        <v>116</v>
      </c>
      <c r="L198" s="123">
        <v>1</v>
      </c>
      <c r="M198" s="123">
        <v>6.3459652978741801E+18</v>
      </c>
    </row>
    <row r="199" spans="3:13" ht="15" customHeight="1">
      <c r="C199" s="115" t="b">
        <v>0</v>
      </c>
      <c r="D199" s="126">
        <v>43466</v>
      </c>
      <c r="E199" s="117">
        <v>865239</v>
      </c>
      <c r="F199" s="117">
        <v>1381093</v>
      </c>
      <c r="G199" s="122"/>
      <c r="H199" s="122"/>
      <c r="I199" s="122"/>
      <c r="J199" s="122">
        <v>-515854</v>
      </c>
      <c r="K199" s="122">
        <v>117</v>
      </c>
      <c r="L199" s="123">
        <v>1</v>
      </c>
      <c r="M199" s="123">
        <v>6.5098666758087496E+18</v>
      </c>
    </row>
  </sheetData>
  <mergeCells count="1">
    <mergeCell ref="D9:E9"/>
  </mergeCells>
  <phoneticPr fontId="24" type="noConversion"/>
  <conditionalFormatting sqref="C81 C60:C67">
    <cfRule type="duplicateValues" dxfId="82" priority="8"/>
  </conditionalFormatting>
  <conditionalFormatting sqref="C82:C199">
    <cfRule type="cellIs" dxfId="81" priority="11" operator="notEqual">
      <formula>FALSE</formula>
    </cfRule>
  </conditionalFormatting>
  <conditionalFormatting sqref="D9">
    <cfRule type="cellIs" dxfId="80" priority="4" operator="notEqual">
      <formula>"Dataset Description"</formula>
    </cfRule>
  </conditionalFormatting>
  <conditionalFormatting sqref="D14:D15">
    <cfRule type="colorScale" priority="5">
      <colorScale>
        <cfvo type="num" val="0"/>
        <cfvo type="num" val="0.2"/>
        <color theme="1" tint="-0.499984740745262"/>
        <color rgb="FF7A0000"/>
      </colorScale>
    </cfRule>
  </conditionalFormatting>
  <conditionalFormatting sqref="D17:K17">
    <cfRule type="cellIs" dxfId="79" priority="6" operator="notEqual">
      <formula>"Definition"</formula>
    </cfRule>
  </conditionalFormatting>
  <conditionalFormatting sqref="D19:K19">
    <cfRule type="cellIs" dxfId="78" priority="7" operator="notEqual">
      <formula>"Note"</formula>
    </cfRule>
  </conditionalFormatting>
  <conditionalFormatting sqref="D25:F32 D38:F42 D48:F56">
    <cfRule type="cellIs" dxfId="77" priority="12" operator="equal">
      <formula>0</formula>
    </cfRule>
  </conditionalFormatting>
  <conditionalFormatting sqref="D26:F28">
    <cfRule type="colorScale" priority="9">
      <colorScale>
        <cfvo type="num" val="0"/>
        <cfvo type="num" val="0.2"/>
        <color rgb="FF000000"/>
        <color rgb="FF7A0000"/>
      </colorScale>
    </cfRule>
  </conditionalFormatting>
  <conditionalFormatting sqref="D60:F67">
    <cfRule type="cellIs" dxfId="76" priority="10" operator="notEqual">
      <formula>FALSE</formula>
    </cfRule>
  </conditionalFormatting>
  <conditionalFormatting sqref="G25:K32 G38:K42 G48:K56">
    <cfRule type="cellIs" dxfId="75" priority="3" operator="equal">
      <formula>0</formula>
    </cfRule>
  </conditionalFormatting>
  <conditionalFormatting sqref="G26:K28">
    <cfRule type="colorScale" priority="1">
      <colorScale>
        <cfvo type="num" val="0"/>
        <cfvo type="num" val="0.2"/>
        <color rgb="FF000000"/>
        <color rgb="FF7A0000"/>
      </colorScale>
    </cfRule>
  </conditionalFormatting>
  <conditionalFormatting sqref="G60:K67">
    <cfRule type="cellIs" dxfId="74" priority="2" operator="notEqual">
      <formula>FALSE</formula>
    </cfRule>
  </conditionalFormatting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314E9-8116-42FF-8E21-196FE2FC60ED}">
  <sheetPr>
    <tabColor rgb="FF828282"/>
  </sheetPr>
  <dimension ref="A1:I182"/>
  <sheetViews>
    <sheetView topLeftCell="A2" zoomScale="85" zoomScaleNormal="85" workbookViewId="0">
      <pane xSplit="3" ySplit="20" topLeftCell="D22" activePane="bottomRight" state="frozen"/>
      <selection activeCell="A2" sqref="A2"/>
      <selection pane="topRight" activeCell="D2" sqref="D2"/>
      <selection pane="bottomLeft" activeCell="A22" sqref="A22"/>
      <selection pane="bottomRight" activeCell="D21" sqref="D21"/>
    </sheetView>
  </sheetViews>
  <sheetFormatPr defaultColWidth="15.6640625" defaultRowHeight="15" customHeight="1" outlineLevelRow="2"/>
  <cols>
    <col min="1" max="1" width="1.77734375" style="81" customWidth="1"/>
    <col min="2" max="2" width="8.33203125" style="81" customWidth="1"/>
    <col min="3" max="3" width="26.44140625" style="81" bestFit="1" customWidth="1"/>
    <col min="4" max="4" width="25.6640625" style="81" customWidth="1"/>
    <col min="5" max="7" width="27.6640625" style="81" customWidth="1"/>
    <col min="8" max="16384" width="15.6640625" style="81"/>
  </cols>
  <sheetData>
    <row r="1" spans="1:8" ht="19.95" hidden="1" customHeight="1">
      <c r="B1" s="13"/>
      <c r="C1" s="14"/>
      <c r="D1" s="14" t="s">
        <v>0</v>
      </c>
      <c r="E1" s="14"/>
      <c r="F1" s="14"/>
      <c r="G1" s="14"/>
      <c r="H1" s="14"/>
    </row>
    <row r="2" spans="1:8" s="71" customFormat="1" ht="4.95" customHeight="1">
      <c r="C2" s="72"/>
      <c r="D2" s="72"/>
      <c r="E2" s="72"/>
      <c r="F2" s="72"/>
      <c r="G2" s="72"/>
      <c r="H2" s="72"/>
    </row>
    <row r="3" spans="1:8" ht="14.4" customHeight="1">
      <c r="B3" s="80" t="str">
        <f ca="1">HYPERLINK("#" &amp; CELL("address", _xlfn.XLOOKUP(Name,tbl_DfOverview[Dataframe],tbl_DfOverview[_],tbl_DfOverview[[#Headers],[_]])), "Overview ↩")</f>
        <v>Overview ↩</v>
      </c>
      <c r="C3" s="80"/>
    </row>
    <row r="4" spans="1:8" ht="4.95" customHeight="1">
      <c r="B4" s="68"/>
    </row>
    <row r="5" spans="1:8" ht="30" customHeight="1">
      <c r="B5" s="97" t="e" vm="1">
        <v>#VALUE!</v>
      </c>
      <c r="C5" s="74" t="s">
        <v>152</v>
      </c>
      <c r="D5" s="22"/>
    </row>
    <row r="6" spans="1:8" ht="10.199999999999999" customHeight="1"/>
    <row r="7" spans="1:8" ht="14.4">
      <c r="A7" s="66"/>
      <c r="B7" s="82" t="s">
        <v>63</v>
      </c>
      <c r="C7" s="2" t="s">
        <v>5</v>
      </c>
    </row>
    <row r="8" spans="1:8" ht="10.199999999999999" customHeight="1">
      <c r="A8" s="66"/>
    </row>
    <row r="9" spans="1:8" ht="49.95" hidden="1" customHeight="1" outlineLevel="1">
      <c r="A9" s="66"/>
      <c r="D9" s="110" t="s">
        <v>51</v>
      </c>
      <c r="E9" s="111"/>
    </row>
    <row r="10" spans="1:8" ht="14.4" hidden="1" outlineLevel="1">
      <c r="A10" s="66"/>
    </row>
    <row r="11" spans="1:8" ht="15" hidden="1" customHeight="1" outlineLevel="1">
      <c r="A11" s="66"/>
      <c r="C11" s="21" t="s">
        <v>6</v>
      </c>
      <c r="D11" s="32">
        <v>101</v>
      </c>
    </row>
    <row r="12" spans="1:8" ht="15" hidden="1" customHeight="1" outlineLevel="1">
      <c r="A12" s="66"/>
      <c r="C12" s="3" t="s">
        <v>48</v>
      </c>
      <c r="D12" s="24">
        <v>4</v>
      </c>
    </row>
    <row r="13" spans="1:8" ht="15" hidden="1" customHeight="1" outlineLevel="1">
      <c r="A13" s="66"/>
      <c r="C13" s="3" t="s">
        <v>12</v>
      </c>
      <c r="D13" s="24">
        <v>2750</v>
      </c>
    </row>
    <row r="14" spans="1:8" ht="15" hidden="1" customHeight="1" outlineLevel="1">
      <c r="A14" s="66"/>
      <c r="C14" s="3" t="s">
        <v>49</v>
      </c>
      <c r="D14" s="30">
        <v>1</v>
      </c>
    </row>
    <row r="15" spans="1:8" ht="15" hidden="1" customHeight="1" outlineLevel="1">
      <c r="A15" s="66"/>
      <c r="C15" s="3" t="s">
        <v>50</v>
      </c>
      <c r="D15" s="31">
        <v>0</v>
      </c>
    </row>
    <row r="16" spans="1:8" ht="10.199999999999999" hidden="1" customHeight="1" outlineLevel="1">
      <c r="A16" s="66"/>
    </row>
    <row r="17" spans="1:9" ht="34.950000000000003" hidden="1" customHeight="1" outlineLevel="1">
      <c r="A17" s="66"/>
      <c r="C17" s="21" t="s">
        <v>2</v>
      </c>
      <c r="D17" s="33" t="s">
        <v>40</v>
      </c>
      <c r="E17" s="34" t="s">
        <v>40</v>
      </c>
      <c r="F17" s="34" t="s">
        <v>40</v>
      </c>
      <c r="G17" s="34" t="s">
        <v>40</v>
      </c>
    </row>
    <row r="18" spans="1:9" ht="10.199999999999999" hidden="1" customHeight="1" outlineLevel="1">
      <c r="A18" s="66"/>
    </row>
    <row r="19" spans="1:9" ht="34.950000000000003" hidden="1" customHeight="1" outlineLevel="1">
      <c r="C19" s="21" t="s">
        <v>3</v>
      </c>
      <c r="D19" s="35" t="s">
        <v>47</v>
      </c>
      <c r="E19" s="36" t="s">
        <v>47</v>
      </c>
      <c r="F19" s="37" t="s">
        <v>47</v>
      </c>
      <c r="G19" s="37" t="s">
        <v>47</v>
      </c>
    </row>
    <row r="20" spans="1:9" ht="10.199999999999999" hidden="1" customHeight="1" outlineLevel="1"/>
    <row r="21" spans="1:9" s="23" customFormat="1" ht="30" customHeight="1" collapsed="1">
      <c r="B21" s="108"/>
      <c r="C21" s="108" t="s">
        <v>4</v>
      </c>
      <c r="D21" s="109" t="s">
        <v>153</v>
      </c>
      <c r="E21" s="109" t="s">
        <v>154</v>
      </c>
      <c r="F21" s="109" t="s">
        <v>155</v>
      </c>
      <c r="G21" s="109" t="s">
        <v>103</v>
      </c>
      <c r="H21" s="23" t="s">
        <v>38</v>
      </c>
      <c r="I21" s="23" t="s">
        <v>104</v>
      </c>
    </row>
    <row r="22" spans="1:9" ht="10.199999999999999" customHeight="1"/>
    <row r="23" spans="1:9" ht="14.4" outlineLevel="1">
      <c r="A23" s="66"/>
      <c r="B23" s="82" t="s">
        <v>63</v>
      </c>
      <c r="C23" s="2" t="s">
        <v>7</v>
      </c>
    </row>
    <row r="24" spans="1:9" ht="10.199999999999999" customHeight="1" outlineLevel="1">
      <c r="A24" s="66"/>
    </row>
    <row r="25" spans="1:9" ht="15" hidden="1" customHeight="1" outlineLevel="2">
      <c r="A25" s="66"/>
      <c r="C25" s="19" t="s">
        <v>8</v>
      </c>
      <c r="D25" s="9" t="s">
        <v>211</v>
      </c>
      <c r="E25" s="9" t="s">
        <v>210</v>
      </c>
      <c r="F25" s="9" t="s">
        <v>210</v>
      </c>
      <c r="G25" s="9" t="s">
        <v>210</v>
      </c>
    </row>
    <row r="26" spans="1:9" ht="15" hidden="1" customHeight="1" outlineLevel="2">
      <c r="A26" s="66"/>
      <c r="C26" s="3" t="s">
        <v>9</v>
      </c>
      <c r="D26" s="10">
        <v>1</v>
      </c>
      <c r="E26" s="10">
        <v>1</v>
      </c>
      <c r="F26" s="10">
        <v>1</v>
      </c>
      <c r="G26" s="10">
        <v>1</v>
      </c>
    </row>
    <row r="27" spans="1:9" ht="15" hidden="1" customHeight="1" outlineLevel="2">
      <c r="A27" s="66"/>
      <c r="C27" s="18" t="s">
        <v>10</v>
      </c>
      <c r="D27" s="10">
        <v>0</v>
      </c>
      <c r="E27" s="10">
        <v>0</v>
      </c>
      <c r="F27" s="10">
        <v>0</v>
      </c>
      <c r="G27" s="10">
        <v>0</v>
      </c>
    </row>
    <row r="28" spans="1:9" ht="15" hidden="1" customHeight="1" outlineLevel="2">
      <c r="A28" s="66"/>
      <c r="C28" s="18" t="s">
        <v>11</v>
      </c>
      <c r="D28" s="10">
        <v>0.364363636363636</v>
      </c>
      <c r="E28" s="10">
        <v>0.29381818181818098</v>
      </c>
      <c r="F28" s="10">
        <v>0.29381818181818098</v>
      </c>
      <c r="G28" s="10">
        <v>4.8000000000000001E-2</v>
      </c>
    </row>
    <row r="29" spans="1:9" ht="15" hidden="1" customHeight="1" outlineLevel="2">
      <c r="A29" s="66"/>
      <c r="C29" s="18" t="s">
        <v>12</v>
      </c>
      <c r="D29" s="11">
        <v>1002</v>
      </c>
      <c r="E29" s="11">
        <v>808</v>
      </c>
      <c r="F29" s="11">
        <v>808</v>
      </c>
      <c r="G29" s="11">
        <v>132</v>
      </c>
    </row>
    <row r="30" spans="1:9" ht="15" hidden="1" customHeight="1" outlineLevel="2">
      <c r="A30" s="66"/>
      <c r="C30" s="18" t="s">
        <v>13</v>
      </c>
      <c r="D30" s="11">
        <v>101</v>
      </c>
      <c r="E30" s="11">
        <v>101</v>
      </c>
      <c r="F30" s="11">
        <v>101</v>
      </c>
      <c r="G30" s="11">
        <v>101</v>
      </c>
    </row>
    <row r="31" spans="1:9" ht="15" hidden="1" customHeight="1" outlineLevel="2">
      <c r="A31" s="66"/>
      <c r="C31" s="19" t="s">
        <v>14</v>
      </c>
      <c r="D31" s="11">
        <v>101</v>
      </c>
      <c r="E31" s="11">
        <v>101</v>
      </c>
      <c r="F31" s="11">
        <v>101</v>
      </c>
      <c r="G31" s="11">
        <v>101</v>
      </c>
    </row>
    <row r="32" spans="1:9" ht="15" hidden="1" customHeight="1" outlineLevel="2">
      <c r="A32" s="66"/>
      <c r="C32" s="3" t="s">
        <v>15</v>
      </c>
      <c r="D32" s="11">
        <v>0</v>
      </c>
      <c r="E32" s="11">
        <v>0</v>
      </c>
      <c r="F32" s="11">
        <v>0</v>
      </c>
      <c r="G32" s="11">
        <v>0</v>
      </c>
    </row>
    <row r="33" spans="1:7" ht="10.199999999999999" hidden="1" customHeight="1" outlineLevel="2">
      <c r="A33" s="66"/>
    </row>
    <row r="34" spans="1:7" ht="124.95" hidden="1" customHeight="1" outlineLevel="2"/>
    <row r="35" spans="1:7" ht="10.199999999999999" hidden="1" customHeight="1" outlineLevel="2"/>
    <row r="36" spans="1:7" ht="14.4" outlineLevel="1" collapsed="1">
      <c r="A36" s="66"/>
      <c r="B36" s="82" t="s">
        <v>63</v>
      </c>
      <c r="C36" s="2" t="s">
        <v>16</v>
      </c>
    </row>
    <row r="37" spans="1:7" ht="10.199999999999999" customHeight="1" outlineLevel="1">
      <c r="A37" s="66"/>
    </row>
    <row r="38" spans="1:7" ht="15" hidden="1" customHeight="1" outlineLevel="2">
      <c r="A38" s="66"/>
      <c r="C38" s="3" t="s">
        <v>17</v>
      </c>
      <c r="D38" s="12"/>
      <c r="E38" s="12">
        <v>595274.168316831</v>
      </c>
      <c r="F38" s="12">
        <v>629668.78217821696</v>
      </c>
      <c r="G38" s="12">
        <v>50</v>
      </c>
    </row>
    <row r="39" spans="1:7" ht="15" hidden="1" customHeight="1" outlineLevel="2">
      <c r="A39" s="66"/>
      <c r="C39" s="18" t="s">
        <v>18</v>
      </c>
      <c r="D39" s="12"/>
      <c r="E39" s="12">
        <v>628788</v>
      </c>
      <c r="F39" s="12">
        <v>614940</v>
      </c>
      <c r="G39" s="12">
        <v>50</v>
      </c>
    </row>
    <row r="40" spans="1:7" ht="15" hidden="1" customHeight="1" outlineLevel="2">
      <c r="A40" s="66"/>
      <c r="C40" s="18" t="s">
        <v>19</v>
      </c>
      <c r="D40" s="12">
        <v>0</v>
      </c>
      <c r="E40" s="12">
        <v>9772</v>
      </c>
      <c r="F40" s="12">
        <v>50252</v>
      </c>
      <c r="G40" s="12">
        <v>0</v>
      </c>
    </row>
    <row r="41" spans="1:7" ht="15" hidden="1" customHeight="1" outlineLevel="2">
      <c r="A41" s="66"/>
      <c r="C41" s="3" t="s">
        <v>20</v>
      </c>
      <c r="D41" s="12"/>
      <c r="E41" s="12">
        <v>241556.59951671999</v>
      </c>
      <c r="F41" s="12">
        <v>221812.38600062899</v>
      </c>
      <c r="G41" s="12">
        <v>29.300170647967199</v>
      </c>
    </row>
    <row r="42" spans="1:7" ht="15" hidden="1" customHeight="1" outlineLevel="2">
      <c r="A42" s="66"/>
      <c r="C42" s="20" t="s">
        <v>21</v>
      </c>
      <c r="D42" s="12"/>
      <c r="E42" s="12">
        <v>58349590770.081299</v>
      </c>
      <c r="F42" s="12">
        <v>49200734583.292</v>
      </c>
      <c r="G42" s="12">
        <v>858.5</v>
      </c>
    </row>
    <row r="43" spans="1:7" ht="10.199999999999999" hidden="1" customHeight="1" outlineLevel="2">
      <c r="A43" s="66"/>
    </row>
    <row r="44" spans="1:7" ht="150" hidden="1" customHeight="1" outlineLevel="2"/>
    <row r="45" spans="1:7" ht="10.199999999999999" hidden="1" customHeight="1" outlineLevel="2"/>
    <row r="46" spans="1:7" ht="14.4" outlineLevel="1" collapsed="1">
      <c r="A46" s="66"/>
      <c r="B46" s="82" t="s">
        <v>63</v>
      </c>
      <c r="C46" s="2" t="s">
        <v>22</v>
      </c>
    </row>
    <row r="47" spans="1:7" ht="10.050000000000001" customHeight="1" outlineLevel="1">
      <c r="A47" s="66"/>
    </row>
    <row r="48" spans="1:7" ht="15" hidden="1" customHeight="1" outlineLevel="2">
      <c r="A48" s="66"/>
      <c r="C48" s="3" t="s">
        <v>23</v>
      </c>
      <c r="D48" s="12"/>
      <c r="E48" s="12">
        <v>9772</v>
      </c>
      <c r="F48" s="12">
        <v>50252</v>
      </c>
      <c r="G48" s="12">
        <v>0</v>
      </c>
    </row>
    <row r="49" spans="1:7" ht="15" hidden="1" customHeight="1" outlineLevel="2">
      <c r="A49" s="66"/>
      <c r="C49" s="18">
        <v>0.05</v>
      </c>
      <c r="D49" s="12"/>
      <c r="E49" s="12">
        <v>49928</v>
      </c>
      <c r="F49" s="12">
        <v>159961</v>
      </c>
      <c r="G49" s="12">
        <v>5</v>
      </c>
    </row>
    <row r="50" spans="1:7" ht="15" hidden="1" customHeight="1" outlineLevel="2">
      <c r="A50" s="66"/>
      <c r="C50" s="19">
        <v>0.25</v>
      </c>
      <c r="D50" s="12"/>
      <c r="E50" s="12">
        <v>521998</v>
      </c>
      <c r="F50" s="12">
        <v>531018</v>
      </c>
      <c r="G50" s="12">
        <v>25</v>
      </c>
    </row>
    <row r="51" spans="1:7" ht="15" hidden="1" customHeight="1" outlineLevel="2">
      <c r="A51" s="66"/>
      <c r="C51" s="3">
        <v>0.5</v>
      </c>
      <c r="D51" s="12"/>
      <c r="E51" s="12">
        <v>628788</v>
      </c>
      <c r="F51" s="12">
        <v>614940</v>
      </c>
      <c r="G51" s="12">
        <v>50</v>
      </c>
    </row>
    <row r="52" spans="1:7" ht="15" hidden="1" customHeight="1" outlineLevel="2">
      <c r="A52" s="66"/>
      <c r="C52" s="18">
        <v>0.75</v>
      </c>
      <c r="D52" s="12"/>
      <c r="E52" s="12">
        <v>744209</v>
      </c>
      <c r="F52" s="12">
        <v>775708</v>
      </c>
      <c r="G52" s="12">
        <v>75</v>
      </c>
    </row>
    <row r="53" spans="1:7" ht="15" hidden="1" customHeight="1" outlineLevel="2">
      <c r="A53" s="66"/>
      <c r="C53" s="18">
        <v>0.95</v>
      </c>
      <c r="D53" s="12"/>
      <c r="E53" s="12">
        <v>901124</v>
      </c>
      <c r="F53" s="12">
        <v>963933</v>
      </c>
      <c r="G53" s="12">
        <v>95</v>
      </c>
    </row>
    <row r="54" spans="1:7" ht="15" hidden="1" customHeight="1" outlineLevel="2">
      <c r="A54" s="66"/>
      <c r="C54" s="3" t="s">
        <v>24</v>
      </c>
      <c r="D54" s="12"/>
      <c r="E54" s="12">
        <v>962378</v>
      </c>
      <c r="F54" s="12">
        <v>1053061</v>
      </c>
      <c r="G54" s="12">
        <v>100</v>
      </c>
    </row>
    <row r="55" spans="1:7" ht="15" hidden="1" customHeight="1" outlineLevel="2">
      <c r="A55" s="66"/>
      <c r="C55" s="18" t="s">
        <v>25</v>
      </c>
      <c r="D55" s="12"/>
      <c r="E55" s="12">
        <v>952606</v>
      </c>
      <c r="F55" s="12">
        <v>1002809</v>
      </c>
      <c r="G55" s="12">
        <v>100</v>
      </c>
    </row>
    <row r="56" spans="1:7" ht="15" hidden="1" customHeight="1" outlineLevel="2">
      <c r="C56" s="3" t="s">
        <v>26</v>
      </c>
      <c r="D56" s="12"/>
      <c r="E56" s="12">
        <v>222211</v>
      </c>
      <c r="F56" s="12">
        <v>244690</v>
      </c>
      <c r="G56" s="12">
        <v>50</v>
      </c>
    </row>
    <row r="57" spans="1:7" ht="10.199999999999999" hidden="1" customHeight="1" outlineLevel="2"/>
    <row r="58" spans="1:7" ht="14.4" outlineLevel="1" collapsed="1">
      <c r="A58" s="66"/>
      <c r="B58" s="82" t="s">
        <v>63</v>
      </c>
      <c r="C58" s="2" t="s">
        <v>27</v>
      </c>
    </row>
    <row r="59" spans="1:7" ht="10.050000000000001" customHeight="1" outlineLevel="1">
      <c r="A59" s="66"/>
    </row>
    <row r="60" spans="1:7" ht="15" hidden="1" customHeight="1" outlineLevel="2">
      <c r="A60" s="66"/>
      <c r="C60" s="3" t="s">
        <v>28</v>
      </c>
      <c r="D60" s="29" t="b">
        <v>0</v>
      </c>
      <c r="E60" s="29" t="b">
        <v>0</v>
      </c>
      <c r="F60" s="29" t="b">
        <v>0</v>
      </c>
      <c r="G60" s="29" t="b">
        <v>0</v>
      </c>
    </row>
    <row r="61" spans="1:7" ht="15" hidden="1" customHeight="1" outlineLevel="2">
      <c r="A61" s="66"/>
      <c r="C61" s="18" t="s">
        <v>29</v>
      </c>
      <c r="D61" s="29" t="b">
        <v>0</v>
      </c>
      <c r="E61" s="29" t="b">
        <v>0</v>
      </c>
      <c r="F61" s="29" t="b">
        <v>0</v>
      </c>
      <c r="G61" s="29" t="b">
        <v>0</v>
      </c>
    </row>
    <row r="62" spans="1:7" ht="15" hidden="1" customHeight="1" outlineLevel="2">
      <c r="A62" s="66"/>
      <c r="C62" s="18" t="s">
        <v>30</v>
      </c>
      <c r="D62" s="29" t="b">
        <v>0</v>
      </c>
      <c r="E62" s="29" t="b">
        <v>0</v>
      </c>
      <c r="F62" s="29" t="b">
        <v>0</v>
      </c>
      <c r="G62" s="29" t="b">
        <v>0</v>
      </c>
    </row>
    <row r="63" spans="1:7" ht="15" hidden="1" customHeight="1" outlineLevel="2">
      <c r="A63" s="66"/>
      <c r="C63" s="18" t="s">
        <v>31</v>
      </c>
      <c r="D63" s="29" t="b">
        <v>0</v>
      </c>
      <c r="E63" s="29" t="b">
        <v>0</v>
      </c>
      <c r="F63" s="29" t="b">
        <v>0</v>
      </c>
      <c r="G63" s="29" t="b">
        <v>0</v>
      </c>
    </row>
    <row r="64" spans="1:7" ht="15" hidden="1" customHeight="1" outlineLevel="2">
      <c r="A64" s="66"/>
      <c r="C64" s="3" t="s">
        <v>32</v>
      </c>
      <c r="D64" s="29" t="b">
        <v>0</v>
      </c>
      <c r="E64" s="29" t="b">
        <v>0</v>
      </c>
      <c r="F64" s="29" t="b">
        <v>0</v>
      </c>
      <c r="G64" s="29" t="b">
        <v>0</v>
      </c>
    </row>
    <row r="65" spans="1:7" ht="15" hidden="1" customHeight="1" outlineLevel="2">
      <c r="A65" s="66"/>
      <c r="C65" s="18" t="s">
        <v>33</v>
      </c>
      <c r="D65" s="29" t="b">
        <v>0</v>
      </c>
      <c r="E65" s="29" t="b">
        <v>0</v>
      </c>
      <c r="F65" s="29" t="b">
        <v>0</v>
      </c>
      <c r="G65" s="29" t="b">
        <v>0</v>
      </c>
    </row>
    <row r="66" spans="1:7" ht="15" hidden="1" customHeight="1" outlineLevel="2">
      <c r="A66" s="66"/>
      <c r="C66" s="18" t="s">
        <v>34</v>
      </c>
      <c r="D66" s="29" t="b">
        <v>0</v>
      </c>
      <c r="E66" s="29" t="b">
        <v>0</v>
      </c>
      <c r="F66" s="29" t="b">
        <v>0</v>
      </c>
      <c r="G66" s="29" t="b">
        <v>0</v>
      </c>
    </row>
    <row r="67" spans="1:7" ht="15" hidden="1" customHeight="1" outlineLevel="2">
      <c r="C67" s="3" t="s">
        <v>35</v>
      </c>
      <c r="D67" s="29" t="b">
        <v>0</v>
      </c>
      <c r="E67" s="29" t="b">
        <v>0</v>
      </c>
      <c r="F67" s="29" t="b">
        <v>0</v>
      </c>
      <c r="G67" s="29" t="b">
        <v>0</v>
      </c>
    </row>
    <row r="68" spans="1:7" ht="10.199999999999999" hidden="1" customHeight="1" outlineLevel="2"/>
    <row r="69" spans="1:7" ht="14.4" outlineLevel="1" collapsed="1">
      <c r="A69" s="66"/>
      <c r="B69" s="82" t="s">
        <v>63</v>
      </c>
      <c r="C69" s="2" t="s">
        <v>36</v>
      </c>
    </row>
    <row r="70" spans="1:7" ht="10.050000000000001" customHeight="1" outlineLevel="1">
      <c r="A70" s="66"/>
    </row>
    <row r="71" spans="1:7" ht="15" hidden="1" customHeight="1" outlineLevel="2">
      <c r="A71" s="66"/>
      <c r="C71" s="3" t="str">
        <f>IF(COUNTIF(FieldList1, "&lt;&gt;FALSE") = 0,"",SUBSTITUTE(LOWER(C60)," ","_") &amp;" = ")</f>
        <v/>
      </c>
      <c r="D71" s="81" t="str" cm="1">
        <f t="array" ref="D71">IF(COUNTIF(FieldList1, "&lt;&gt;FALSE") = 0,"","['"&amp;_xlfn.TEXTJOIN("', '", TRUE, _xlfn._xlws.FILTER(FieldRange,FieldList1&lt;&gt; FALSE, ""))&amp;"']")</f>
        <v/>
      </c>
    </row>
    <row r="72" spans="1:7" ht="15" hidden="1" customHeight="1" outlineLevel="2">
      <c r="A72" s="66"/>
      <c r="C72" s="17" t="str">
        <f>IF(COUNTIF(FieldList2, "&lt;&gt;FALSE") = 0,"",SUBSTITUTE(LOWER(C61)," ","_")&amp;" = ")</f>
        <v/>
      </c>
      <c r="D72" s="81" t="str" cm="1">
        <f t="array" ref="D72">IF(COUNTIF(FieldList2, "&lt;&gt;FALSE") = 0,"","['"&amp;_xlfn.TEXTJOIN("', '", TRUE, _xlfn._xlws.FILTER(FieldRange,FieldList2&lt;&gt; FALSE, ""))&amp;"']")</f>
        <v/>
      </c>
    </row>
    <row r="73" spans="1:7" ht="15" hidden="1" customHeight="1" outlineLevel="2">
      <c r="A73" s="66"/>
      <c r="C73" s="17" t="str">
        <f>IF(COUNTIF(FieldList3, "&lt;&gt;FALSE") = 0,"",SUBSTITUTE(LOWER(C62)," ","_")&amp;" = ")</f>
        <v/>
      </c>
      <c r="D73" s="81" t="str" cm="1">
        <f t="array" ref="D73">IF(COUNTIF(FieldList3, "&lt;&gt;FALSE") = 0,"","['"&amp;_xlfn.TEXTJOIN("', '", TRUE, _xlfn._xlws.FILTER(FieldRange,FieldList3&lt;&gt; FALSE, ""))&amp;"']")</f>
        <v/>
      </c>
    </row>
    <row r="74" spans="1:7" ht="15" hidden="1" customHeight="1" outlineLevel="2">
      <c r="A74" s="66"/>
      <c r="C74" s="17" t="str">
        <f>IF(COUNTIF(FieldList4, "&lt;&gt;FALSE") = 0,"",SUBSTITUTE(LOWER(C63)," ","_")&amp;" = ")</f>
        <v/>
      </c>
      <c r="D74" s="81" t="str" cm="1">
        <f t="array" ref="D74">IF(COUNTIF(FieldList4, "&lt;&gt;FALSE") = 0,"","['"&amp;_xlfn.TEXTJOIN("', '", TRUE, _xlfn._xlws.FILTER(FieldRange,FieldList4&lt;&gt; FALSE, ""))&amp;"']")</f>
        <v/>
      </c>
    </row>
    <row r="75" spans="1:7" ht="15" hidden="1" customHeight="1" outlineLevel="2">
      <c r="A75" s="66"/>
      <c r="C75" s="17" t="str">
        <f>IF(COUNTIF(FieldList5, "&lt;&gt;FALSE") = 0,"",SUBSTITUTE(LOWER(C64)," ","_")&amp;" = ")</f>
        <v/>
      </c>
      <c r="D75" s="81" t="str" cm="1">
        <f t="array" ref="D75">IF(COUNTIF(FieldList5, "&lt;&gt;FALSE") = 0,"","['"&amp;_xlfn.TEXTJOIN("', '", TRUE, _xlfn._xlws.FILTER(FieldRange,FieldList5&lt;&gt; FALSE, ""))&amp;"']")</f>
        <v/>
      </c>
    </row>
    <row r="76" spans="1:7" ht="15" hidden="1" customHeight="1" outlineLevel="2">
      <c r="A76" s="66"/>
      <c r="C76" s="17" t="str">
        <f>IF(COUNTIF(FieldList6, "&lt;&gt;FALSE") = 0,"",SUBSTITUTE(LOWER(C65)," ","_")&amp;" = ")</f>
        <v/>
      </c>
      <c r="D76" s="81" t="str" cm="1">
        <f t="array" ref="D76">IF(COUNTIF(FieldList6, "&lt;&gt;FALSE") = 0,"","['"&amp;_xlfn.TEXTJOIN("', '", TRUE, _xlfn._xlws.FILTER(FieldRange,FieldList6&lt;&gt; FALSE, ""))&amp;"']")</f>
        <v/>
      </c>
    </row>
    <row r="77" spans="1:7" ht="15" hidden="1" customHeight="1" outlineLevel="2">
      <c r="A77" s="66"/>
      <c r="C77" s="16" t="str">
        <f>IF(COUNTIF(FieldList7, "&lt;&gt;FALSE") = 0,"",SUBSTITUTE(LOWER(C66)," ","_")&amp;" = ")</f>
        <v/>
      </c>
      <c r="D77" s="81" t="str" cm="1">
        <f t="array" ref="D77">IF(COUNTIF(FieldList7, "&lt;&gt;FALSE") = 0,"","['"&amp;_xlfn.TEXTJOIN("', '", TRUE, _xlfn._xlws.FILTER(FieldRange,FieldList7&lt;&gt; FALSE, ""))&amp;"']")</f>
        <v/>
      </c>
    </row>
    <row r="78" spans="1:7" ht="15" hidden="1" customHeight="1" outlineLevel="2">
      <c r="A78" s="66"/>
      <c r="C78" s="3" t="str">
        <f>IF(COUNTIF(FieldList8, "&lt;&gt;FALSE") = 0,"",SUBSTITUTE(LOWER(C67)," ","_")&amp;" = ")</f>
        <v/>
      </c>
      <c r="D78" s="81" t="str" cm="1">
        <f t="array" ref="D78">IF(COUNTIF(FieldList8, "&lt;&gt;FALSE") = 0,"","['"&amp;_xlfn.TEXTJOIN("', '", TRUE, _xlfn._xlws.FILTER(FieldRange,FieldList8&lt;&gt; FALSE, ""))&amp;"']")</f>
        <v/>
      </c>
    </row>
    <row r="79" spans="1:7" ht="15" hidden="1" customHeight="1" outlineLevel="2">
      <c r="C79" s="15" t="str">
        <f>IF(COUNTIF(tbl_japan_population[Record List], "&lt;&gt;FALSE") = 0,"",SUBSTITUTE(LOWER(LightHeader)," ", "_") &amp;" = ")</f>
        <v/>
      </c>
      <c r="D79" s="81" t="str" cm="1">
        <f t="array" ref="D79">IF(COUNTIF(tbl_japan_population[Record List], "&lt;&gt;FALSE") = 0,"","['"&amp;_xlfn.TEXTJOIN("', '", TRUE, _xlfn._xlws.FILTER(_xlfn.TAKE(tbl_japan_population[],,-1), tbl_japan_population[Record List] &lt;&gt; FALSE, ""))&amp;"']")</f>
        <v/>
      </c>
    </row>
    <row r="80" spans="1:7" ht="10.199999999999999" hidden="1" customHeight="1" outlineLevel="1" collapsed="1"/>
    <row r="81" spans="3:9" ht="30" customHeight="1">
      <c r="C81" s="61" t="s">
        <v>37</v>
      </c>
      <c r="D81" s="59" t="s">
        <v>153</v>
      </c>
      <c r="E81" s="59" t="s">
        <v>154</v>
      </c>
      <c r="F81" s="59" t="s">
        <v>155</v>
      </c>
      <c r="G81" s="119" t="s">
        <v>103</v>
      </c>
      <c r="H81" s="61" t="s">
        <v>38</v>
      </c>
      <c r="I81" s="61" t="s">
        <v>104</v>
      </c>
    </row>
    <row r="82" spans="3:9" ht="15" customHeight="1">
      <c r="C82" s="62" t="b">
        <v>0</v>
      </c>
      <c r="D82" s="60">
        <v>0</v>
      </c>
      <c r="E82" s="60">
        <v>441097</v>
      </c>
      <c r="F82" s="60">
        <v>417432</v>
      </c>
      <c r="G82" s="122">
        <v>0</v>
      </c>
      <c r="H82" s="123">
        <v>0</v>
      </c>
      <c r="I82" s="123">
        <v>1.3338601594162065E+19</v>
      </c>
    </row>
    <row r="83" spans="3:9" ht="15" customHeight="1">
      <c r="C83" s="62" t="b">
        <v>0</v>
      </c>
      <c r="D83" s="60">
        <v>1</v>
      </c>
      <c r="E83" s="60">
        <v>447576</v>
      </c>
      <c r="F83" s="60">
        <v>422832</v>
      </c>
      <c r="G83" s="122">
        <v>1</v>
      </c>
      <c r="H83" s="123">
        <v>0</v>
      </c>
      <c r="I83" s="123">
        <v>1.5649480256315238E+18</v>
      </c>
    </row>
    <row r="84" spans="3:9" ht="15" customHeight="1">
      <c r="C84" s="112" t="b">
        <v>0</v>
      </c>
      <c r="D84" s="113">
        <v>2</v>
      </c>
      <c r="E84" s="114">
        <v>454476</v>
      </c>
      <c r="F84" s="114">
        <v>428626</v>
      </c>
      <c r="G84" s="122">
        <v>2</v>
      </c>
      <c r="H84" s="123">
        <v>0</v>
      </c>
      <c r="I84" s="123">
        <v>4.9053046961038162E+18</v>
      </c>
    </row>
    <row r="85" spans="3:9" ht="15" customHeight="1">
      <c r="C85" s="112" t="b">
        <v>0</v>
      </c>
      <c r="D85" s="113">
        <v>3</v>
      </c>
      <c r="E85" s="114">
        <v>462238</v>
      </c>
      <c r="F85" s="114">
        <v>435235</v>
      </c>
      <c r="G85" s="122">
        <v>3</v>
      </c>
      <c r="H85" s="123">
        <v>0</v>
      </c>
      <c r="I85" s="123">
        <v>9.3320648241101271E+18</v>
      </c>
    </row>
    <row r="86" spans="3:9" ht="15" customHeight="1">
      <c r="C86" s="112" t="b">
        <v>0</v>
      </c>
      <c r="D86" s="113">
        <v>4</v>
      </c>
      <c r="E86" s="114">
        <v>482670</v>
      </c>
      <c r="F86" s="114">
        <v>453838</v>
      </c>
      <c r="G86" s="122">
        <v>4</v>
      </c>
      <c r="H86" s="123">
        <v>0</v>
      </c>
      <c r="I86" s="123">
        <v>8.7369980235364209E+18</v>
      </c>
    </row>
    <row r="87" spans="3:9" ht="15" customHeight="1">
      <c r="C87" s="112" t="b">
        <v>0</v>
      </c>
      <c r="D87" s="113">
        <v>5</v>
      </c>
      <c r="E87" s="114">
        <v>506636</v>
      </c>
      <c r="F87" s="114">
        <v>475965</v>
      </c>
      <c r="G87" s="122">
        <v>5</v>
      </c>
      <c r="H87" s="123">
        <v>0</v>
      </c>
      <c r="I87" s="123">
        <v>1.2160035813968716E+19</v>
      </c>
    </row>
    <row r="88" spans="3:9" ht="15" customHeight="1">
      <c r="C88" s="112" t="b">
        <v>0</v>
      </c>
      <c r="D88" s="113">
        <v>6</v>
      </c>
      <c r="E88" s="114">
        <v>521998</v>
      </c>
      <c r="F88" s="114">
        <v>490126</v>
      </c>
      <c r="G88" s="122">
        <v>6</v>
      </c>
      <c r="H88" s="123">
        <v>0</v>
      </c>
      <c r="I88" s="123">
        <v>1.4379355883354917E+19</v>
      </c>
    </row>
    <row r="89" spans="3:9" ht="15" customHeight="1">
      <c r="C89" s="112" t="b">
        <v>0</v>
      </c>
      <c r="D89" s="113">
        <v>7</v>
      </c>
      <c r="E89" s="114">
        <v>537697</v>
      </c>
      <c r="F89" s="114">
        <v>504629</v>
      </c>
      <c r="G89" s="122">
        <v>7</v>
      </c>
      <c r="H89" s="123">
        <v>0</v>
      </c>
      <c r="I89" s="123">
        <v>1.7787366233779255E+19</v>
      </c>
    </row>
    <row r="90" spans="3:9" ht="15" customHeight="1">
      <c r="C90" s="112" t="b">
        <v>0</v>
      </c>
      <c r="D90" s="113">
        <v>8</v>
      </c>
      <c r="E90" s="114">
        <v>546717</v>
      </c>
      <c r="F90" s="114">
        <v>512804</v>
      </c>
      <c r="G90" s="122">
        <v>8</v>
      </c>
      <c r="H90" s="123">
        <v>0</v>
      </c>
      <c r="I90" s="123">
        <v>5.4326635676484434E+18</v>
      </c>
    </row>
    <row r="91" spans="3:9" ht="15" customHeight="1">
      <c r="C91" s="112" t="b">
        <v>0</v>
      </c>
      <c r="D91" s="113">
        <v>9</v>
      </c>
      <c r="E91" s="114">
        <v>555277</v>
      </c>
      <c r="F91" s="114">
        <v>520835</v>
      </c>
      <c r="G91" s="122">
        <v>9</v>
      </c>
      <c r="H91" s="123">
        <v>0</v>
      </c>
      <c r="I91" s="123">
        <v>1.5518298603994311E+19</v>
      </c>
    </row>
    <row r="92" spans="3:9" ht="15" customHeight="1">
      <c r="C92" s="112" t="b">
        <v>0</v>
      </c>
      <c r="D92" s="113">
        <v>10</v>
      </c>
      <c r="E92" s="114">
        <v>565591</v>
      </c>
      <c r="F92" s="114">
        <v>531018</v>
      </c>
      <c r="G92" s="122">
        <v>10</v>
      </c>
      <c r="H92" s="123">
        <v>0</v>
      </c>
      <c r="I92" s="123">
        <v>1.0429746302341571E+19</v>
      </c>
    </row>
    <row r="93" spans="3:9" ht="15" customHeight="1">
      <c r="C93" s="112" t="b">
        <v>0</v>
      </c>
      <c r="D93" s="113">
        <v>11</v>
      </c>
      <c r="E93" s="114">
        <v>568949</v>
      </c>
      <c r="F93" s="114">
        <v>534365</v>
      </c>
      <c r="G93" s="122">
        <v>11</v>
      </c>
      <c r="H93" s="123">
        <v>0</v>
      </c>
      <c r="I93" s="123">
        <v>1.1821741310851013E+18</v>
      </c>
    </row>
    <row r="94" spans="3:9" ht="15" customHeight="1">
      <c r="C94" s="112" t="b">
        <v>0</v>
      </c>
      <c r="D94" s="113">
        <v>12</v>
      </c>
      <c r="E94" s="114">
        <v>575519</v>
      </c>
      <c r="F94" s="114">
        <v>540809</v>
      </c>
      <c r="G94" s="122">
        <v>12</v>
      </c>
      <c r="H94" s="123">
        <v>0</v>
      </c>
      <c r="I94" s="123">
        <v>8.642564324167807E+18</v>
      </c>
    </row>
    <row r="95" spans="3:9" ht="15" customHeight="1">
      <c r="C95" s="112" t="b">
        <v>0</v>
      </c>
      <c r="D95" s="113">
        <v>13</v>
      </c>
      <c r="E95" s="114">
        <v>582017</v>
      </c>
      <c r="F95" s="114">
        <v>548400</v>
      </c>
      <c r="G95" s="122">
        <v>13</v>
      </c>
      <c r="H95" s="123">
        <v>0</v>
      </c>
      <c r="I95" s="123">
        <v>1.2814069708740643E+19</v>
      </c>
    </row>
    <row r="96" spans="3:9" ht="15" customHeight="1">
      <c r="C96" s="112" t="b">
        <v>0</v>
      </c>
      <c r="D96" s="113">
        <v>14</v>
      </c>
      <c r="E96" s="114">
        <v>587016</v>
      </c>
      <c r="F96" s="114">
        <v>553535</v>
      </c>
      <c r="G96" s="122">
        <v>14</v>
      </c>
      <c r="H96" s="123">
        <v>0</v>
      </c>
      <c r="I96" s="123">
        <v>3.4844193641200077E+18</v>
      </c>
    </row>
    <row r="97" spans="3:9" ht="15" customHeight="1">
      <c r="C97" s="112" t="b">
        <v>0</v>
      </c>
      <c r="D97" s="113">
        <v>15</v>
      </c>
      <c r="E97" s="114">
        <v>589328</v>
      </c>
      <c r="F97" s="114">
        <v>555965</v>
      </c>
      <c r="G97" s="122">
        <v>15</v>
      </c>
      <c r="H97" s="123">
        <v>0</v>
      </c>
      <c r="I97" s="123">
        <v>1.5717891011779799E+19</v>
      </c>
    </row>
    <row r="98" spans="3:9" ht="15" customHeight="1">
      <c r="C98" s="112" t="b">
        <v>0</v>
      </c>
      <c r="D98" s="113">
        <v>16</v>
      </c>
      <c r="E98" s="114">
        <v>584947</v>
      </c>
      <c r="F98" s="114">
        <v>552320</v>
      </c>
      <c r="G98" s="122">
        <v>16</v>
      </c>
      <c r="H98" s="123">
        <v>0</v>
      </c>
      <c r="I98" s="123">
        <v>5.0782271990607585E+18</v>
      </c>
    </row>
    <row r="99" spans="3:9" ht="15" customHeight="1">
      <c r="C99" s="112" t="b">
        <v>0</v>
      </c>
      <c r="D99" s="113">
        <v>17</v>
      </c>
      <c r="E99" s="114">
        <v>570149</v>
      </c>
      <c r="F99" s="114">
        <v>537415</v>
      </c>
      <c r="G99" s="122">
        <v>17</v>
      </c>
      <c r="H99" s="123">
        <v>0</v>
      </c>
      <c r="I99" s="123">
        <v>4.7265749091298181E+18</v>
      </c>
    </row>
    <row r="100" spans="3:9" ht="15" customHeight="1">
      <c r="C100" s="112" t="b">
        <v>0</v>
      </c>
      <c r="D100" s="113">
        <v>18</v>
      </c>
      <c r="E100" s="114">
        <v>571169</v>
      </c>
      <c r="F100" s="114">
        <v>526591</v>
      </c>
      <c r="G100" s="122">
        <v>18</v>
      </c>
      <c r="H100" s="123">
        <v>0</v>
      </c>
      <c r="I100" s="123">
        <v>4.5919565290063037E+18</v>
      </c>
    </row>
    <row r="101" spans="3:9" ht="15" customHeight="1">
      <c r="C101" s="112" t="b">
        <v>0</v>
      </c>
      <c r="D101" s="113">
        <v>19</v>
      </c>
      <c r="E101" s="114">
        <v>587994</v>
      </c>
      <c r="F101" s="114">
        <v>539131</v>
      </c>
      <c r="G101" s="122">
        <v>19</v>
      </c>
      <c r="H101" s="123">
        <v>0</v>
      </c>
      <c r="I101" s="123">
        <v>1.4706949097679225E+19</v>
      </c>
    </row>
    <row r="102" spans="3:9" ht="15" customHeight="1">
      <c r="C102" s="112" t="b">
        <v>0</v>
      </c>
      <c r="D102" s="113">
        <v>20</v>
      </c>
      <c r="E102" s="114">
        <v>597786</v>
      </c>
      <c r="F102" s="114">
        <v>549361</v>
      </c>
      <c r="G102" s="122">
        <v>20</v>
      </c>
      <c r="H102" s="123">
        <v>0</v>
      </c>
      <c r="I102" s="123">
        <v>7.00531475838383E+18</v>
      </c>
    </row>
    <row r="103" spans="3:9" ht="15" customHeight="1">
      <c r="C103" s="112" t="b">
        <v>0</v>
      </c>
      <c r="D103" s="113">
        <v>21</v>
      </c>
      <c r="E103" s="114">
        <v>605874</v>
      </c>
      <c r="F103" s="114">
        <v>558511</v>
      </c>
      <c r="G103" s="122">
        <v>21</v>
      </c>
      <c r="H103" s="123">
        <v>0</v>
      </c>
      <c r="I103" s="123">
        <v>7.6372087146894694E+18</v>
      </c>
    </row>
    <row r="104" spans="3:9" ht="15" customHeight="1">
      <c r="C104" s="112" t="b">
        <v>0</v>
      </c>
      <c r="D104" s="113">
        <v>22</v>
      </c>
      <c r="E104" s="114">
        <v>611635</v>
      </c>
      <c r="F104" s="114">
        <v>566075</v>
      </c>
      <c r="G104" s="122">
        <v>22</v>
      </c>
      <c r="H104" s="123">
        <v>0</v>
      </c>
      <c r="I104" s="123">
        <v>7.9702746304698604E+18</v>
      </c>
    </row>
    <row r="105" spans="3:9" ht="15" customHeight="1">
      <c r="C105" s="112" t="b">
        <v>0</v>
      </c>
      <c r="D105" s="113">
        <v>23</v>
      </c>
      <c r="E105" s="114">
        <v>608361</v>
      </c>
      <c r="F105" s="114">
        <v>567455</v>
      </c>
      <c r="G105" s="122">
        <v>23</v>
      </c>
      <c r="H105" s="123">
        <v>0</v>
      </c>
      <c r="I105" s="123">
        <v>5.3833585097508627E+17</v>
      </c>
    </row>
    <row r="106" spans="3:9" ht="15" customHeight="1">
      <c r="C106" s="112" t="b">
        <v>0</v>
      </c>
      <c r="D106" s="113">
        <v>24</v>
      </c>
      <c r="E106" s="114">
        <v>644841</v>
      </c>
      <c r="F106" s="114">
        <v>567948</v>
      </c>
      <c r="G106" s="122">
        <v>24</v>
      </c>
      <c r="H106" s="123">
        <v>0</v>
      </c>
      <c r="I106" s="123">
        <v>1.2544334844806158E+19</v>
      </c>
    </row>
    <row r="107" spans="3:9" ht="15" customHeight="1">
      <c r="C107" s="112" t="b">
        <v>0</v>
      </c>
      <c r="D107" s="113">
        <v>25</v>
      </c>
      <c r="E107" s="114">
        <v>648859</v>
      </c>
      <c r="F107" s="114">
        <v>571760</v>
      </c>
      <c r="G107" s="122">
        <v>25</v>
      </c>
      <c r="H107" s="123">
        <v>0</v>
      </c>
      <c r="I107" s="123">
        <v>2.2353681214849152E+18</v>
      </c>
    </row>
    <row r="108" spans="3:9" ht="15" customHeight="1">
      <c r="C108" s="112" t="b">
        <v>0</v>
      </c>
      <c r="D108" s="113">
        <v>26</v>
      </c>
      <c r="E108" s="114">
        <v>654094</v>
      </c>
      <c r="F108" s="114">
        <v>576811</v>
      </c>
      <c r="G108" s="122">
        <v>26</v>
      </c>
      <c r="H108" s="123">
        <v>0</v>
      </c>
      <c r="I108" s="123">
        <v>8.9504020254040658E+18</v>
      </c>
    </row>
    <row r="109" spans="3:9" ht="15" customHeight="1">
      <c r="C109" s="112" t="b">
        <v>0</v>
      </c>
      <c r="D109" s="113">
        <v>27</v>
      </c>
      <c r="E109" s="114">
        <v>670157</v>
      </c>
      <c r="F109" s="114">
        <v>580126</v>
      </c>
      <c r="G109" s="122">
        <v>27</v>
      </c>
      <c r="H109" s="123">
        <v>0</v>
      </c>
      <c r="I109" s="123">
        <v>1.7333922664265196E+19</v>
      </c>
    </row>
    <row r="110" spans="3:9" ht="15" customHeight="1">
      <c r="C110" s="112" t="b">
        <v>0</v>
      </c>
      <c r="D110" s="113">
        <v>28</v>
      </c>
      <c r="E110" s="114">
        <v>676082</v>
      </c>
      <c r="F110" s="114">
        <v>590246</v>
      </c>
      <c r="G110" s="122">
        <v>28</v>
      </c>
      <c r="H110" s="123">
        <v>0</v>
      </c>
      <c r="I110" s="123">
        <v>1.4732939975255793E+18</v>
      </c>
    </row>
    <row r="111" spans="3:9" ht="15" customHeight="1">
      <c r="C111" s="112" t="b">
        <v>0</v>
      </c>
      <c r="D111" s="113">
        <v>29</v>
      </c>
      <c r="E111" s="114">
        <v>628788</v>
      </c>
      <c r="F111" s="114">
        <v>592589</v>
      </c>
      <c r="G111" s="122">
        <v>29</v>
      </c>
      <c r="H111" s="123">
        <v>0</v>
      </c>
      <c r="I111" s="123">
        <v>7.0624577965728635E+18</v>
      </c>
    </row>
    <row r="112" spans="3:9" ht="15" customHeight="1">
      <c r="C112" s="112" t="b">
        <v>0</v>
      </c>
      <c r="D112" s="113">
        <v>30</v>
      </c>
      <c r="E112" s="114">
        <v>626171</v>
      </c>
      <c r="F112" s="114">
        <v>589222</v>
      </c>
      <c r="G112" s="122">
        <v>30</v>
      </c>
      <c r="H112" s="123">
        <v>0</v>
      </c>
      <c r="I112" s="123">
        <v>1.0662052390316579E+19</v>
      </c>
    </row>
    <row r="113" spans="3:9" ht="15" customHeight="1">
      <c r="C113" s="112" t="b">
        <v>0</v>
      </c>
      <c r="D113" s="113">
        <v>31</v>
      </c>
      <c r="E113" s="114">
        <v>640787</v>
      </c>
      <c r="F113" s="114">
        <v>601020</v>
      </c>
      <c r="G113" s="122">
        <v>31</v>
      </c>
      <c r="H113" s="123">
        <v>0</v>
      </c>
      <c r="I113" s="123">
        <v>9.4389506231990211E+18</v>
      </c>
    </row>
    <row r="114" spans="3:9" ht="15" customHeight="1">
      <c r="C114" s="112" t="b">
        <v>0</v>
      </c>
      <c r="D114" s="113">
        <v>32</v>
      </c>
      <c r="E114" s="114">
        <v>632461</v>
      </c>
      <c r="F114" s="114">
        <v>609399</v>
      </c>
      <c r="G114" s="122">
        <v>32</v>
      </c>
      <c r="H114" s="123">
        <v>0</v>
      </c>
      <c r="I114" s="123">
        <v>6.1213542551659428E+18</v>
      </c>
    </row>
    <row r="115" spans="3:9" ht="15" customHeight="1">
      <c r="C115" s="112" t="b">
        <v>0</v>
      </c>
      <c r="D115" s="113">
        <v>33</v>
      </c>
      <c r="E115" s="114">
        <v>627212</v>
      </c>
      <c r="F115" s="114">
        <v>624840</v>
      </c>
      <c r="G115" s="122">
        <v>33</v>
      </c>
      <c r="H115" s="123">
        <v>0</v>
      </c>
      <c r="I115" s="123">
        <v>1.6555550365033822E+19</v>
      </c>
    </row>
    <row r="116" spans="3:9" ht="15" customHeight="1">
      <c r="C116" s="112" t="b">
        <v>0</v>
      </c>
      <c r="D116" s="113">
        <v>34</v>
      </c>
      <c r="E116" s="114">
        <v>639057</v>
      </c>
      <c r="F116" s="114">
        <v>648759</v>
      </c>
      <c r="G116" s="122">
        <v>34</v>
      </c>
      <c r="H116" s="123">
        <v>0</v>
      </c>
      <c r="I116" s="123">
        <v>3.9720823067856307E+18</v>
      </c>
    </row>
    <row r="117" spans="3:9" ht="15" customHeight="1">
      <c r="C117" s="112" t="b">
        <v>0</v>
      </c>
      <c r="D117" s="113">
        <v>35</v>
      </c>
      <c r="E117" s="114">
        <v>666273</v>
      </c>
      <c r="F117" s="114">
        <v>672425</v>
      </c>
      <c r="G117" s="122">
        <v>35</v>
      </c>
      <c r="H117" s="123">
        <v>0</v>
      </c>
      <c r="I117" s="123">
        <v>6.4016388815343462E+18</v>
      </c>
    </row>
    <row r="118" spans="3:9" ht="15" customHeight="1">
      <c r="C118" s="112" t="b">
        <v>0</v>
      </c>
      <c r="D118" s="113">
        <v>36</v>
      </c>
      <c r="E118" s="114">
        <v>685406</v>
      </c>
      <c r="F118" s="114">
        <v>692233</v>
      </c>
      <c r="G118" s="122">
        <v>36</v>
      </c>
      <c r="H118" s="123">
        <v>0</v>
      </c>
      <c r="I118" s="123">
        <v>1.2547276770335107E+19</v>
      </c>
    </row>
    <row r="119" spans="3:9" ht="15" customHeight="1">
      <c r="C119" s="112" t="b">
        <v>0</v>
      </c>
      <c r="D119" s="113">
        <v>37</v>
      </c>
      <c r="E119" s="114">
        <v>699471</v>
      </c>
      <c r="F119" s="114">
        <v>710709</v>
      </c>
      <c r="G119" s="122">
        <v>37</v>
      </c>
      <c r="H119" s="123">
        <v>0</v>
      </c>
      <c r="I119" s="123">
        <v>5.2745969665842227E+18</v>
      </c>
    </row>
    <row r="120" spans="3:9" ht="15" customHeight="1">
      <c r="C120" s="112" t="b">
        <v>0</v>
      </c>
      <c r="D120" s="113">
        <v>38</v>
      </c>
      <c r="E120" s="114">
        <v>721719</v>
      </c>
      <c r="F120" s="114">
        <v>750856</v>
      </c>
      <c r="G120" s="122">
        <v>38</v>
      </c>
      <c r="H120" s="123">
        <v>0</v>
      </c>
      <c r="I120" s="123">
        <v>1.1014045564602294E+19</v>
      </c>
    </row>
    <row r="121" spans="3:9" ht="15" customHeight="1">
      <c r="C121" s="112" t="b">
        <v>0</v>
      </c>
      <c r="D121" s="113">
        <v>39</v>
      </c>
      <c r="E121" s="114">
        <v>740107</v>
      </c>
      <c r="F121" s="114">
        <v>768973</v>
      </c>
      <c r="G121" s="122">
        <v>39</v>
      </c>
      <c r="H121" s="123">
        <v>0</v>
      </c>
      <c r="I121" s="123">
        <v>6.0010946546198098E+18</v>
      </c>
    </row>
    <row r="122" spans="3:9" ht="15" customHeight="1">
      <c r="C122" s="112" t="b">
        <v>0</v>
      </c>
      <c r="D122" s="113">
        <v>40</v>
      </c>
      <c r="E122" s="114">
        <v>742531</v>
      </c>
      <c r="F122" s="114">
        <v>772839</v>
      </c>
      <c r="G122" s="122">
        <v>40</v>
      </c>
      <c r="H122" s="123">
        <v>0</v>
      </c>
      <c r="I122" s="123">
        <v>1.5507751247535702E+19</v>
      </c>
    </row>
    <row r="123" spans="3:9" ht="15" customHeight="1">
      <c r="C123" s="112" t="b">
        <v>0</v>
      </c>
      <c r="D123" s="113">
        <v>41</v>
      </c>
      <c r="E123" s="114">
        <v>743879</v>
      </c>
      <c r="F123" s="114">
        <v>773282</v>
      </c>
      <c r="G123" s="122">
        <v>41</v>
      </c>
      <c r="H123" s="123">
        <v>0</v>
      </c>
      <c r="I123" s="123">
        <v>5.2222559952267909E+18</v>
      </c>
    </row>
    <row r="124" spans="3:9" ht="15" customHeight="1">
      <c r="C124" s="112" t="b">
        <v>0</v>
      </c>
      <c r="D124" s="113">
        <v>42</v>
      </c>
      <c r="E124" s="114">
        <v>761867</v>
      </c>
      <c r="F124" s="114">
        <v>786161</v>
      </c>
      <c r="G124" s="122">
        <v>42</v>
      </c>
      <c r="H124" s="123">
        <v>0</v>
      </c>
      <c r="I124" s="123">
        <v>7.5175708133055846E+18</v>
      </c>
    </row>
    <row r="125" spans="3:9" ht="15" customHeight="1">
      <c r="C125" s="112" t="b">
        <v>0</v>
      </c>
      <c r="D125" s="113">
        <v>43</v>
      </c>
      <c r="E125" s="114">
        <v>794456</v>
      </c>
      <c r="F125" s="114">
        <v>800304</v>
      </c>
      <c r="G125" s="122">
        <v>43</v>
      </c>
      <c r="H125" s="123">
        <v>0</v>
      </c>
      <c r="I125" s="123">
        <v>7.7729157695089275E+18</v>
      </c>
    </row>
    <row r="126" spans="3:9" ht="15" customHeight="1">
      <c r="C126" s="112" t="b">
        <v>0</v>
      </c>
      <c r="D126" s="113">
        <v>44</v>
      </c>
      <c r="E126" s="114">
        <v>779789</v>
      </c>
      <c r="F126" s="114">
        <v>819934</v>
      </c>
      <c r="G126" s="122">
        <v>44</v>
      </c>
      <c r="H126" s="123">
        <v>0</v>
      </c>
      <c r="I126" s="123">
        <v>4.1853255637515745E+18</v>
      </c>
    </row>
    <row r="127" spans="3:9" ht="15" customHeight="1">
      <c r="C127" s="112" t="b">
        <v>0</v>
      </c>
      <c r="D127" s="113">
        <v>45</v>
      </c>
      <c r="E127" s="114">
        <v>806300</v>
      </c>
      <c r="F127" s="114">
        <v>848346</v>
      </c>
      <c r="G127" s="122">
        <v>45</v>
      </c>
      <c r="H127" s="123">
        <v>0</v>
      </c>
      <c r="I127" s="123">
        <v>1.1786308287423193E+19</v>
      </c>
    </row>
    <row r="128" spans="3:9" ht="15" customHeight="1">
      <c r="C128" s="112" t="b">
        <v>0</v>
      </c>
      <c r="D128" s="113">
        <v>46</v>
      </c>
      <c r="E128" s="114">
        <v>827889</v>
      </c>
      <c r="F128" s="114">
        <v>869421</v>
      </c>
      <c r="G128" s="122">
        <v>46</v>
      </c>
      <c r="H128" s="123">
        <v>0</v>
      </c>
      <c r="I128" s="123">
        <v>5.3813646548859085E+18</v>
      </c>
    </row>
    <row r="129" spans="3:9" ht="15" customHeight="1">
      <c r="C129" s="112" t="b">
        <v>0</v>
      </c>
      <c r="D129" s="113">
        <v>47</v>
      </c>
      <c r="E129" s="114">
        <v>854209</v>
      </c>
      <c r="F129" s="114">
        <v>905637</v>
      </c>
      <c r="G129" s="122">
        <v>47</v>
      </c>
      <c r="H129" s="123">
        <v>0</v>
      </c>
      <c r="I129" s="123">
        <v>3.4472564120127565E+18</v>
      </c>
    </row>
    <row r="130" spans="3:9" ht="15" customHeight="1">
      <c r="C130" s="112" t="b">
        <v>0</v>
      </c>
      <c r="D130" s="113">
        <v>48</v>
      </c>
      <c r="E130" s="114">
        <v>901124</v>
      </c>
      <c r="F130" s="114">
        <v>935369</v>
      </c>
      <c r="G130" s="122">
        <v>48</v>
      </c>
      <c r="H130" s="123">
        <v>0</v>
      </c>
      <c r="I130" s="123">
        <v>4.9673759231900221E+18</v>
      </c>
    </row>
    <row r="131" spans="3:9" ht="15" customHeight="1">
      <c r="C131" s="112" t="b">
        <v>0</v>
      </c>
      <c r="D131" s="113">
        <v>49</v>
      </c>
      <c r="E131" s="114">
        <v>960778</v>
      </c>
      <c r="F131" s="114">
        <v>975008</v>
      </c>
      <c r="G131" s="122">
        <v>49</v>
      </c>
      <c r="H131" s="123">
        <v>0</v>
      </c>
      <c r="I131" s="123">
        <v>4.4183502346141071E+18</v>
      </c>
    </row>
    <row r="132" spans="3:9" ht="15" customHeight="1">
      <c r="C132" s="112" t="b">
        <v>0</v>
      </c>
      <c r="D132" s="113">
        <v>50</v>
      </c>
      <c r="E132" s="114">
        <v>962378</v>
      </c>
      <c r="F132" s="114">
        <v>983472</v>
      </c>
      <c r="G132" s="122">
        <v>50</v>
      </c>
      <c r="H132" s="123">
        <v>0</v>
      </c>
      <c r="I132" s="123">
        <v>8.7306113224374641E+18</v>
      </c>
    </row>
    <row r="133" spans="3:9" ht="15" customHeight="1">
      <c r="C133" s="112" t="b">
        <v>0</v>
      </c>
      <c r="D133" s="113">
        <v>51</v>
      </c>
      <c r="E133" s="114">
        <v>938376</v>
      </c>
      <c r="F133" s="114">
        <v>963933</v>
      </c>
      <c r="G133" s="122">
        <v>51</v>
      </c>
      <c r="H133" s="123">
        <v>0</v>
      </c>
      <c r="I133" s="123">
        <v>1.3474179423629896E+19</v>
      </c>
    </row>
    <row r="134" spans="3:9" ht="15" customHeight="1">
      <c r="C134" s="112" t="b">
        <v>0</v>
      </c>
      <c r="D134" s="113">
        <v>52</v>
      </c>
      <c r="E134" s="114">
        <v>912944</v>
      </c>
      <c r="F134" s="114">
        <v>937572</v>
      </c>
      <c r="G134" s="122">
        <v>52</v>
      </c>
      <c r="H134" s="123">
        <v>0</v>
      </c>
      <c r="I134" s="123">
        <v>1.8189328695654222E+19</v>
      </c>
    </row>
    <row r="135" spans="3:9" ht="15" customHeight="1">
      <c r="C135" s="112" t="b">
        <v>0</v>
      </c>
      <c r="D135" s="113">
        <v>53</v>
      </c>
      <c r="E135" s="114">
        <v>886301</v>
      </c>
      <c r="F135" s="114">
        <v>907173</v>
      </c>
      <c r="G135" s="122">
        <v>53</v>
      </c>
      <c r="H135" s="123">
        <v>0</v>
      </c>
      <c r="I135" s="123">
        <v>1.7512364145037584E+19</v>
      </c>
    </row>
    <row r="136" spans="3:9" ht="15" customHeight="1">
      <c r="C136" s="112" t="b">
        <v>0</v>
      </c>
      <c r="D136" s="113">
        <v>54</v>
      </c>
      <c r="E136" s="114">
        <v>885968</v>
      </c>
      <c r="F136" s="114">
        <v>886875</v>
      </c>
      <c r="G136" s="122">
        <v>54</v>
      </c>
      <c r="H136" s="123">
        <v>0</v>
      </c>
      <c r="I136" s="123">
        <v>5.604591515955207E+17</v>
      </c>
    </row>
    <row r="137" spans="3:9" ht="15" customHeight="1">
      <c r="C137" s="112" t="b">
        <v>0</v>
      </c>
      <c r="D137" s="113">
        <v>55</v>
      </c>
      <c r="E137" s="114">
        <v>864908</v>
      </c>
      <c r="F137" s="114">
        <v>871335</v>
      </c>
      <c r="G137" s="122">
        <v>55</v>
      </c>
      <c r="H137" s="123">
        <v>0</v>
      </c>
      <c r="I137" s="123">
        <v>7.4652147332686835E+17</v>
      </c>
    </row>
    <row r="138" spans="3:9" ht="15" customHeight="1">
      <c r="C138" s="112" t="b">
        <v>0</v>
      </c>
      <c r="D138" s="113">
        <v>56</v>
      </c>
      <c r="E138" s="114">
        <v>810539</v>
      </c>
      <c r="F138" s="114">
        <v>822700</v>
      </c>
      <c r="G138" s="122">
        <v>56</v>
      </c>
      <c r="H138" s="123">
        <v>0</v>
      </c>
      <c r="I138" s="123">
        <v>1.1688631635693666E+19</v>
      </c>
    </row>
    <row r="139" spans="3:9" ht="15" customHeight="1">
      <c r="C139" s="112" t="b">
        <v>0</v>
      </c>
      <c r="D139" s="113">
        <v>57</v>
      </c>
      <c r="E139" s="114">
        <v>714712</v>
      </c>
      <c r="F139" s="114">
        <v>719871</v>
      </c>
      <c r="G139" s="122">
        <v>57</v>
      </c>
      <c r="H139" s="123">
        <v>0</v>
      </c>
      <c r="I139" s="123">
        <v>1.4358730872567054E+19</v>
      </c>
    </row>
    <row r="140" spans="3:9" ht="15" customHeight="1">
      <c r="C140" s="112" t="b">
        <v>0</v>
      </c>
      <c r="D140" s="113">
        <v>58</v>
      </c>
      <c r="E140" s="114">
        <v>816558</v>
      </c>
      <c r="F140" s="114">
        <v>826544</v>
      </c>
      <c r="G140" s="122">
        <v>58</v>
      </c>
      <c r="H140" s="123">
        <v>0</v>
      </c>
      <c r="I140" s="123">
        <v>1.0124489832723796E+19</v>
      </c>
    </row>
    <row r="141" spans="3:9" ht="15" customHeight="1">
      <c r="C141" s="112" t="b">
        <v>0</v>
      </c>
      <c r="D141" s="113">
        <v>59</v>
      </c>
      <c r="E141" s="114">
        <v>786167</v>
      </c>
      <c r="F141" s="114">
        <v>778996</v>
      </c>
      <c r="G141" s="122">
        <v>59</v>
      </c>
      <c r="H141" s="123">
        <v>0</v>
      </c>
      <c r="I141" s="123">
        <v>1.340680717095704E+19</v>
      </c>
    </row>
    <row r="142" spans="3:9" ht="15" customHeight="1">
      <c r="C142" s="112" t="b">
        <v>0</v>
      </c>
      <c r="D142" s="113">
        <v>60</v>
      </c>
      <c r="E142" s="114">
        <v>760956</v>
      </c>
      <c r="F142" s="114">
        <v>757749</v>
      </c>
      <c r="G142" s="122">
        <v>60</v>
      </c>
      <c r="H142" s="123">
        <v>0</v>
      </c>
      <c r="I142" s="123">
        <v>1.0861741828854462E+19</v>
      </c>
    </row>
    <row r="143" spans="3:9" ht="15" customHeight="1">
      <c r="C143" s="112" t="b">
        <v>0</v>
      </c>
      <c r="D143" s="113">
        <v>61</v>
      </c>
      <c r="E143" s="114">
        <v>735328</v>
      </c>
      <c r="F143" s="114">
        <v>734477</v>
      </c>
      <c r="G143" s="122">
        <v>61</v>
      </c>
      <c r="H143" s="123">
        <v>0</v>
      </c>
      <c r="I143" s="123">
        <v>1.8113261960120266E+18</v>
      </c>
    </row>
    <row r="144" spans="3:9" ht="15" customHeight="1">
      <c r="C144" s="112" t="b">
        <v>0</v>
      </c>
      <c r="D144" s="113">
        <v>62</v>
      </c>
      <c r="E144" s="114">
        <v>730029</v>
      </c>
      <c r="F144" s="114">
        <v>726605</v>
      </c>
      <c r="G144" s="122">
        <v>62</v>
      </c>
      <c r="H144" s="123">
        <v>0</v>
      </c>
      <c r="I144" s="123">
        <v>3.1209381538583409E+18</v>
      </c>
    </row>
    <row r="145" spans="3:9" ht="15" customHeight="1">
      <c r="C145" s="112" t="b">
        <v>0</v>
      </c>
      <c r="D145" s="113">
        <v>63</v>
      </c>
      <c r="E145" s="114">
        <v>731700</v>
      </c>
      <c r="F145" s="114">
        <v>735190</v>
      </c>
      <c r="G145" s="122">
        <v>63</v>
      </c>
      <c r="H145" s="123">
        <v>0</v>
      </c>
      <c r="I145" s="123">
        <v>7.4287468927034445E+17</v>
      </c>
    </row>
    <row r="146" spans="3:9" ht="15" customHeight="1">
      <c r="C146" s="112" t="b">
        <v>0</v>
      </c>
      <c r="D146" s="113">
        <v>64</v>
      </c>
      <c r="E146" s="114">
        <v>739772</v>
      </c>
      <c r="F146" s="114">
        <v>741643</v>
      </c>
      <c r="G146" s="122">
        <v>64</v>
      </c>
      <c r="H146" s="123">
        <v>0</v>
      </c>
      <c r="I146" s="123">
        <v>1.4337202421192239E+19</v>
      </c>
    </row>
    <row r="147" spans="3:9" ht="15" customHeight="1">
      <c r="C147" s="112" t="b">
        <v>0</v>
      </c>
      <c r="D147" s="113">
        <v>65</v>
      </c>
      <c r="E147" s="114">
        <v>713858</v>
      </c>
      <c r="F147" s="114">
        <v>720840</v>
      </c>
      <c r="G147" s="122">
        <v>65</v>
      </c>
      <c r="H147" s="123">
        <v>0</v>
      </c>
      <c r="I147" s="123">
        <v>1.4174773541444081E+18</v>
      </c>
    </row>
    <row r="148" spans="3:9" ht="15" customHeight="1">
      <c r="C148" s="112" t="b">
        <v>0</v>
      </c>
      <c r="D148" s="113">
        <v>66</v>
      </c>
      <c r="E148" s="114">
        <v>700181</v>
      </c>
      <c r="F148" s="114">
        <v>712400</v>
      </c>
      <c r="G148" s="122">
        <v>66</v>
      </c>
      <c r="H148" s="123">
        <v>0</v>
      </c>
      <c r="I148" s="123">
        <v>3.5607205110808945E+18</v>
      </c>
    </row>
    <row r="149" spans="3:9" ht="15" customHeight="1">
      <c r="C149" s="112" t="b">
        <v>0</v>
      </c>
      <c r="D149" s="113">
        <v>67</v>
      </c>
      <c r="E149" s="114">
        <v>728345</v>
      </c>
      <c r="F149" s="114">
        <v>746399</v>
      </c>
      <c r="G149" s="122">
        <v>67</v>
      </c>
      <c r="H149" s="123">
        <v>0</v>
      </c>
      <c r="I149" s="123">
        <v>5.4497656031771315E+17</v>
      </c>
    </row>
    <row r="150" spans="3:9" ht="15" customHeight="1">
      <c r="C150" s="112" t="b">
        <v>0</v>
      </c>
      <c r="D150" s="113">
        <v>68</v>
      </c>
      <c r="E150" s="114">
        <v>739566</v>
      </c>
      <c r="F150" s="114">
        <v>763941</v>
      </c>
      <c r="G150" s="122">
        <v>68</v>
      </c>
      <c r="H150" s="123">
        <v>0</v>
      </c>
      <c r="I150" s="123">
        <v>9.0569841932846459E+18</v>
      </c>
    </row>
    <row r="151" spans="3:9" ht="15" customHeight="1">
      <c r="C151" s="112" t="b">
        <v>0</v>
      </c>
      <c r="D151" s="113">
        <v>69</v>
      </c>
      <c r="E151" s="114">
        <v>744209</v>
      </c>
      <c r="F151" s="114">
        <v>775708</v>
      </c>
      <c r="G151" s="122">
        <v>69</v>
      </c>
      <c r="H151" s="123">
        <v>0</v>
      </c>
      <c r="I151" s="123">
        <v>1.912565907064996E+16</v>
      </c>
    </row>
    <row r="152" spans="3:9" ht="15" customHeight="1">
      <c r="C152" s="112" t="b">
        <v>0</v>
      </c>
      <c r="D152" s="113">
        <v>70</v>
      </c>
      <c r="E152" s="114">
        <v>775305</v>
      </c>
      <c r="F152" s="114">
        <v>823232</v>
      </c>
      <c r="G152" s="122">
        <v>70</v>
      </c>
      <c r="H152" s="123">
        <v>0</v>
      </c>
      <c r="I152" s="123">
        <v>1.1717970555528692E+19</v>
      </c>
    </row>
    <row r="153" spans="3:9" ht="15" customHeight="1">
      <c r="C153" s="112" t="b">
        <v>0</v>
      </c>
      <c r="D153" s="113">
        <v>71</v>
      </c>
      <c r="E153" s="114">
        <v>805476</v>
      </c>
      <c r="F153" s="114">
        <v>866850</v>
      </c>
      <c r="G153" s="122">
        <v>71</v>
      </c>
      <c r="H153" s="123">
        <v>0</v>
      </c>
      <c r="I153" s="123">
        <v>7.5539612881848709E+18</v>
      </c>
    </row>
    <row r="154" spans="3:9" ht="15" customHeight="1">
      <c r="C154" s="112" t="b">
        <v>0</v>
      </c>
      <c r="D154" s="113">
        <v>72</v>
      </c>
      <c r="E154" s="114">
        <v>842764</v>
      </c>
      <c r="F154" s="114">
        <v>919958</v>
      </c>
      <c r="G154" s="122">
        <v>72</v>
      </c>
      <c r="H154" s="123">
        <v>0</v>
      </c>
      <c r="I154" s="123">
        <v>1.6455765069267589E+18</v>
      </c>
    </row>
    <row r="155" spans="3:9" ht="15" customHeight="1">
      <c r="C155" s="112" t="b">
        <v>0</v>
      </c>
      <c r="D155" s="113">
        <v>73</v>
      </c>
      <c r="E155" s="114">
        <v>891843</v>
      </c>
      <c r="F155" s="114">
        <v>990002</v>
      </c>
      <c r="G155" s="122">
        <v>73</v>
      </c>
      <c r="H155" s="123">
        <v>0</v>
      </c>
      <c r="I155" s="123">
        <v>1.4103893969706582E+19</v>
      </c>
    </row>
    <row r="156" spans="3:9" ht="15" customHeight="1">
      <c r="C156" s="112" t="b">
        <v>0</v>
      </c>
      <c r="D156" s="113">
        <v>74</v>
      </c>
      <c r="E156" s="114">
        <v>935349</v>
      </c>
      <c r="F156" s="114">
        <v>1053061</v>
      </c>
      <c r="G156" s="122">
        <v>74</v>
      </c>
      <c r="H156" s="123">
        <v>0</v>
      </c>
      <c r="I156" s="123">
        <v>1.9216198648678799E+18</v>
      </c>
    </row>
    <row r="157" spans="3:9" ht="15" customHeight="1">
      <c r="C157" s="112" t="b">
        <v>0</v>
      </c>
      <c r="D157" s="113">
        <v>75</v>
      </c>
      <c r="E157" s="114">
        <v>898823</v>
      </c>
      <c r="F157" s="114">
        <v>1027158</v>
      </c>
      <c r="G157" s="122">
        <v>75</v>
      </c>
      <c r="H157" s="123">
        <v>0</v>
      </c>
      <c r="I157" s="123">
        <v>1.7272534880364603E+18</v>
      </c>
    </row>
    <row r="158" spans="3:9" ht="15" customHeight="1">
      <c r="C158" s="112" t="b">
        <v>0</v>
      </c>
      <c r="D158" s="113">
        <v>76</v>
      </c>
      <c r="E158" s="114">
        <v>768946</v>
      </c>
      <c r="F158" s="114">
        <v>886808</v>
      </c>
      <c r="G158" s="122">
        <v>76</v>
      </c>
      <c r="H158" s="123">
        <v>0</v>
      </c>
      <c r="I158" s="123">
        <v>6.4100318974182287E+18</v>
      </c>
    </row>
    <row r="159" spans="3:9" ht="15" customHeight="1">
      <c r="C159" s="112" t="b">
        <v>0</v>
      </c>
      <c r="D159" s="113">
        <v>77</v>
      </c>
      <c r="E159" s="114">
        <v>532015</v>
      </c>
      <c r="F159" s="114">
        <v>621438</v>
      </c>
      <c r="G159" s="122">
        <v>77</v>
      </c>
      <c r="H159" s="123">
        <v>0</v>
      </c>
      <c r="I159" s="123">
        <v>8.216679943067561E+17</v>
      </c>
    </row>
    <row r="160" spans="3:9" ht="15" customHeight="1">
      <c r="C160" s="112" t="b">
        <v>0</v>
      </c>
      <c r="D160" s="113">
        <v>78</v>
      </c>
      <c r="E160" s="114">
        <v>568088</v>
      </c>
      <c r="F160" s="114">
        <v>689533</v>
      </c>
      <c r="G160" s="122">
        <v>78</v>
      </c>
      <c r="H160" s="123">
        <v>0</v>
      </c>
      <c r="I160" s="123">
        <v>9.8256551042039808E+18</v>
      </c>
    </row>
    <row r="161" spans="3:9" ht="15" customHeight="1">
      <c r="C161" s="112" t="b">
        <v>0</v>
      </c>
      <c r="D161" s="113">
        <v>79</v>
      </c>
      <c r="E161" s="114">
        <v>622941</v>
      </c>
      <c r="F161" s="114">
        <v>778339</v>
      </c>
      <c r="G161" s="122">
        <v>79</v>
      </c>
      <c r="H161" s="123">
        <v>0</v>
      </c>
      <c r="I161" s="123">
        <v>1.4971187127303762E+19</v>
      </c>
    </row>
    <row r="162" spans="3:9" ht="15" customHeight="1">
      <c r="C162" s="112" t="b">
        <v>0</v>
      </c>
      <c r="D162" s="113">
        <v>80</v>
      </c>
      <c r="E162" s="114">
        <v>589178</v>
      </c>
      <c r="F162" s="114">
        <v>752945</v>
      </c>
      <c r="G162" s="122">
        <v>80</v>
      </c>
      <c r="H162" s="123">
        <v>0</v>
      </c>
      <c r="I162" s="123">
        <v>1.8065373676476023E+19</v>
      </c>
    </row>
    <row r="163" spans="3:9" ht="15" customHeight="1">
      <c r="C163" s="112" t="b">
        <v>0</v>
      </c>
      <c r="D163" s="113">
        <v>81</v>
      </c>
      <c r="E163" s="114">
        <v>571753</v>
      </c>
      <c r="F163" s="114">
        <v>748040</v>
      </c>
      <c r="G163" s="122">
        <v>81</v>
      </c>
      <c r="H163" s="123">
        <v>0</v>
      </c>
      <c r="I163" s="123">
        <v>1.2615580815861062E+19</v>
      </c>
    </row>
    <row r="164" spans="3:9" ht="15" customHeight="1">
      <c r="C164" s="112" t="b">
        <v>0</v>
      </c>
      <c r="D164" s="113">
        <v>82</v>
      </c>
      <c r="E164" s="114">
        <v>518760</v>
      </c>
      <c r="F164" s="114">
        <v>699768</v>
      </c>
      <c r="G164" s="122">
        <v>82</v>
      </c>
      <c r="H164" s="123">
        <v>0</v>
      </c>
      <c r="I164" s="123">
        <v>3.2779974318739845E+18</v>
      </c>
    </row>
    <row r="165" spans="3:9" ht="15" customHeight="1">
      <c r="C165" s="112" t="b">
        <v>0</v>
      </c>
      <c r="D165" s="113">
        <v>83</v>
      </c>
      <c r="E165" s="114">
        <v>439585</v>
      </c>
      <c r="F165" s="114">
        <v>614940</v>
      </c>
      <c r="G165" s="122">
        <v>83</v>
      </c>
      <c r="H165" s="123">
        <v>0</v>
      </c>
      <c r="I165" s="123">
        <v>4.1737103870229135E+18</v>
      </c>
    </row>
    <row r="166" spans="3:9" ht="15" customHeight="1">
      <c r="C166" s="112" t="b">
        <v>0</v>
      </c>
      <c r="D166" s="113">
        <v>84</v>
      </c>
      <c r="E166" s="114">
        <v>363904</v>
      </c>
      <c r="F166" s="114">
        <v>544975</v>
      </c>
      <c r="G166" s="122">
        <v>84</v>
      </c>
      <c r="H166" s="123">
        <v>0</v>
      </c>
      <c r="I166" s="123">
        <v>4.7773034189593262E+18</v>
      </c>
    </row>
    <row r="167" spans="3:9" ht="15" customHeight="1">
      <c r="C167" s="112" t="b">
        <v>0</v>
      </c>
      <c r="D167" s="113">
        <v>85</v>
      </c>
      <c r="E167" s="114">
        <v>354494</v>
      </c>
      <c r="F167" s="114">
        <v>556941</v>
      </c>
      <c r="G167" s="122">
        <v>85</v>
      </c>
      <c r="H167" s="123">
        <v>0</v>
      </c>
      <c r="I167" s="123">
        <v>7.649575950742655E+18</v>
      </c>
    </row>
    <row r="168" spans="3:9" ht="15" customHeight="1">
      <c r="C168" s="112" t="b">
        <v>0</v>
      </c>
      <c r="D168" s="113">
        <v>86</v>
      </c>
      <c r="E168" s="114">
        <v>329172</v>
      </c>
      <c r="F168" s="114">
        <v>542304</v>
      </c>
      <c r="G168" s="122">
        <v>86</v>
      </c>
      <c r="H168" s="123">
        <v>0</v>
      </c>
      <c r="I168" s="123">
        <v>5.5500903753393395E+17</v>
      </c>
    </row>
    <row r="169" spans="3:9" ht="15" customHeight="1">
      <c r="C169" s="112" t="b">
        <v>0</v>
      </c>
      <c r="D169" s="113">
        <v>87</v>
      </c>
      <c r="E169" s="114">
        <v>290117</v>
      </c>
      <c r="F169" s="114">
        <v>510069</v>
      </c>
      <c r="G169" s="122">
        <v>87</v>
      </c>
      <c r="H169" s="123">
        <v>0</v>
      </c>
      <c r="I169" s="123">
        <v>1.2124021820770486E+19</v>
      </c>
    </row>
    <row r="170" spans="3:9" ht="15" customHeight="1">
      <c r="C170" s="112" t="b">
        <v>0</v>
      </c>
      <c r="D170" s="113">
        <v>88</v>
      </c>
      <c r="E170" s="114">
        <v>244172</v>
      </c>
      <c r="F170" s="114">
        <v>458398</v>
      </c>
      <c r="G170" s="122">
        <v>88</v>
      </c>
      <c r="H170" s="123">
        <v>0</v>
      </c>
      <c r="I170" s="123">
        <v>3.1574052801316813E+18</v>
      </c>
    </row>
    <row r="171" spans="3:9" ht="15" customHeight="1">
      <c r="C171" s="112" t="b">
        <v>0</v>
      </c>
      <c r="D171" s="113">
        <v>89</v>
      </c>
      <c r="E171" s="114">
        <v>205011</v>
      </c>
      <c r="F171" s="114">
        <v>412729</v>
      </c>
      <c r="G171" s="122">
        <v>89</v>
      </c>
      <c r="H171" s="123">
        <v>0</v>
      </c>
      <c r="I171" s="123">
        <v>7.1338836967375606E+18</v>
      </c>
    </row>
    <row r="172" spans="3:9" ht="15" customHeight="1">
      <c r="C172" s="112" t="b">
        <v>0</v>
      </c>
      <c r="D172" s="113">
        <v>90</v>
      </c>
      <c r="E172" s="114">
        <v>174242</v>
      </c>
      <c r="F172" s="114">
        <v>375890</v>
      </c>
      <c r="G172" s="122">
        <v>90</v>
      </c>
      <c r="H172" s="123">
        <v>0</v>
      </c>
      <c r="I172" s="123">
        <v>1.7989135352326818E+19</v>
      </c>
    </row>
    <row r="173" spans="3:9" ht="15" customHeight="1">
      <c r="C173" s="112" t="b">
        <v>0</v>
      </c>
      <c r="D173" s="113">
        <v>91</v>
      </c>
      <c r="E173" s="114">
        <v>143130</v>
      </c>
      <c r="F173" s="114">
        <v>330798</v>
      </c>
      <c r="G173" s="122">
        <v>91</v>
      </c>
      <c r="H173" s="123">
        <v>0</v>
      </c>
      <c r="I173" s="123">
        <v>1.7528038923419296E+19</v>
      </c>
    </row>
    <row r="174" spans="3:9" ht="15" customHeight="1">
      <c r="C174" s="112" t="b">
        <v>0</v>
      </c>
      <c r="D174" s="113">
        <v>92</v>
      </c>
      <c r="E174" s="114">
        <v>113116</v>
      </c>
      <c r="F174" s="114">
        <v>282559</v>
      </c>
      <c r="G174" s="122">
        <v>92</v>
      </c>
      <c r="H174" s="123">
        <v>0</v>
      </c>
      <c r="I174" s="123">
        <v>4.1682447411314611E+18</v>
      </c>
    </row>
    <row r="175" spans="3:9" ht="15" customHeight="1">
      <c r="C175" s="112" t="b">
        <v>0</v>
      </c>
      <c r="D175" s="113">
        <v>93</v>
      </c>
      <c r="E175" s="114">
        <v>87253</v>
      </c>
      <c r="F175" s="114">
        <v>236055</v>
      </c>
      <c r="G175" s="122">
        <v>93</v>
      </c>
      <c r="H175" s="123">
        <v>0</v>
      </c>
      <c r="I175" s="123">
        <v>1.0645392347516508E+19</v>
      </c>
    </row>
    <row r="176" spans="3:9" ht="15" customHeight="1">
      <c r="C176" s="112" t="b">
        <v>0</v>
      </c>
      <c r="D176" s="113">
        <v>94</v>
      </c>
      <c r="E176" s="114">
        <v>66982</v>
      </c>
      <c r="F176" s="114">
        <v>196962</v>
      </c>
      <c r="G176" s="122">
        <v>94</v>
      </c>
      <c r="H176" s="123">
        <v>0</v>
      </c>
      <c r="I176" s="123">
        <v>7.1150012621527654E+17</v>
      </c>
    </row>
    <row r="177" spans="3:9" ht="15" customHeight="1">
      <c r="C177" s="112" t="b">
        <v>0</v>
      </c>
      <c r="D177" s="113">
        <v>95</v>
      </c>
      <c r="E177" s="114">
        <v>49928</v>
      </c>
      <c r="F177" s="114">
        <v>159961</v>
      </c>
      <c r="G177" s="122">
        <v>95</v>
      </c>
      <c r="H177" s="123">
        <v>0</v>
      </c>
      <c r="I177" s="123">
        <v>5.0347094742718566E+18</v>
      </c>
    </row>
    <row r="178" spans="3:9" ht="15" customHeight="1">
      <c r="C178" s="112" t="b">
        <v>0</v>
      </c>
      <c r="D178" s="113">
        <v>96</v>
      </c>
      <c r="E178" s="114">
        <v>35843</v>
      </c>
      <c r="F178" s="114">
        <v>126894</v>
      </c>
      <c r="G178" s="122">
        <v>96</v>
      </c>
      <c r="H178" s="123">
        <v>0</v>
      </c>
      <c r="I178" s="123">
        <v>2.4356866448488658E+18</v>
      </c>
    </row>
    <row r="179" spans="3:9" ht="15" customHeight="1">
      <c r="C179" s="112" t="b">
        <v>0</v>
      </c>
      <c r="D179" s="113">
        <v>97</v>
      </c>
      <c r="E179" s="114">
        <v>24768</v>
      </c>
      <c r="F179" s="114">
        <v>97855</v>
      </c>
      <c r="G179" s="122">
        <v>97</v>
      </c>
      <c r="H179" s="123">
        <v>0</v>
      </c>
      <c r="I179" s="123">
        <v>5.7558585641110426E+18</v>
      </c>
    </row>
    <row r="180" spans="3:9" ht="15" customHeight="1">
      <c r="C180" s="112" t="b">
        <v>0</v>
      </c>
      <c r="D180" s="113">
        <v>98</v>
      </c>
      <c r="E180" s="114">
        <v>16073</v>
      </c>
      <c r="F180" s="114">
        <v>71440</v>
      </c>
      <c r="G180" s="122">
        <v>98</v>
      </c>
      <c r="H180" s="123">
        <v>0</v>
      </c>
      <c r="I180" s="123">
        <v>9.3491989201291919E+18</v>
      </c>
    </row>
    <row r="181" spans="3:9" ht="15" customHeight="1">
      <c r="C181" s="112" t="b">
        <v>0</v>
      </c>
      <c r="D181" s="113">
        <v>99</v>
      </c>
      <c r="E181" s="114">
        <v>9772</v>
      </c>
      <c r="F181" s="114">
        <v>50252</v>
      </c>
      <c r="G181" s="122">
        <v>99</v>
      </c>
      <c r="H181" s="123">
        <v>0</v>
      </c>
      <c r="I181" s="123">
        <v>1.3931878398310068E+19</v>
      </c>
    </row>
    <row r="182" spans="3:9" ht="15" customHeight="1">
      <c r="C182" s="115" t="b">
        <v>0</v>
      </c>
      <c r="D182" s="116" t="s">
        <v>1534</v>
      </c>
      <c r="E182" s="117">
        <v>14069</v>
      </c>
      <c r="F182" s="117">
        <v>99480</v>
      </c>
      <c r="G182" s="122">
        <v>100</v>
      </c>
      <c r="H182" s="123">
        <v>0</v>
      </c>
      <c r="I182" s="123">
        <v>6.2740202407908321E+18</v>
      </c>
    </row>
  </sheetData>
  <mergeCells count="1">
    <mergeCell ref="D9:E9"/>
  </mergeCells>
  <phoneticPr fontId="24" type="noConversion"/>
  <conditionalFormatting sqref="C81 C60:C67">
    <cfRule type="duplicateValues" dxfId="73" priority="8"/>
  </conditionalFormatting>
  <conditionalFormatting sqref="C82:C182">
    <cfRule type="cellIs" dxfId="72" priority="11" operator="notEqual">
      <formula>FALSE</formula>
    </cfRule>
  </conditionalFormatting>
  <conditionalFormatting sqref="D9">
    <cfRule type="cellIs" dxfId="71" priority="4" operator="notEqual">
      <formula>"Dataset Description"</formula>
    </cfRule>
  </conditionalFormatting>
  <conditionalFormatting sqref="D14:D15">
    <cfRule type="colorScale" priority="5">
      <colorScale>
        <cfvo type="num" val="0"/>
        <cfvo type="num" val="0.2"/>
        <color theme="1" tint="-0.499984740745262"/>
        <color rgb="FF7A0000"/>
      </colorScale>
    </cfRule>
  </conditionalFormatting>
  <conditionalFormatting sqref="D17:G17">
    <cfRule type="cellIs" dxfId="70" priority="6" operator="notEqual">
      <formula>"Definition"</formula>
    </cfRule>
  </conditionalFormatting>
  <conditionalFormatting sqref="D19:G19">
    <cfRule type="cellIs" dxfId="69" priority="7" operator="notEqual">
      <formula>"Note"</formula>
    </cfRule>
  </conditionalFormatting>
  <conditionalFormatting sqref="D25:F32 D38:F42 D48:F56">
    <cfRule type="cellIs" dxfId="68" priority="12" operator="equal">
      <formula>0</formula>
    </cfRule>
  </conditionalFormatting>
  <conditionalFormatting sqref="D26:F28">
    <cfRule type="colorScale" priority="9">
      <colorScale>
        <cfvo type="num" val="0"/>
        <cfvo type="num" val="0.2"/>
        <color rgb="FF000000"/>
        <color rgb="FF7A0000"/>
      </colorScale>
    </cfRule>
  </conditionalFormatting>
  <conditionalFormatting sqref="D60:F67">
    <cfRule type="cellIs" dxfId="67" priority="10" operator="notEqual">
      <formula>FALSE</formula>
    </cfRule>
  </conditionalFormatting>
  <conditionalFormatting sqref="G25:G32 G38:G42 G48:G56">
    <cfRule type="cellIs" dxfId="66" priority="3" operator="equal">
      <formula>0</formula>
    </cfRule>
  </conditionalFormatting>
  <conditionalFormatting sqref="G26:G28">
    <cfRule type="colorScale" priority="1">
      <colorScale>
        <cfvo type="num" val="0"/>
        <cfvo type="num" val="0.2"/>
        <color rgb="FF000000"/>
        <color rgb="FF7A0000"/>
      </colorScale>
    </cfRule>
  </conditionalFormatting>
  <conditionalFormatting sqref="G60:G67">
    <cfRule type="cellIs" dxfId="65" priority="2" operator="notEqual">
      <formula>FALSE</formula>
    </cfRule>
  </conditionalFormatting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EF0FB-C5CE-453A-B59D-AB6933DDDC27}">
  <sheetPr>
    <tabColor rgb="FF8F8F8F"/>
  </sheetPr>
  <dimension ref="A1:O91"/>
  <sheetViews>
    <sheetView topLeftCell="A2" zoomScale="85" zoomScaleNormal="85" workbookViewId="0">
      <pane xSplit="3" ySplit="20" topLeftCell="D22" activePane="bottomRight" state="frozen"/>
      <selection activeCell="A2" sqref="A2"/>
      <selection pane="topRight" activeCell="D2" sqref="D2"/>
      <selection pane="bottomLeft" activeCell="A22" sqref="A22"/>
      <selection pane="bottomRight" activeCell="D21" sqref="D21"/>
    </sheetView>
  </sheetViews>
  <sheetFormatPr defaultColWidth="15.6640625" defaultRowHeight="15" customHeight="1" outlineLevelRow="2"/>
  <cols>
    <col min="1" max="1" width="1.77734375" style="81" customWidth="1"/>
    <col min="2" max="2" width="8.33203125" style="81" customWidth="1"/>
    <col min="3" max="3" width="26.44140625" style="81" bestFit="1" customWidth="1"/>
    <col min="4" max="4" width="25.6640625" style="81" customWidth="1"/>
    <col min="5" max="13" width="27.6640625" style="81" customWidth="1"/>
    <col min="14" max="16384" width="15.6640625" style="81"/>
  </cols>
  <sheetData>
    <row r="1" spans="1:13" ht="19.95" hidden="1" customHeight="1">
      <c r="B1" s="13"/>
      <c r="C1" s="14"/>
      <c r="D1" s="14" t="s">
        <v>0</v>
      </c>
      <c r="E1" s="14"/>
      <c r="F1" s="14"/>
      <c r="G1" s="14"/>
      <c r="H1" s="14"/>
      <c r="I1" s="14"/>
      <c r="J1" s="14"/>
      <c r="K1" s="14"/>
      <c r="L1" s="14"/>
      <c r="M1" s="14"/>
    </row>
    <row r="2" spans="1:13" s="71" customFormat="1" ht="4.95" customHeight="1"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</row>
    <row r="3" spans="1:13" ht="14.4" customHeight="1">
      <c r="B3" s="80" t="str">
        <f ca="1">HYPERLINK("#" &amp; CELL("address", _xlfn.XLOOKUP(Name,tbl_DfOverview[Dataframe],tbl_DfOverview[_],tbl_DfOverview[[#Headers],[_]])), "Overview ↩")</f>
        <v>Overview ↩</v>
      </c>
      <c r="C3" s="80"/>
    </row>
    <row r="4" spans="1:13" ht="4.95" customHeight="1">
      <c r="B4" s="68"/>
    </row>
    <row r="5" spans="1:13" ht="30" customHeight="1">
      <c r="B5" s="97" t="e" vm="1">
        <v>#VALUE!</v>
      </c>
      <c r="C5" s="74" t="s">
        <v>156</v>
      </c>
      <c r="D5" s="22"/>
    </row>
    <row r="6" spans="1:13" ht="10.199999999999999" customHeight="1"/>
    <row r="7" spans="1:13" ht="14.4">
      <c r="A7" s="66"/>
      <c r="B7" s="82" t="s">
        <v>63</v>
      </c>
      <c r="C7" s="2" t="s">
        <v>5</v>
      </c>
    </row>
    <row r="8" spans="1:13" ht="10.199999999999999" customHeight="1">
      <c r="A8" s="66"/>
    </row>
    <row r="9" spans="1:13" ht="49.95" hidden="1" customHeight="1" outlineLevel="1">
      <c r="A9" s="66"/>
      <c r="D9" s="110" t="s">
        <v>51</v>
      </c>
      <c r="E9" s="111"/>
    </row>
    <row r="10" spans="1:13" ht="14.4" hidden="1" outlineLevel="1">
      <c r="A10" s="66"/>
    </row>
    <row r="11" spans="1:13" ht="15" hidden="1" customHeight="1" outlineLevel="1">
      <c r="A11" s="66"/>
      <c r="C11" s="21" t="s">
        <v>6</v>
      </c>
      <c r="D11" s="32">
        <v>10</v>
      </c>
    </row>
    <row r="12" spans="1:13" ht="15" hidden="1" customHeight="1" outlineLevel="1">
      <c r="A12" s="66"/>
      <c r="C12" s="3" t="s">
        <v>48</v>
      </c>
      <c r="D12" s="24">
        <v>10</v>
      </c>
    </row>
    <row r="13" spans="1:13" ht="15" hidden="1" customHeight="1" outlineLevel="1">
      <c r="A13" s="66"/>
      <c r="C13" s="3" t="s">
        <v>12</v>
      </c>
      <c r="D13" s="24">
        <v>852</v>
      </c>
    </row>
    <row r="14" spans="1:13" ht="15" hidden="1" customHeight="1" outlineLevel="1">
      <c r="A14" s="66"/>
      <c r="C14" s="3" t="s">
        <v>49</v>
      </c>
      <c r="D14" s="30">
        <v>1</v>
      </c>
    </row>
    <row r="15" spans="1:13" ht="15" hidden="1" customHeight="1" outlineLevel="1">
      <c r="A15" s="66"/>
      <c r="C15" s="3" t="s">
        <v>50</v>
      </c>
      <c r="D15" s="31">
        <v>0</v>
      </c>
    </row>
    <row r="16" spans="1:13" ht="10.199999999999999" hidden="1" customHeight="1" outlineLevel="1">
      <c r="A16" s="66"/>
    </row>
    <row r="17" spans="1:15" ht="34.950000000000003" hidden="1" customHeight="1" outlineLevel="1">
      <c r="A17" s="66"/>
      <c r="C17" s="21" t="s">
        <v>2</v>
      </c>
      <c r="D17" s="33" t="s">
        <v>40</v>
      </c>
      <c r="E17" s="34" t="s">
        <v>40</v>
      </c>
      <c r="F17" s="34" t="s">
        <v>40</v>
      </c>
      <c r="G17" s="34" t="s">
        <v>40</v>
      </c>
      <c r="H17" s="34" t="s">
        <v>40</v>
      </c>
      <c r="I17" s="34" t="s">
        <v>40</v>
      </c>
      <c r="J17" s="34" t="s">
        <v>40</v>
      </c>
      <c r="K17" s="34" t="s">
        <v>40</v>
      </c>
      <c r="L17" s="34" t="s">
        <v>40</v>
      </c>
      <c r="M17" s="34" t="s">
        <v>40</v>
      </c>
    </row>
    <row r="18" spans="1:15" ht="10.199999999999999" hidden="1" customHeight="1" outlineLevel="1">
      <c r="A18" s="66"/>
    </row>
    <row r="19" spans="1:15" ht="34.950000000000003" hidden="1" customHeight="1" outlineLevel="1">
      <c r="C19" s="21" t="s">
        <v>3</v>
      </c>
      <c r="D19" s="35" t="s">
        <v>47</v>
      </c>
      <c r="E19" s="36" t="s">
        <v>47</v>
      </c>
      <c r="F19" s="37" t="s">
        <v>47</v>
      </c>
      <c r="G19" s="37" t="s">
        <v>47</v>
      </c>
      <c r="H19" s="37" t="s">
        <v>47</v>
      </c>
      <c r="I19" s="37" t="s">
        <v>47</v>
      </c>
      <c r="J19" s="37" t="s">
        <v>47</v>
      </c>
      <c r="K19" s="37" t="s">
        <v>47</v>
      </c>
      <c r="L19" s="37" t="s">
        <v>47</v>
      </c>
      <c r="M19" s="37" t="s">
        <v>47</v>
      </c>
    </row>
    <row r="20" spans="1:15" ht="10.199999999999999" hidden="1" customHeight="1" outlineLevel="1"/>
    <row r="21" spans="1:15" s="23" customFormat="1" ht="30" customHeight="1" collapsed="1">
      <c r="B21" s="108"/>
      <c r="C21" s="108" t="s">
        <v>4</v>
      </c>
      <c r="D21" s="109" t="s">
        <v>106</v>
      </c>
      <c r="E21" s="109" t="s">
        <v>107</v>
      </c>
      <c r="F21" s="109" t="s">
        <v>108</v>
      </c>
      <c r="G21" s="109" t="s">
        <v>109</v>
      </c>
      <c r="H21" s="109" t="s">
        <v>110</v>
      </c>
      <c r="I21" s="109" t="s">
        <v>111</v>
      </c>
      <c r="J21" s="109" t="s">
        <v>112</v>
      </c>
      <c r="K21" s="109" t="s">
        <v>113</v>
      </c>
      <c r="L21" s="109" t="s">
        <v>114</v>
      </c>
      <c r="M21" s="109" t="s">
        <v>103</v>
      </c>
      <c r="N21" s="23" t="s">
        <v>38</v>
      </c>
      <c r="O21" s="23" t="s">
        <v>104</v>
      </c>
    </row>
    <row r="22" spans="1:15" ht="10.199999999999999" customHeight="1"/>
    <row r="23" spans="1:15" ht="14.4" outlineLevel="1">
      <c r="A23" s="66"/>
      <c r="B23" s="82" t="s">
        <v>63</v>
      </c>
      <c r="C23" s="2" t="s">
        <v>7</v>
      </c>
    </row>
    <row r="24" spans="1:15" ht="10.199999999999999" customHeight="1" outlineLevel="1">
      <c r="A24" s="66"/>
    </row>
    <row r="25" spans="1:15" ht="15" hidden="1" customHeight="1" outlineLevel="2">
      <c r="A25" s="66"/>
      <c r="C25" s="19" t="s">
        <v>8</v>
      </c>
      <c r="D25" s="9" t="s">
        <v>210</v>
      </c>
      <c r="E25" s="9" t="s">
        <v>210</v>
      </c>
      <c r="F25" s="9" t="s">
        <v>210</v>
      </c>
      <c r="G25" s="9" t="s">
        <v>210</v>
      </c>
      <c r="H25" s="9" t="s">
        <v>210</v>
      </c>
      <c r="I25" s="9" t="s">
        <v>210</v>
      </c>
      <c r="J25" s="9" t="s">
        <v>210</v>
      </c>
      <c r="K25" s="9" t="s">
        <v>210</v>
      </c>
      <c r="L25" s="9" t="s">
        <v>210</v>
      </c>
      <c r="M25" s="9" t="s">
        <v>210</v>
      </c>
    </row>
    <row r="26" spans="1:15" ht="15" hidden="1" customHeight="1" outlineLevel="2">
      <c r="A26" s="66"/>
      <c r="C26" s="3" t="s">
        <v>9</v>
      </c>
      <c r="D26" s="10">
        <v>0.6</v>
      </c>
      <c r="E26" s="10">
        <v>1</v>
      </c>
      <c r="F26" s="10">
        <v>1</v>
      </c>
      <c r="G26" s="10">
        <v>1</v>
      </c>
      <c r="H26" s="10">
        <v>0.3</v>
      </c>
      <c r="I26" s="10">
        <v>0.7</v>
      </c>
      <c r="J26" s="10">
        <v>0.4</v>
      </c>
      <c r="K26" s="10">
        <v>0.5</v>
      </c>
      <c r="L26" s="10">
        <v>0.8</v>
      </c>
      <c r="M26" s="10">
        <v>1</v>
      </c>
    </row>
    <row r="27" spans="1:15" ht="15" hidden="1" customHeight="1" outlineLevel="2">
      <c r="A27" s="66"/>
      <c r="C27" s="18" t="s">
        <v>10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 spans="1:15" ht="15" hidden="1" customHeight="1" outlineLevel="2">
      <c r="A28" s="66"/>
      <c r="C28" s="18" t="s">
        <v>11</v>
      </c>
      <c r="D28" s="10">
        <v>9.38967136150234E-2</v>
      </c>
      <c r="E28" s="10">
        <v>9.38967136150234E-2</v>
      </c>
      <c r="F28" s="10">
        <v>9.38967136150234E-2</v>
      </c>
      <c r="G28" s="10">
        <v>9.38967136150234E-2</v>
      </c>
      <c r="H28" s="10">
        <v>9.38967136150234E-2</v>
      </c>
      <c r="I28" s="10">
        <v>9.38967136150234E-2</v>
      </c>
      <c r="J28" s="10">
        <v>9.38967136150234E-2</v>
      </c>
      <c r="K28" s="10">
        <v>9.38967136150234E-2</v>
      </c>
      <c r="L28" s="10">
        <v>9.38967136150234E-2</v>
      </c>
      <c r="M28" s="10">
        <v>0.154929577464788</v>
      </c>
    </row>
    <row r="29" spans="1:15" ht="15" hidden="1" customHeight="1" outlineLevel="2">
      <c r="A29" s="66"/>
      <c r="C29" s="18" t="s">
        <v>12</v>
      </c>
      <c r="D29" s="11">
        <v>80</v>
      </c>
      <c r="E29" s="11">
        <v>80</v>
      </c>
      <c r="F29" s="11">
        <v>80</v>
      </c>
      <c r="G29" s="11">
        <v>80</v>
      </c>
      <c r="H29" s="11">
        <v>80</v>
      </c>
      <c r="I29" s="11">
        <v>80</v>
      </c>
      <c r="J29" s="11">
        <v>80</v>
      </c>
      <c r="K29" s="11">
        <v>80</v>
      </c>
      <c r="L29" s="11">
        <v>80</v>
      </c>
      <c r="M29" s="11">
        <v>132</v>
      </c>
    </row>
    <row r="30" spans="1:15" ht="15" hidden="1" customHeight="1" outlineLevel="2">
      <c r="A30" s="66"/>
      <c r="C30" s="18" t="s">
        <v>13</v>
      </c>
      <c r="D30" s="11">
        <v>6</v>
      </c>
      <c r="E30" s="11">
        <v>10</v>
      </c>
      <c r="F30" s="11">
        <v>10</v>
      </c>
      <c r="G30" s="11">
        <v>10</v>
      </c>
      <c r="H30" s="11">
        <v>3</v>
      </c>
      <c r="I30" s="11">
        <v>7</v>
      </c>
      <c r="J30" s="11">
        <v>4</v>
      </c>
      <c r="K30" s="11">
        <v>5</v>
      </c>
      <c r="L30" s="11">
        <v>8</v>
      </c>
      <c r="M30" s="11">
        <v>10</v>
      </c>
    </row>
    <row r="31" spans="1:15" ht="15" hidden="1" customHeight="1" outlineLevel="2">
      <c r="A31" s="66"/>
      <c r="C31" s="19" t="s">
        <v>14</v>
      </c>
      <c r="D31" s="11">
        <v>10</v>
      </c>
      <c r="E31" s="11">
        <v>10</v>
      </c>
      <c r="F31" s="11">
        <v>10</v>
      </c>
      <c r="G31" s="11">
        <v>10</v>
      </c>
      <c r="H31" s="11">
        <v>10</v>
      </c>
      <c r="I31" s="11">
        <v>10</v>
      </c>
      <c r="J31" s="11">
        <v>10</v>
      </c>
      <c r="K31" s="11">
        <v>10</v>
      </c>
      <c r="L31" s="11">
        <v>10</v>
      </c>
      <c r="M31" s="11">
        <v>10</v>
      </c>
    </row>
    <row r="32" spans="1:15" ht="15" hidden="1" customHeight="1" outlineLevel="2">
      <c r="A32" s="66"/>
      <c r="C32" s="3" t="s">
        <v>15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  <c r="J32" s="11">
        <v>0</v>
      </c>
      <c r="K32" s="11">
        <v>0</v>
      </c>
      <c r="L32" s="11">
        <v>0</v>
      </c>
      <c r="M32" s="11">
        <v>0</v>
      </c>
    </row>
    <row r="33" spans="1:13" ht="10.199999999999999" hidden="1" customHeight="1" outlineLevel="2">
      <c r="A33" s="66"/>
    </row>
    <row r="34" spans="1:13" ht="124.95" hidden="1" customHeight="1" outlineLevel="2"/>
    <row r="35" spans="1:13" ht="10.199999999999999" hidden="1" customHeight="1" outlineLevel="2"/>
    <row r="36" spans="1:13" ht="14.4" outlineLevel="1" collapsed="1">
      <c r="A36" s="66"/>
      <c r="B36" s="82" t="s">
        <v>63</v>
      </c>
      <c r="C36" s="2" t="s">
        <v>16</v>
      </c>
    </row>
    <row r="37" spans="1:13" ht="10.199999999999999" customHeight="1" outlineLevel="1">
      <c r="A37" s="66"/>
    </row>
    <row r="38" spans="1:13" ht="15" hidden="1" customHeight="1" outlineLevel="2">
      <c r="A38" s="66"/>
      <c r="C38" s="3" t="s">
        <v>17</v>
      </c>
      <c r="D38" s="12">
        <v>4.0999999999999996</v>
      </c>
      <c r="E38" s="12">
        <v>4.5</v>
      </c>
      <c r="F38" s="12">
        <v>4.5</v>
      </c>
      <c r="G38" s="12">
        <v>8.5</v>
      </c>
      <c r="H38" s="12">
        <v>1.1000000000000001</v>
      </c>
      <c r="I38" s="12">
        <v>2.7</v>
      </c>
      <c r="J38" s="12">
        <v>6.9</v>
      </c>
      <c r="K38" s="12">
        <v>10.3</v>
      </c>
      <c r="L38" s="12">
        <v>14.6</v>
      </c>
      <c r="M38" s="12">
        <v>4.5</v>
      </c>
    </row>
    <row r="39" spans="1:13" ht="15" hidden="1" customHeight="1" outlineLevel="2">
      <c r="A39" s="66"/>
      <c r="C39" s="18" t="s">
        <v>18</v>
      </c>
      <c r="D39" s="12">
        <v>4.5</v>
      </c>
      <c r="E39" s="12">
        <v>4.5</v>
      </c>
      <c r="F39" s="12">
        <v>4.5</v>
      </c>
      <c r="G39" s="12">
        <v>8.5</v>
      </c>
      <c r="H39" s="12">
        <v>1</v>
      </c>
      <c r="I39" s="12">
        <v>2.5</v>
      </c>
      <c r="J39" s="12">
        <v>8</v>
      </c>
      <c r="K39" s="12">
        <v>10.5</v>
      </c>
      <c r="L39" s="12">
        <v>15.5</v>
      </c>
      <c r="M39" s="12">
        <v>4.5</v>
      </c>
    </row>
    <row r="40" spans="1:13" ht="15" hidden="1" customHeight="1" outlineLevel="2">
      <c r="A40" s="66"/>
      <c r="C40" s="18" t="s">
        <v>19</v>
      </c>
      <c r="D40" s="12">
        <v>1</v>
      </c>
      <c r="E40" s="12">
        <v>0</v>
      </c>
      <c r="F40" s="12">
        <v>0</v>
      </c>
      <c r="G40" s="12">
        <v>4</v>
      </c>
      <c r="H40" s="12">
        <v>1</v>
      </c>
      <c r="I40" s="12">
        <v>1</v>
      </c>
      <c r="J40" s="12">
        <v>4</v>
      </c>
      <c r="K40" s="12">
        <v>10</v>
      </c>
      <c r="L40" s="12">
        <v>18</v>
      </c>
      <c r="M40" s="12">
        <v>0</v>
      </c>
    </row>
    <row r="41" spans="1:13" ht="15" hidden="1" customHeight="1" outlineLevel="2">
      <c r="A41" s="66"/>
      <c r="C41" s="3" t="s">
        <v>20</v>
      </c>
      <c r="D41" s="12">
        <v>2.1317702607092599</v>
      </c>
      <c r="E41" s="12">
        <v>3.0276503540974899</v>
      </c>
      <c r="F41" s="12">
        <v>3.0276503540974899</v>
      </c>
      <c r="G41" s="12">
        <v>3.0276503540974899</v>
      </c>
      <c r="H41" s="12">
        <v>0.56764621219754596</v>
      </c>
      <c r="I41" s="12">
        <v>1.8885620632286999</v>
      </c>
      <c r="J41" s="12">
        <v>2.6436506745197801</v>
      </c>
      <c r="K41" s="12">
        <v>2.1108186931983401</v>
      </c>
      <c r="L41" s="12">
        <v>4.1419265512024097</v>
      </c>
      <c r="M41" s="12">
        <v>3.0276503540974899</v>
      </c>
    </row>
    <row r="42" spans="1:13" ht="15" hidden="1" customHeight="1" outlineLevel="2">
      <c r="A42" s="66"/>
      <c r="C42" s="20" t="s">
        <v>21</v>
      </c>
      <c r="D42" s="12">
        <v>4.5444444444444398</v>
      </c>
      <c r="E42" s="12">
        <v>9.1666666666666607</v>
      </c>
      <c r="F42" s="12">
        <v>9.1666666666666607</v>
      </c>
      <c r="G42" s="12">
        <v>9.1666666666666607</v>
      </c>
      <c r="H42" s="12">
        <v>0.32222222222222202</v>
      </c>
      <c r="I42" s="12">
        <v>3.5666666666666602</v>
      </c>
      <c r="J42" s="12">
        <v>6.9888888888888898</v>
      </c>
      <c r="K42" s="12">
        <v>4.4555555555555504</v>
      </c>
      <c r="L42" s="12">
        <v>17.155555555555502</v>
      </c>
      <c r="M42" s="12">
        <v>9.1666666666666607</v>
      </c>
    </row>
    <row r="43" spans="1:13" ht="10.199999999999999" hidden="1" customHeight="1" outlineLevel="2">
      <c r="A43" s="66"/>
    </row>
    <row r="44" spans="1:13" ht="150" hidden="1" customHeight="1" outlineLevel="2"/>
    <row r="45" spans="1:13" ht="10.199999999999999" hidden="1" customHeight="1" outlineLevel="2"/>
    <row r="46" spans="1:13" ht="14.4" outlineLevel="1" collapsed="1">
      <c r="A46" s="66"/>
      <c r="B46" s="82" t="s">
        <v>63</v>
      </c>
      <c r="C46" s="2" t="s">
        <v>22</v>
      </c>
    </row>
    <row r="47" spans="1:13" ht="10.050000000000001" customHeight="1" outlineLevel="1">
      <c r="A47" s="66"/>
    </row>
    <row r="48" spans="1:13" ht="15" hidden="1" customHeight="1" outlineLevel="2">
      <c r="A48" s="66"/>
      <c r="C48" s="3" t="s">
        <v>23</v>
      </c>
      <c r="D48" s="12">
        <v>1</v>
      </c>
      <c r="E48" s="12">
        <v>0</v>
      </c>
      <c r="F48" s="12">
        <v>0</v>
      </c>
      <c r="G48" s="12">
        <v>4</v>
      </c>
      <c r="H48" s="12">
        <v>0</v>
      </c>
      <c r="I48" s="12">
        <v>0</v>
      </c>
      <c r="J48" s="12">
        <v>4</v>
      </c>
      <c r="K48" s="12">
        <v>6</v>
      </c>
      <c r="L48" s="12">
        <v>8</v>
      </c>
      <c r="M48" s="12">
        <v>0</v>
      </c>
    </row>
    <row r="49" spans="1:13" ht="15" hidden="1" customHeight="1" outlineLevel="2">
      <c r="A49" s="66"/>
      <c r="C49" s="18">
        <v>0.05</v>
      </c>
      <c r="D49" s="12">
        <v>1</v>
      </c>
      <c r="E49" s="12">
        <v>0.45</v>
      </c>
      <c r="F49" s="12">
        <v>0.45</v>
      </c>
      <c r="G49" s="12">
        <v>4.45</v>
      </c>
      <c r="H49" s="12">
        <v>0.45</v>
      </c>
      <c r="I49" s="12">
        <v>0.45</v>
      </c>
      <c r="J49" s="12">
        <v>4</v>
      </c>
      <c r="K49" s="12">
        <v>6.9</v>
      </c>
      <c r="L49" s="12">
        <v>8.4499999999999993</v>
      </c>
      <c r="M49" s="12">
        <v>0.45</v>
      </c>
    </row>
    <row r="50" spans="1:13" ht="15" hidden="1" customHeight="1" outlineLevel="2">
      <c r="A50" s="66"/>
      <c r="C50" s="19">
        <v>0.25</v>
      </c>
      <c r="D50" s="12">
        <v>2.5</v>
      </c>
      <c r="E50" s="12">
        <v>2.25</v>
      </c>
      <c r="F50" s="12">
        <v>2.25</v>
      </c>
      <c r="G50" s="12">
        <v>6.25</v>
      </c>
      <c r="H50" s="12">
        <v>1</v>
      </c>
      <c r="I50" s="12">
        <v>1.25</v>
      </c>
      <c r="J50" s="12">
        <v>4</v>
      </c>
      <c r="K50" s="12">
        <v>10</v>
      </c>
      <c r="L50" s="12">
        <v>11.5</v>
      </c>
      <c r="M50" s="12">
        <v>2.25</v>
      </c>
    </row>
    <row r="51" spans="1:13" ht="15" hidden="1" customHeight="1" outlineLevel="2">
      <c r="A51" s="66"/>
      <c r="C51" s="3">
        <v>0.5</v>
      </c>
      <c r="D51" s="12">
        <v>4.5</v>
      </c>
      <c r="E51" s="12">
        <v>4.5</v>
      </c>
      <c r="F51" s="12">
        <v>4.5</v>
      </c>
      <c r="G51" s="12">
        <v>8.5</v>
      </c>
      <c r="H51" s="12">
        <v>1</v>
      </c>
      <c r="I51" s="12">
        <v>2.5</v>
      </c>
      <c r="J51" s="12">
        <v>8</v>
      </c>
      <c r="K51" s="12">
        <v>10.5</v>
      </c>
      <c r="L51" s="12">
        <v>15.5</v>
      </c>
      <c r="M51" s="12">
        <v>4.5</v>
      </c>
    </row>
    <row r="52" spans="1:13" ht="15" hidden="1" customHeight="1" outlineLevel="2">
      <c r="A52" s="66"/>
      <c r="C52" s="18">
        <v>0.75</v>
      </c>
      <c r="D52" s="12">
        <v>5.75</v>
      </c>
      <c r="E52" s="12">
        <v>6.75</v>
      </c>
      <c r="F52" s="12">
        <v>6.75</v>
      </c>
      <c r="G52" s="12">
        <v>10.75</v>
      </c>
      <c r="H52" s="12">
        <v>1</v>
      </c>
      <c r="I52" s="12">
        <v>3.75</v>
      </c>
      <c r="J52" s="12">
        <v>8.75</v>
      </c>
      <c r="K52" s="12">
        <v>11</v>
      </c>
      <c r="L52" s="12">
        <v>18</v>
      </c>
      <c r="M52" s="12">
        <v>6.75</v>
      </c>
    </row>
    <row r="53" spans="1:13" ht="15" hidden="1" customHeight="1" outlineLevel="2">
      <c r="A53" s="66"/>
      <c r="C53" s="18">
        <v>0.95</v>
      </c>
      <c r="D53" s="12">
        <v>6.5499999999999901</v>
      </c>
      <c r="E53" s="12">
        <v>8.5499999999999901</v>
      </c>
      <c r="F53" s="12">
        <v>8.5499999999999901</v>
      </c>
      <c r="G53" s="12">
        <v>12.549999999999899</v>
      </c>
      <c r="H53" s="12">
        <v>2</v>
      </c>
      <c r="I53" s="12">
        <v>5.5499999999999901</v>
      </c>
      <c r="J53" s="12">
        <v>10.0999999999999</v>
      </c>
      <c r="K53" s="12">
        <v>13</v>
      </c>
      <c r="L53" s="12">
        <v>19</v>
      </c>
      <c r="M53" s="12">
        <v>8.5499999999999901</v>
      </c>
    </row>
    <row r="54" spans="1:13" ht="15" hidden="1" customHeight="1" outlineLevel="2">
      <c r="A54" s="66"/>
      <c r="C54" s="3" t="s">
        <v>24</v>
      </c>
      <c r="D54" s="12">
        <v>7</v>
      </c>
      <c r="E54" s="12">
        <v>9</v>
      </c>
      <c r="F54" s="12">
        <v>9</v>
      </c>
      <c r="G54" s="12">
        <v>13</v>
      </c>
      <c r="H54" s="12">
        <v>2</v>
      </c>
      <c r="I54" s="12">
        <v>6</v>
      </c>
      <c r="J54" s="12">
        <v>11</v>
      </c>
      <c r="K54" s="12">
        <v>13</v>
      </c>
      <c r="L54" s="12">
        <v>19</v>
      </c>
      <c r="M54" s="12">
        <v>9</v>
      </c>
    </row>
    <row r="55" spans="1:13" ht="15" hidden="1" customHeight="1" outlineLevel="2">
      <c r="A55" s="66"/>
      <c r="C55" s="18" t="s">
        <v>25</v>
      </c>
      <c r="D55" s="12">
        <v>6</v>
      </c>
      <c r="E55" s="12">
        <v>9</v>
      </c>
      <c r="F55" s="12">
        <v>9</v>
      </c>
      <c r="G55" s="12">
        <v>9</v>
      </c>
      <c r="H55" s="12">
        <v>2</v>
      </c>
      <c r="I55" s="12">
        <v>6</v>
      </c>
      <c r="J55" s="12">
        <v>7</v>
      </c>
      <c r="K55" s="12">
        <v>7</v>
      </c>
      <c r="L55" s="12">
        <v>11</v>
      </c>
      <c r="M55" s="12">
        <v>9</v>
      </c>
    </row>
    <row r="56" spans="1:13" ht="15" hidden="1" customHeight="1" outlineLevel="2">
      <c r="C56" s="3" t="s">
        <v>26</v>
      </c>
      <c r="D56" s="12">
        <v>3.25</v>
      </c>
      <c r="E56" s="12">
        <v>4.5</v>
      </c>
      <c r="F56" s="12">
        <v>4.5</v>
      </c>
      <c r="G56" s="12">
        <v>4.5</v>
      </c>
      <c r="H56" s="12">
        <v>0</v>
      </c>
      <c r="I56" s="12">
        <v>2.5</v>
      </c>
      <c r="J56" s="12">
        <v>4.75</v>
      </c>
      <c r="K56" s="12">
        <v>1</v>
      </c>
      <c r="L56" s="12">
        <v>6.5</v>
      </c>
      <c r="M56" s="12">
        <v>4.5</v>
      </c>
    </row>
    <row r="57" spans="1:13" ht="10.199999999999999" hidden="1" customHeight="1" outlineLevel="2"/>
    <row r="58" spans="1:13" ht="14.4" outlineLevel="1" collapsed="1">
      <c r="A58" s="66"/>
      <c r="B58" s="82" t="s">
        <v>63</v>
      </c>
      <c r="C58" s="2" t="s">
        <v>27</v>
      </c>
    </row>
    <row r="59" spans="1:13" ht="10.050000000000001" customHeight="1" outlineLevel="1">
      <c r="A59" s="66"/>
    </row>
    <row r="60" spans="1:13" ht="15" hidden="1" customHeight="1" outlineLevel="2">
      <c r="A60" s="66"/>
      <c r="C60" s="3" t="s">
        <v>28</v>
      </c>
      <c r="D60" s="29" t="b">
        <v>0</v>
      </c>
      <c r="E60" s="29" t="b">
        <v>0</v>
      </c>
      <c r="F60" s="29" t="b">
        <v>0</v>
      </c>
      <c r="G60" s="29" t="b">
        <v>0</v>
      </c>
      <c r="H60" s="29" t="b">
        <v>0</v>
      </c>
      <c r="I60" s="29" t="b">
        <v>0</v>
      </c>
      <c r="J60" s="29" t="b">
        <v>0</v>
      </c>
      <c r="K60" s="29" t="b">
        <v>0</v>
      </c>
      <c r="L60" s="29" t="b">
        <v>0</v>
      </c>
      <c r="M60" s="29" t="b">
        <v>0</v>
      </c>
    </row>
    <row r="61" spans="1:13" ht="15" hidden="1" customHeight="1" outlineLevel="2">
      <c r="A61" s="66"/>
      <c r="C61" s="18" t="s">
        <v>29</v>
      </c>
      <c r="D61" s="29" t="b">
        <v>0</v>
      </c>
      <c r="E61" s="29" t="b">
        <v>0</v>
      </c>
      <c r="F61" s="29" t="b">
        <v>0</v>
      </c>
      <c r="G61" s="29" t="b">
        <v>0</v>
      </c>
      <c r="H61" s="29" t="b">
        <v>0</v>
      </c>
      <c r="I61" s="29" t="b">
        <v>0</v>
      </c>
      <c r="J61" s="29" t="b">
        <v>0</v>
      </c>
      <c r="K61" s="29" t="b">
        <v>0</v>
      </c>
      <c r="L61" s="29" t="b">
        <v>0</v>
      </c>
      <c r="M61" s="29" t="b">
        <v>0</v>
      </c>
    </row>
    <row r="62" spans="1:13" ht="15" hidden="1" customHeight="1" outlineLevel="2">
      <c r="A62" s="66"/>
      <c r="C62" s="18" t="s">
        <v>30</v>
      </c>
      <c r="D62" s="29" t="b">
        <v>0</v>
      </c>
      <c r="E62" s="29" t="b">
        <v>0</v>
      </c>
      <c r="F62" s="29" t="b">
        <v>0</v>
      </c>
      <c r="G62" s="29" t="b">
        <v>0</v>
      </c>
      <c r="H62" s="29" t="b">
        <v>0</v>
      </c>
      <c r="I62" s="29" t="b">
        <v>0</v>
      </c>
      <c r="J62" s="29" t="b">
        <v>0</v>
      </c>
      <c r="K62" s="29" t="b">
        <v>0</v>
      </c>
      <c r="L62" s="29" t="b">
        <v>0</v>
      </c>
      <c r="M62" s="29" t="b">
        <v>0</v>
      </c>
    </row>
    <row r="63" spans="1:13" ht="15" hidden="1" customHeight="1" outlineLevel="2">
      <c r="A63" s="66"/>
      <c r="C63" s="18" t="s">
        <v>31</v>
      </c>
      <c r="D63" s="29" t="b">
        <v>0</v>
      </c>
      <c r="E63" s="29" t="b">
        <v>0</v>
      </c>
      <c r="F63" s="29" t="b">
        <v>0</v>
      </c>
      <c r="G63" s="29" t="b">
        <v>0</v>
      </c>
      <c r="H63" s="29" t="b">
        <v>0</v>
      </c>
      <c r="I63" s="29" t="b">
        <v>0</v>
      </c>
      <c r="J63" s="29" t="b">
        <v>0</v>
      </c>
      <c r="K63" s="29" t="b">
        <v>0</v>
      </c>
      <c r="L63" s="29" t="b">
        <v>0</v>
      </c>
      <c r="M63" s="29" t="b">
        <v>0</v>
      </c>
    </row>
    <row r="64" spans="1:13" ht="15" hidden="1" customHeight="1" outlineLevel="2">
      <c r="A64" s="66"/>
      <c r="C64" s="3" t="s">
        <v>32</v>
      </c>
      <c r="D64" s="29" t="b">
        <v>0</v>
      </c>
      <c r="E64" s="29" t="b">
        <v>0</v>
      </c>
      <c r="F64" s="29" t="b">
        <v>0</v>
      </c>
      <c r="G64" s="29" t="b">
        <v>0</v>
      </c>
      <c r="H64" s="29" t="b">
        <v>0</v>
      </c>
      <c r="I64" s="29" t="b">
        <v>0</v>
      </c>
      <c r="J64" s="29" t="b">
        <v>0</v>
      </c>
      <c r="K64" s="29" t="b">
        <v>0</v>
      </c>
      <c r="L64" s="29" t="b">
        <v>0</v>
      </c>
      <c r="M64" s="29" t="b">
        <v>0</v>
      </c>
    </row>
    <row r="65" spans="1:13" ht="15" hidden="1" customHeight="1" outlineLevel="2">
      <c r="A65" s="66"/>
      <c r="C65" s="18" t="s">
        <v>33</v>
      </c>
      <c r="D65" s="29" t="b">
        <v>0</v>
      </c>
      <c r="E65" s="29" t="b">
        <v>0</v>
      </c>
      <c r="F65" s="29" t="b">
        <v>0</v>
      </c>
      <c r="G65" s="29" t="b">
        <v>0</v>
      </c>
      <c r="H65" s="29" t="b">
        <v>0</v>
      </c>
      <c r="I65" s="29" t="b">
        <v>0</v>
      </c>
      <c r="J65" s="29" t="b">
        <v>0</v>
      </c>
      <c r="K65" s="29" t="b">
        <v>0</v>
      </c>
      <c r="L65" s="29" t="b">
        <v>0</v>
      </c>
      <c r="M65" s="29" t="b">
        <v>0</v>
      </c>
    </row>
    <row r="66" spans="1:13" ht="15" hidden="1" customHeight="1" outlineLevel="2">
      <c r="A66" s="66"/>
      <c r="C66" s="18" t="s">
        <v>34</v>
      </c>
      <c r="D66" s="29" t="b">
        <v>0</v>
      </c>
      <c r="E66" s="29" t="b">
        <v>0</v>
      </c>
      <c r="F66" s="29" t="b">
        <v>0</v>
      </c>
      <c r="G66" s="29" t="b">
        <v>0</v>
      </c>
      <c r="H66" s="29" t="b">
        <v>0</v>
      </c>
      <c r="I66" s="29" t="b">
        <v>0</v>
      </c>
      <c r="J66" s="29" t="b">
        <v>0</v>
      </c>
      <c r="K66" s="29" t="b">
        <v>0</v>
      </c>
      <c r="L66" s="29" t="b">
        <v>0</v>
      </c>
      <c r="M66" s="29" t="b">
        <v>0</v>
      </c>
    </row>
    <row r="67" spans="1:13" ht="15" hidden="1" customHeight="1" outlineLevel="2">
      <c r="C67" s="3" t="s">
        <v>35</v>
      </c>
      <c r="D67" s="29" t="b">
        <v>0</v>
      </c>
      <c r="E67" s="29" t="b">
        <v>0</v>
      </c>
      <c r="F67" s="29" t="b">
        <v>0</v>
      </c>
      <c r="G67" s="29" t="b">
        <v>0</v>
      </c>
      <c r="H67" s="29" t="b">
        <v>0</v>
      </c>
      <c r="I67" s="29" t="b">
        <v>0</v>
      </c>
      <c r="J67" s="29" t="b">
        <v>0</v>
      </c>
      <c r="K67" s="29" t="b">
        <v>0</v>
      </c>
      <c r="L67" s="29" t="b">
        <v>0</v>
      </c>
      <c r="M67" s="29" t="b">
        <v>0</v>
      </c>
    </row>
    <row r="68" spans="1:13" ht="10.199999999999999" hidden="1" customHeight="1" outlineLevel="2"/>
    <row r="69" spans="1:13" ht="14.4" outlineLevel="1" collapsed="1">
      <c r="A69" s="66"/>
      <c r="B69" s="82" t="s">
        <v>63</v>
      </c>
      <c r="C69" s="2" t="s">
        <v>36</v>
      </c>
    </row>
    <row r="70" spans="1:13" ht="10.050000000000001" customHeight="1" outlineLevel="1">
      <c r="A70" s="66"/>
    </row>
    <row r="71" spans="1:13" ht="15" hidden="1" customHeight="1" outlineLevel="2">
      <c r="A71" s="66"/>
      <c r="C71" s="3" t="str">
        <f>IF(COUNTIF(FieldList1, "&lt;&gt;FALSE") = 0,"",SUBSTITUTE(LOWER(C60)," ","_") &amp;" = ")</f>
        <v/>
      </c>
      <c r="D71" s="81" t="str" cm="1">
        <f t="array" ref="D71">IF(COUNTIF(FieldList1, "&lt;&gt;FALSE") = 0,"","['"&amp;_xlfn.TEXTJOIN("', '", TRUE, _xlfn._xlws.FILTER(FieldRange,FieldList1&lt;&gt; FALSE, ""))&amp;"']")</f>
        <v/>
      </c>
    </row>
    <row r="72" spans="1:13" ht="15" hidden="1" customHeight="1" outlineLevel="2">
      <c r="A72" s="66"/>
      <c r="C72" s="17" t="str">
        <f>IF(COUNTIF(FieldList2, "&lt;&gt;FALSE") = 0,"",SUBSTITUTE(LOWER(C61)," ","_")&amp;" = ")</f>
        <v/>
      </c>
      <c r="D72" s="81" t="str" cm="1">
        <f t="array" ref="D72">IF(COUNTIF(FieldList2, "&lt;&gt;FALSE") = 0,"","['"&amp;_xlfn.TEXTJOIN("', '", TRUE, _xlfn._xlws.FILTER(FieldRange,FieldList2&lt;&gt; FALSE, ""))&amp;"']")</f>
        <v/>
      </c>
    </row>
    <row r="73" spans="1:13" ht="15" hidden="1" customHeight="1" outlineLevel="2">
      <c r="A73" s="66"/>
      <c r="C73" s="17" t="str">
        <f>IF(COUNTIF(FieldList3, "&lt;&gt;FALSE") = 0,"",SUBSTITUTE(LOWER(C62)," ","_")&amp;" = ")</f>
        <v/>
      </c>
      <c r="D73" s="81" t="str" cm="1">
        <f t="array" ref="D73">IF(COUNTIF(FieldList3, "&lt;&gt;FALSE") = 0,"","['"&amp;_xlfn.TEXTJOIN("', '", TRUE, _xlfn._xlws.FILTER(FieldRange,FieldList3&lt;&gt; FALSE, ""))&amp;"']")</f>
        <v/>
      </c>
    </row>
    <row r="74" spans="1:13" ht="15" hidden="1" customHeight="1" outlineLevel="2">
      <c r="A74" s="66"/>
      <c r="C74" s="17" t="str">
        <f>IF(COUNTIF(FieldList4, "&lt;&gt;FALSE") = 0,"",SUBSTITUTE(LOWER(C63)," ","_")&amp;" = ")</f>
        <v/>
      </c>
      <c r="D74" s="81" t="str" cm="1">
        <f t="array" ref="D74">IF(COUNTIF(FieldList4, "&lt;&gt;FALSE") = 0,"","['"&amp;_xlfn.TEXTJOIN("', '", TRUE, _xlfn._xlws.FILTER(FieldRange,FieldList4&lt;&gt; FALSE, ""))&amp;"']")</f>
        <v/>
      </c>
    </row>
    <row r="75" spans="1:13" ht="15" hidden="1" customHeight="1" outlineLevel="2">
      <c r="A75" s="66"/>
      <c r="C75" s="17" t="str">
        <f>IF(COUNTIF(FieldList5, "&lt;&gt;FALSE") = 0,"",SUBSTITUTE(LOWER(C64)," ","_")&amp;" = ")</f>
        <v/>
      </c>
      <c r="D75" s="81" t="str" cm="1">
        <f t="array" ref="D75">IF(COUNTIF(FieldList5, "&lt;&gt;FALSE") = 0,"","['"&amp;_xlfn.TEXTJOIN("', '", TRUE, _xlfn._xlws.FILTER(FieldRange,FieldList5&lt;&gt; FALSE, ""))&amp;"']")</f>
        <v/>
      </c>
    </row>
    <row r="76" spans="1:13" ht="15" hidden="1" customHeight="1" outlineLevel="2">
      <c r="A76" s="66"/>
      <c r="C76" s="17" t="str">
        <f>IF(COUNTIF(FieldList6, "&lt;&gt;FALSE") = 0,"",SUBSTITUTE(LOWER(C65)," ","_")&amp;" = ")</f>
        <v/>
      </c>
      <c r="D76" s="81" t="str" cm="1">
        <f t="array" ref="D76">IF(COUNTIF(FieldList6, "&lt;&gt;FALSE") = 0,"","['"&amp;_xlfn.TEXTJOIN("', '", TRUE, _xlfn._xlws.FILTER(FieldRange,FieldList6&lt;&gt; FALSE, ""))&amp;"']")</f>
        <v/>
      </c>
    </row>
    <row r="77" spans="1:13" ht="15" hidden="1" customHeight="1" outlineLevel="2">
      <c r="A77" s="66"/>
      <c r="C77" s="16" t="str">
        <f>IF(COUNTIF(FieldList7, "&lt;&gt;FALSE") = 0,"",SUBSTITUTE(LOWER(C66)," ","_")&amp;" = ")</f>
        <v/>
      </c>
      <c r="D77" s="81" t="str" cm="1">
        <f t="array" ref="D77">IF(COUNTIF(FieldList7, "&lt;&gt;FALSE") = 0,"","['"&amp;_xlfn.TEXTJOIN("', '", TRUE, _xlfn._xlws.FILTER(FieldRange,FieldList7&lt;&gt; FALSE, ""))&amp;"']")</f>
        <v/>
      </c>
    </row>
    <row r="78" spans="1:13" ht="15" hidden="1" customHeight="1" outlineLevel="2">
      <c r="A78" s="66"/>
      <c r="C78" s="3" t="str">
        <f>IF(COUNTIF(FieldList8, "&lt;&gt;FALSE") = 0,"",SUBSTITUTE(LOWER(C67)," ","_")&amp;" = ")</f>
        <v/>
      </c>
      <c r="D78" s="81" t="str" cm="1">
        <f t="array" ref="D78">IF(COUNTIF(FieldList8, "&lt;&gt;FALSE") = 0,"","['"&amp;_xlfn.TEXTJOIN("', '", TRUE, _xlfn._xlws.FILTER(FieldRange,FieldList8&lt;&gt; FALSE, ""))&amp;"']")</f>
        <v/>
      </c>
    </row>
    <row r="79" spans="1:13" ht="15" hidden="1" customHeight="1" outlineLevel="2">
      <c r="C79" s="15" t="str">
        <f>IF(COUNTIF(tbl_metrics[Record List], "&lt;&gt;FALSE") = 0,"",SUBSTITUTE(LOWER(LightHeader)," ", "_") &amp;" = ")</f>
        <v/>
      </c>
      <c r="D79" s="81" t="str" cm="1">
        <f t="array" ref="D79">IF(COUNTIF(tbl_metrics[Record List], "&lt;&gt;FALSE") = 0,"","['"&amp;_xlfn.TEXTJOIN("', '", TRUE, _xlfn._xlws.FILTER(_xlfn.TAKE(tbl_metrics[],,-1), tbl_metrics[Record List] &lt;&gt; FALSE, ""))&amp;"']")</f>
        <v/>
      </c>
    </row>
    <row r="80" spans="1:13" ht="10.199999999999999" hidden="1" customHeight="1" outlineLevel="1" collapsed="1"/>
    <row r="81" spans="3:15" ht="30" customHeight="1">
      <c r="C81" s="61" t="s">
        <v>37</v>
      </c>
      <c r="D81" s="59" t="s">
        <v>106</v>
      </c>
      <c r="E81" s="59" t="s">
        <v>107</v>
      </c>
      <c r="F81" s="59" t="s">
        <v>108</v>
      </c>
      <c r="G81" s="119" t="s">
        <v>109</v>
      </c>
      <c r="H81" s="119" t="s">
        <v>110</v>
      </c>
      <c r="I81" s="119" t="s">
        <v>111</v>
      </c>
      <c r="J81" s="119" t="s">
        <v>112</v>
      </c>
      <c r="K81" s="119" t="s">
        <v>113</v>
      </c>
      <c r="L81" s="119" t="s">
        <v>114</v>
      </c>
      <c r="M81" s="119" t="s">
        <v>103</v>
      </c>
      <c r="N81" s="61" t="s">
        <v>38</v>
      </c>
      <c r="O81" s="61" t="s">
        <v>104</v>
      </c>
    </row>
    <row r="82" spans="3:15" ht="15" customHeight="1">
      <c r="C82" s="62" t="b">
        <v>0</v>
      </c>
      <c r="D82" s="60">
        <v>6</v>
      </c>
      <c r="E82" s="60">
        <v>0</v>
      </c>
      <c r="F82" s="60">
        <v>9</v>
      </c>
      <c r="G82" s="122">
        <v>13</v>
      </c>
      <c r="H82" s="122">
        <v>1</v>
      </c>
      <c r="I82" s="122">
        <v>0</v>
      </c>
      <c r="J82" s="122">
        <v>8</v>
      </c>
      <c r="K82" s="122">
        <v>10</v>
      </c>
      <c r="L82" s="122">
        <v>9</v>
      </c>
      <c r="M82" s="122">
        <v>0</v>
      </c>
      <c r="N82" s="123">
        <v>0</v>
      </c>
      <c r="O82" s="123">
        <v>5.8284891896569984E+17</v>
      </c>
    </row>
    <row r="83" spans="3:15" ht="15" customHeight="1">
      <c r="C83" s="62" t="b">
        <v>0</v>
      </c>
      <c r="D83" s="60">
        <v>4</v>
      </c>
      <c r="E83" s="60">
        <v>1</v>
      </c>
      <c r="F83" s="60">
        <v>8</v>
      </c>
      <c r="G83" s="122">
        <v>12</v>
      </c>
      <c r="H83" s="122">
        <v>0</v>
      </c>
      <c r="I83" s="122">
        <v>3</v>
      </c>
      <c r="J83" s="122">
        <v>11</v>
      </c>
      <c r="K83" s="122">
        <v>11</v>
      </c>
      <c r="L83" s="122">
        <v>13</v>
      </c>
      <c r="M83" s="122">
        <v>1</v>
      </c>
      <c r="N83" s="123">
        <v>0</v>
      </c>
      <c r="O83" s="123">
        <v>3.227063498332117E+18</v>
      </c>
    </row>
    <row r="84" spans="3:15" ht="15" customHeight="1">
      <c r="C84" s="112" t="b">
        <v>0</v>
      </c>
      <c r="D84" s="113">
        <v>5</v>
      </c>
      <c r="E84" s="114">
        <v>2</v>
      </c>
      <c r="F84" s="114">
        <v>7</v>
      </c>
      <c r="G84" s="122">
        <v>11</v>
      </c>
      <c r="H84" s="122">
        <v>1</v>
      </c>
      <c r="I84" s="122">
        <v>3</v>
      </c>
      <c r="J84" s="122">
        <v>4</v>
      </c>
      <c r="K84" s="122">
        <v>8</v>
      </c>
      <c r="L84" s="122">
        <v>19</v>
      </c>
      <c r="M84" s="122">
        <v>2</v>
      </c>
      <c r="N84" s="123">
        <v>0</v>
      </c>
      <c r="O84" s="123">
        <v>1.0558241670230374E+19</v>
      </c>
    </row>
    <row r="85" spans="3:15" ht="15" customHeight="1">
      <c r="C85" s="112" t="b">
        <v>0</v>
      </c>
      <c r="D85" s="113">
        <v>1</v>
      </c>
      <c r="E85" s="114">
        <v>3</v>
      </c>
      <c r="F85" s="114">
        <v>6</v>
      </c>
      <c r="G85" s="122">
        <v>10</v>
      </c>
      <c r="H85" s="122">
        <v>2</v>
      </c>
      <c r="I85" s="122">
        <v>1</v>
      </c>
      <c r="J85" s="122">
        <v>9</v>
      </c>
      <c r="K85" s="122">
        <v>11</v>
      </c>
      <c r="L85" s="122">
        <v>11</v>
      </c>
      <c r="M85" s="122">
        <v>3</v>
      </c>
      <c r="N85" s="123">
        <v>0</v>
      </c>
      <c r="O85" s="123">
        <v>2.1879643471689907E+18</v>
      </c>
    </row>
    <row r="86" spans="3:15" ht="15" customHeight="1">
      <c r="C86" s="112" t="b">
        <v>0</v>
      </c>
      <c r="D86" s="113">
        <v>6</v>
      </c>
      <c r="E86" s="114">
        <v>4</v>
      </c>
      <c r="F86" s="114">
        <v>5</v>
      </c>
      <c r="G86" s="122">
        <v>9</v>
      </c>
      <c r="H86" s="122">
        <v>2</v>
      </c>
      <c r="I86" s="122">
        <v>5</v>
      </c>
      <c r="J86" s="122">
        <v>8</v>
      </c>
      <c r="K86" s="122">
        <v>6</v>
      </c>
      <c r="L86" s="122">
        <v>16</v>
      </c>
      <c r="M86" s="122">
        <v>4</v>
      </c>
      <c r="N86" s="123">
        <v>0</v>
      </c>
      <c r="O86" s="123">
        <v>8.8664235291902423E+18</v>
      </c>
    </row>
    <row r="87" spans="3:15" ht="15" customHeight="1">
      <c r="C87" s="112" t="b">
        <v>0</v>
      </c>
      <c r="D87" s="113">
        <v>1</v>
      </c>
      <c r="E87" s="114">
        <v>5</v>
      </c>
      <c r="F87" s="114">
        <v>4</v>
      </c>
      <c r="G87" s="122">
        <v>8</v>
      </c>
      <c r="H87" s="122">
        <v>1</v>
      </c>
      <c r="I87" s="122">
        <v>2</v>
      </c>
      <c r="J87" s="122">
        <v>8</v>
      </c>
      <c r="K87" s="122">
        <v>10</v>
      </c>
      <c r="L87" s="122">
        <v>8</v>
      </c>
      <c r="M87" s="122">
        <v>5</v>
      </c>
      <c r="N87" s="123">
        <v>0</v>
      </c>
      <c r="O87" s="123">
        <v>2.8374603012623616E+18</v>
      </c>
    </row>
    <row r="88" spans="3:15" ht="15" customHeight="1">
      <c r="C88" s="112" t="b">
        <v>0</v>
      </c>
      <c r="D88" s="113">
        <v>4</v>
      </c>
      <c r="E88" s="114">
        <v>6</v>
      </c>
      <c r="F88" s="114">
        <v>3</v>
      </c>
      <c r="G88" s="122">
        <v>7</v>
      </c>
      <c r="H88" s="122">
        <v>1</v>
      </c>
      <c r="I88" s="122">
        <v>1</v>
      </c>
      <c r="J88" s="122">
        <v>4</v>
      </c>
      <c r="K88" s="122">
        <v>13</v>
      </c>
      <c r="L88" s="122">
        <v>15</v>
      </c>
      <c r="M88" s="122">
        <v>6</v>
      </c>
      <c r="N88" s="123">
        <v>0</v>
      </c>
      <c r="O88" s="123">
        <v>1.295449726147087E+19</v>
      </c>
    </row>
    <row r="89" spans="3:15" ht="15" customHeight="1">
      <c r="C89" s="112" t="b">
        <v>0</v>
      </c>
      <c r="D89" s="113">
        <v>7</v>
      </c>
      <c r="E89" s="114">
        <v>7</v>
      </c>
      <c r="F89" s="114">
        <v>2</v>
      </c>
      <c r="G89" s="122">
        <v>6</v>
      </c>
      <c r="H89" s="122">
        <v>1</v>
      </c>
      <c r="I89" s="122">
        <v>2</v>
      </c>
      <c r="J89" s="122">
        <v>9</v>
      </c>
      <c r="K89" s="122">
        <v>10</v>
      </c>
      <c r="L89" s="122">
        <v>18</v>
      </c>
      <c r="M89" s="122">
        <v>7</v>
      </c>
      <c r="N89" s="123">
        <v>0</v>
      </c>
      <c r="O89" s="123">
        <v>9.3093161611108168E+18</v>
      </c>
    </row>
    <row r="90" spans="3:15" ht="15" customHeight="1">
      <c r="C90" s="112" t="b">
        <v>0</v>
      </c>
      <c r="D90" s="113">
        <v>5</v>
      </c>
      <c r="E90" s="114">
        <v>8</v>
      </c>
      <c r="F90" s="114">
        <v>1</v>
      </c>
      <c r="G90" s="122">
        <v>5</v>
      </c>
      <c r="H90" s="122">
        <v>1</v>
      </c>
      <c r="I90" s="122">
        <v>4</v>
      </c>
      <c r="J90" s="122">
        <v>4</v>
      </c>
      <c r="K90" s="122">
        <v>13</v>
      </c>
      <c r="L90" s="122">
        <v>19</v>
      </c>
      <c r="M90" s="122">
        <v>8</v>
      </c>
      <c r="N90" s="123">
        <v>0</v>
      </c>
      <c r="O90" s="123">
        <v>6.3605889030882488E+18</v>
      </c>
    </row>
    <row r="91" spans="3:15" ht="15" customHeight="1">
      <c r="C91" s="115" t="b">
        <v>0</v>
      </c>
      <c r="D91" s="116">
        <v>2</v>
      </c>
      <c r="E91" s="117">
        <v>9</v>
      </c>
      <c r="F91" s="117">
        <v>0</v>
      </c>
      <c r="G91" s="122">
        <v>4</v>
      </c>
      <c r="H91" s="122">
        <v>1</v>
      </c>
      <c r="I91" s="122">
        <v>6</v>
      </c>
      <c r="J91" s="122">
        <v>4</v>
      </c>
      <c r="K91" s="122">
        <v>11</v>
      </c>
      <c r="L91" s="122">
        <v>18</v>
      </c>
      <c r="M91" s="122">
        <v>9</v>
      </c>
      <c r="N91" s="123">
        <v>0</v>
      </c>
      <c r="O91" s="123">
        <v>1.0102405043047592E+19</v>
      </c>
    </row>
  </sheetData>
  <mergeCells count="1">
    <mergeCell ref="D9:E9"/>
  </mergeCells>
  <phoneticPr fontId="24" type="noConversion"/>
  <conditionalFormatting sqref="C81 C60:C67">
    <cfRule type="duplicateValues" dxfId="64" priority="8"/>
  </conditionalFormatting>
  <conditionalFormatting sqref="C82:C91">
    <cfRule type="cellIs" dxfId="63" priority="11" operator="notEqual">
      <formula>FALSE</formula>
    </cfRule>
  </conditionalFormatting>
  <conditionalFormatting sqref="D9">
    <cfRule type="cellIs" dxfId="62" priority="4" operator="notEqual">
      <formula>"Dataset Description"</formula>
    </cfRule>
  </conditionalFormatting>
  <conditionalFormatting sqref="D14:D15">
    <cfRule type="colorScale" priority="5">
      <colorScale>
        <cfvo type="num" val="0"/>
        <cfvo type="num" val="0.2"/>
        <color theme="1" tint="-0.499984740745262"/>
        <color rgb="FF7A0000"/>
      </colorScale>
    </cfRule>
  </conditionalFormatting>
  <conditionalFormatting sqref="D17:M17">
    <cfRule type="cellIs" dxfId="61" priority="6" operator="notEqual">
      <formula>"Definition"</formula>
    </cfRule>
  </conditionalFormatting>
  <conditionalFormatting sqref="D19:M19">
    <cfRule type="cellIs" dxfId="60" priority="7" operator="notEqual">
      <formula>"Note"</formula>
    </cfRule>
  </conditionalFormatting>
  <conditionalFormatting sqref="D25:F32 D38:F42 D48:F56">
    <cfRule type="cellIs" dxfId="59" priority="12" operator="equal">
      <formula>0</formula>
    </cfRule>
  </conditionalFormatting>
  <conditionalFormatting sqref="D26:F28">
    <cfRule type="colorScale" priority="9">
      <colorScale>
        <cfvo type="num" val="0"/>
        <cfvo type="num" val="0.2"/>
        <color rgb="FF000000"/>
        <color rgb="FF7A0000"/>
      </colorScale>
    </cfRule>
  </conditionalFormatting>
  <conditionalFormatting sqref="D60:F67">
    <cfRule type="cellIs" dxfId="58" priority="10" operator="notEqual">
      <formula>FALSE</formula>
    </cfRule>
  </conditionalFormatting>
  <conditionalFormatting sqref="G25:M32 G38:M42 G48:M56">
    <cfRule type="cellIs" dxfId="57" priority="3" operator="equal">
      <formula>0</formula>
    </cfRule>
  </conditionalFormatting>
  <conditionalFormatting sqref="G26:M28">
    <cfRule type="colorScale" priority="1">
      <colorScale>
        <cfvo type="num" val="0"/>
        <cfvo type="num" val="0.2"/>
        <color rgb="FF000000"/>
        <color rgb="FF7A0000"/>
      </colorScale>
    </cfRule>
  </conditionalFormatting>
  <conditionalFormatting sqref="G60:M67">
    <cfRule type="cellIs" dxfId="56" priority="2" operator="notEqual">
      <formula>FALSE</formula>
    </cfRule>
  </conditionalFormatting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037CF-2B12-433C-A3DC-E586D1BCC81B}">
  <sheetPr>
    <tabColor rgb="FF9C9C9C"/>
  </sheetPr>
  <dimension ref="A1:I182"/>
  <sheetViews>
    <sheetView topLeftCell="A2" zoomScale="85" zoomScaleNormal="85" workbookViewId="0">
      <pane xSplit="3" ySplit="20" topLeftCell="D22" activePane="bottomRight" state="frozen"/>
      <selection activeCell="A2" sqref="A2"/>
      <selection pane="topRight" activeCell="D2" sqref="D2"/>
      <selection pane="bottomLeft" activeCell="A22" sqref="A22"/>
      <selection pane="bottomRight" activeCell="D21" sqref="D21"/>
    </sheetView>
  </sheetViews>
  <sheetFormatPr defaultColWidth="15.6640625" defaultRowHeight="15" customHeight="1" outlineLevelRow="2"/>
  <cols>
    <col min="1" max="1" width="1.77734375" style="81" customWidth="1"/>
    <col min="2" max="2" width="8.33203125" style="81" customWidth="1"/>
    <col min="3" max="3" width="26.44140625" style="81" bestFit="1" customWidth="1"/>
    <col min="4" max="4" width="25.6640625" style="81" customWidth="1"/>
    <col min="5" max="7" width="27.6640625" style="81" customWidth="1"/>
    <col min="8" max="16384" width="15.6640625" style="81"/>
  </cols>
  <sheetData>
    <row r="1" spans="1:8" ht="19.95" hidden="1" customHeight="1">
      <c r="B1" s="13"/>
      <c r="C1" s="14"/>
      <c r="D1" s="14" t="s">
        <v>0</v>
      </c>
      <c r="E1" s="14"/>
      <c r="F1" s="14"/>
      <c r="G1" s="14"/>
      <c r="H1" s="14"/>
    </row>
    <row r="2" spans="1:8" s="71" customFormat="1" ht="4.95" customHeight="1">
      <c r="C2" s="72"/>
      <c r="D2" s="72"/>
      <c r="E2" s="72"/>
      <c r="F2" s="72"/>
      <c r="G2" s="72"/>
      <c r="H2" s="72"/>
    </row>
    <row r="3" spans="1:8" ht="14.4" customHeight="1">
      <c r="B3" s="80" t="str">
        <f ca="1">HYPERLINK("#" &amp; CELL("address", _xlfn.XLOOKUP(Name,tbl_DfOverview[Dataframe],tbl_DfOverview[_],tbl_DfOverview[[#Headers],[_]])), "Overview ↩")</f>
        <v>Overview ↩</v>
      </c>
      <c r="C3" s="80"/>
    </row>
    <row r="4" spans="1:8" ht="4.95" customHeight="1">
      <c r="B4" s="68"/>
    </row>
    <row r="5" spans="1:8" ht="30" customHeight="1">
      <c r="B5" s="97" t="e" vm="1">
        <v>#VALUE!</v>
      </c>
      <c r="C5" s="74" t="s">
        <v>157</v>
      </c>
      <c r="D5" s="22"/>
    </row>
    <row r="6" spans="1:8" ht="10.199999999999999" customHeight="1"/>
    <row r="7" spans="1:8" ht="14.4">
      <c r="A7" s="66"/>
      <c r="B7" s="82" t="s">
        <v>63</v>
      </c>
      <c r="C7" s="2" t="s">
        <v>5</v>
      </c>
    </row>
    <row r="8" spans="1:8" ht="10.199999999999999" customHeight="1">
      <c r="A8" s="66"/>
    </row>
    <row r="9" spans="1:8" ht="49.95" hidden="1" customHeight="1" outlineLevel="1">
      <c r="A9" s="66"/>
      <c r="D9" s="110" t="s">
        <v>51</v>
      </c>
      <c r="E9" s="111"/>
    </row>
    <row r="10" spans="1:8" ht="14.4" hidden="1" outlineLevel="1">
      <c r="A10" s="66"/>
    </row>
    <row r="11" spans="1:8" ht="15" hidden="1" customHeight="1" outlineLevel="1">
      <c r="A11" s="66"/>
      <c r="C11" s="21" t="s">
        <v>6</v>
      </c>
      <c r="D11" s="32">
        <v>101</v>
      </c>
    </row>
    <row r="12" spans="1:8" ht="15" hidden="1" customHeight="1" outlineLevel="1">
      <c r="A12" s="66"/>
      <c r="C12" s="3" t="s">
        <v>48</v>
      </c>
      <c r="D12" s="24">
        <v>4</v>
      </c>
    </row>
    <row r="13" spans="1:8" ht="15" hidden="1" customHeight="1" outlineLevel="1">
      <c r="A13" s="66"/>
      <c r="C13" s="3" t="s">
        <v>12</v>
      </c>
      <c r="D13" s="24">
        <v>2750</v>
      </c>
    </row>
    <row r="14" spans="1:8" ht="15" hidden="1" customHeight="1" outlineLevel="1">
      <c r="A14" s="66"/>
      <c r="C14" s="3" t="s">
        <v>49</v>
      </c>
      <c r="D14" s="30">
        <v>1</v>
      </c>
    </row>
    <row r="15" spans="1:8" ht="15" hidden="1" customHeight="1" outlineLevel="1">
      <c r="A15" s="66"/>
      <c r="C15" s="3" t="s">
        <v>50</v>
      </c>
      <c r="D15" s="31">
        <v>0</v>
      </c>
    </row>
    <row r="16" spans="1:8" ht="10.199999999999999" hidden="1" customHeight="1" outlineLevel="1">
      <c r="A16" s="66"/>
    </row>
    <row r="17" spans="1:9" ht="34.950000000000003" hidden="1" customHeight="1" outlineLevel="1">
      <c r="A17" s="66"/>
      <c r="C17" s="21" t="s">
        <v>2</v>
      </c>
      <c r="D17" s="33" t="s">
        <v>40</v>
      </c>
      <c r="E17" s="34" t="s">
        <v>40</v>
      </c>
      <c r="F17" s="34" t="s">
        <v>40</v>
      </c>
      <c r="G17" s="34" t="s">
        <v>40</v>
      </c>
    </row>
    <row r="18" spans="1:9" ht="10.199999999999999" hidden="1" customHeight="1" outlineLevel="1">
      <c r="A18" s="66"/>
    </row>
    <row r="19" spans="1:9" ht="34.950000000000003" hidden="1" customHeight="1" outlineLevel="1">
      <c r="C19" s="21" t="s">
        <v>3</v>
      </c>
      <c r="D19" s="35" t="s">
        <v>47</v>
      </c>
      <c r="E19" s="36" t="s">
        <v>47</v>
      </c>
      <c r="F19" s="37" t="s">
        <v>47</v>
      </c>
      <c r="G19" s="37" t="s">
        <v>47</v>
      </c>
    </row>
    <row r="20" spans="1:9" ht="10.199999999999999" hidden="1" customHeight="1" outlineLevel="1"/>
    <row r="21" spans="1:9" s="23" customFormat="1" ht="30" customHeight="1" collapsed="1">
      <c r="B21" s="108"/>
      <c r="C21" s="108" t="s">
        <v>4</v>
      </c>
      <c r="D21" s="109" t="s">
        <v>153</v>
      </c>
      <c r="E21" s="109" t="s">
        <v>154</v>
      </c>
      <c r="F21" s="109" t="s">
        <v>155</v>
      </c>
      <c r="G21" s="109" t="s">
        <v>103</v>
      </c>
      <c r="H21" s="23" t="s">
        <v>38</v>
      </c>
      <c r="I21" s="23" t="s">
        <v>104</v>
      </c>
    </row>
    <row r="22" spans="1:9" ht="10.199999999999999" customHeight="1"/>
    <row r="23" spans="1:9" ht="14.4" outlineLevel="1">
      <c r="A23" s="66"/>
      <c r="B23" s="82" t="s">
        <v>63</v>
      </c>
      <c r="C23" s="2" t="s">
        <v>7</v>
      </c>
    </row>
    <row r="24" spans="1:9" ht="10.199999999999999" customHeight="1" outlineLevel="1">
      <c r="A24" s="66"/>
    </row>
    <row r="25" spans="1:9" ht="15" hidden="1" customHeight="1" outlineLevel="2">
      <c r="A25" s="66"/>
      <c r="C25" s="19" t="s">
        <v>8</v>
      </c>
      <c r="D25" s="9" t="s">
        <v>211</v>
      </c>
      <c r="E25" s="9" t="s">
        <v>210</v>
      </c>
      <c r="F25" s="9" t="s">
        <v>210</v>
      </c>
      <c r="G25" s="9" t="s">
        <v>210</v>
      </c>
    </row>
    <row r="26" spans="1:9" ht="15" hidden="1" customHeight="1" outlineLevel="2">
      <c r="A26" s="66"/>
      <c r="C26" s="3" t="s">
        <v>9</v>
      </c>
      <c r="D26" s="10">
        <v>1</v>
      </c>
      <c r="E26" s="10">
        <v>1</v>
      </c>
      <c r="F26" s="10">
        <v>1</v>
      </c>
      <c r="G26" s="10">
        <v>1</v>
      </c>
    </row>
    <row r="27" spans="1:9" ht="15" hidden="1" customHeight="1" outlineLevel="2">
      <c r="A27" s="66"/>
      <c r="C27" s="18" t="s">
        <v>10</v>
      </c>
      <c r="D27" s="10">
        <v>0</v>
      </c>
      <c r="E27" s="10">
        <v>0</v>
      </c>
      <c r="F27" s="10">
        <v>0</v>
      </c>
      <c r="G27" s="10">
        <v>0</v>
      </c>
    </row>
    <row r="28" spans="1:9" ht="15" hidden="1" customHeight="1" outlineLevel="2">
      <c r="A28" s="66"/>
      <c r="C28" s="18" t="s">
        <v>11</v>
      </c>
      <c r="D28" s="10">
        <v>0.364363636363636</v>
      </c>
      <c r="E28" s="10">
        <v>0.29381818181818098</v>
      </c>
      <c r="F28" s="10">
        <v>0.29381818181818098</v>
      </c>
      <c r="G28" s="10">
        <v>4.8000000000000001E-2</v>
      </c>
    </row>
    <row r="29" spans="1:9" ht="15" hidden="1" customHeight="1" outlineLevel="2">
      <c r="A29" s="66"/>
      <c r="C29" s="18" t="s">
        <v>12</v>
      </c>
      <c r="D29" s="11">
        <v>1002</v>
      </c>
      <c r="E29" s="11">
        <v>808</v>
      </c>
      <c r="F29" s="11">
        <v>808</v>
      </c>
      <c r="G29" s="11">
        <v>132</v>
      </c>
    </row>
    <row r="30" spans="1:9" ht="15" hidden="1" customHeight="1" outlineLevel="2">
      <c r="A30" s="66"/>
      <c r="C30" s="18" t="s">
        <v>13</v>
      </c>
      <c r="D30" s="11">
        <v>101</v>
      </c>
      <c r="E30" s="11">
        <v>101</v>
      </c>
      <c r="F30" s="11">
        <v>101</v>
      </c>
      <c r="G30" s="11">
        <v>101</v>
      </c>
    </row>
    <row r="31" spans="1:9" ht="15" hidden="1" customHeight="1" outlineLevel="2">
      <c r="A31" s="66"/>
      <c r="C31" s="19" t="s">
        <v>14</v>
      </c>
      <c r="D31" s="11">
        <v>101</v>
      </c>
      <c r="E31" s="11">
        <v>101</v>
      </c>
      <c r="F31" s="11">
        <v>101</v>
      </c>
      <c r="G31" s="11">
        <v>101</v>
      </c>
    </row>
    <row r="32" spans="1:9" ht="15" hidden="1" customHeight="1" outlineLevel="2">
      <c r="A32" s="66"/>
      <c r="C32" s="3" t="s">
        <v>15</v>
      </c>
      <c r="D32" s="11">
        <v>0</v>
      </c>
      <c r="E32" s="11">
        <v>0</v>
      </c>
      <c r="F32" s="11">
        <v>0</v>
      </c>
      <c r="G32" s="11">
        <v>0</v>
      </c>
    </row>
    <row r="33" spans="1:7" ht="10.199999999999999" hidden="1" customHeight="1" outlineLevel="2">
      <c r="A33" s="66"/>
    </row>
    <row r="34" spans="1:7" ht="124.95" hidden="1" customHeight="1" outlineLevel="2"/>
    <row r="35" spans="1:7" ht="10.199999999999999" hidden="1" customHeight="1" outlineLevel="2"/>
    <row r="36" spans="1:7" ht="14.4" outlineLevel="1" collapsed="1">
      <c r="A36" s="66"/>
      <c r="B36" s="82" t="s">
        <v>63</v>
      </c>
      <c r="C36" s="2" t="s">
        <v>16</v>
      </c>
    </row>
    <row r="37" spans="1:7" ht="10.199999999999999" customHeight="1" outlineLevel="1">
      <c r="A37" s="66"/>
    </row>
    <row r="38" spans="1:7" ht="15" hidden="1" customHeight="1" outlineLevel="2">
      <c r="A38" s="66"/>
      <c r="C38" s="3" t="s">
        <v>17</v>
      </c>
      <c r="D38" s="12"/>
      <c r="E38" s="12">
        <v>124620.643564356</v>
      </c>
      <c r="F38" s="12">
        <v>126833.217821782</v>
      </c>
      <c r="G38" s="12">
        <v>50</v>
      </c>
    </row>
    <row r="39" spans="1:7" ht="15" hidden="1" customHeight="1" outlineLevel="2">
      <c r="A39" s="66"/>
      <c r="C39" s="18" t="s">
        <v>18</v>
      </c>
      <c r="D39" s="12"/>
      <c r="E39" s="12">
        <v>53979</v>
      </c>
      <c r="F39" s="12">
        <v>59627</v>
      </c>
      <c r="G39" s="12">
        <v>50</v>
      </c>
    </row>
    <row r="40" spans="1:7" ht="15" hidden="1" customHeight="1" outlineLevel="2">
      <c r="A40" s="66"/>
      <c r="C40" s="18" t="s">
        <v>19</v>
      </c>
      <c r="D40" s="12">
        <v>0</v>
      </c>
      <c r="E40" s="12">
        <v>19</v>
      </c>
      <c r="F40" s="12">
        <v>34</v>
      </c>
      <c r="G40" s="12">
        <v>0</v>
      </c>
    </row>
    <row r="41" spans="1:7" ht="15" hidden="1" customHeight="1" outlineLevel="2">
      <c r="A41" s="66"/>
      <c r="C41" s="3" t="s">
        <v>20</v>
      </c>
      <c r="D41" s="12"/>
      <c r="E41" s="12">
        <v>149821.63294081201</v>
      </c>
      <c r="F41" s="12">
        <v>147551.36995484601</v>
      </c>
      <c r="G41" s="12">
        <v>29.300170647967199</v>
      </c>
    </row>
    <row r="42" spans="1:7" ht="15" hidden="1" customHeight="1" outlineLevel="2">
      <c r="A42" s="66"/>
      <c r="C42" s="20" t="s">
        <v>21</v>
      </c>
      <c r="D42" s="12"/>
      <c r="E42" s="12">
        <v>22446521697.051601</v>
      </c>
      <c r="F42" s="12">
        <v>21771406775.551998</v>
      </c>
      <c r="G42" s="12">
        <v>858.5</v>
      </c>
    </row>
    <row r="43" spans="1:7" ht="10.199999999999999" hidden="1" customHeight="1" outlineLevel="2">
      <c r="A43" s="66"/>
    </row>
    <row r="44" spans="1:7" ht="150" hidden="1" customHeight="1" outlineLevel="2"/>
    <row r="45" spans="1:7" ht="10.199999999999999" hidden="1" customHeight="1" outlineLevel="2"/>
    <row r="46" spans="1:7" ht="14.4" outlineLevel="1" collapsed="1">
      <c r="A46" s="66"/>
      <c r="B46" s="82" t="s">
        <v>63</v>
      </c>
      <c r="C46" s="2" t="s">
        <v>22</v>
      </c>
    </row>
    <row r="47" spans="1:7" ht="10.050000000000001" customHeight="1" outlineLevel="1">
      <c r="A47" s="66"/>
    </row>
    <row r="48" spans="1:7" ht="15" hidden="1" customHeight="1" outlineLevel="2">
      <c r="A48" s="66"/>
      <c r="C48" s="3" t="s">
        <v>23</v>
      </c>
      <c r="D48" s="12"/>
      <c r="E48" s="12">
        <v>19</v>
      </c>
      <c r="F48" s="12">
        <v>34</v>
      </c>
      <c r="G48" s="12">
        <v>0</v>
      </c>
    </row>
    <row r="49" spans="1:7" ht="15" hidden="1" customHeight="1" outlineLevel="2">
      <c r="A49" s="66"/>
      <c r="C49" s="18">
        <v>0.05</v>
      </c>
      <c r="D49" s="12"/>
      <c r="E49" s="12">
        <v>158</v>
      </c>
      <c r="F49" s="12">
        <v>254</v>
      </c>
      <c r="G49" s="12">
        <v>5</v>
      </c>
    </row>
    <row r="50" spans="1:7" ht="15" hidden="1" customHeight="1" outlineLevel="2">
      <c r="A50" s="66"/>
      <c r="C50" s="19">
        <v>0.25</v>
      </c>
      <c r="D50" s="12"/>
      <c r="E50" s="12">
        <v>14603</v>
      </c>
      <c r="F50" s="12">
        <v>16132</v>
      </c>
      <c r="G50" s="12">
        <v>25</v>
      </c>
    </row>
    <row r="51" spans="1:7" ht="15" hidden="1" customHeight="1" outlineLevel="2">
      <c r="A51" s="66"/>
      <c r="C51" s="3">
        <v>0.5</v>
      </c>
      <c r="D51" s="12"/>
      <c r="E51" s="12">
        <v>53979</v>
      </c>
      <c r="F51" s="12">
        <v>59627</v>
      </c>
      <c r="G51" s="12">
        <v>50</v>
      </c>
    </row>
    <row r="52" spans="1:7" ht="15" hidden="1" customHeight="1" outlineLevel="2">
      <c r="A52" s="66"/>
      <c r="C52" s="18">
        <v>0.75</v>
      </c>
      <c r="D52" s="12"/>
      <c r="E52" s="12">
        <v>190123</v>
      </c>
      <c r="F52" s="12">
        <v>197951</v>
      </c>
      <c r="G52" s="12">
        <v>75</v>
      </c>
    </row>
    <row r="53" spans="1:7" ht="15" hidden="1" customHeight="1" outlineLevel="2">
      <c r="A53" s="66"/>
      <c r="C53" s="18">
        <v>0.95</v>
      </c>
      <c r="D53" s="12"/>
      <c r="E53" s="12">
        <v>446766</v>
      </c>
      <c r="F53" s="12">
        <v>438722</v>
      </c>
      <c r="G53" s="12">
        <v>95</v>
      </c>
    </row>
    <row r="54" spans="1:7" ht="15" hidden="1" customHeight="1" outlineLevel="2">
      <c r="A54" s="66"/>
      <c r="C54" s="3" t="s">
        <v>24</v>
      </c>
      <c r="D54" s="12"/>
      <c r="E54" s="12">
        <v>564163</v>
      </c>
      <c r="F54" s="12">
        <v>551463</v>
      </c>
      <c r="G54" s="12">
        <v>100</v>
      </c>
    </row>
    <row r="55" spans="1:7" ht="15" hidden="1" customHeight="1" outlineLevel="2">
      <c r="A55" s="66"/>
      <c r="C55" s="18" t="s">
        <v>25</v>
      </c>
      <c r="D55" s="12"/>
      <c r="E55" s="12">
        <v>564144</v>
      </c>
      <c r="F55" s="12">
        <v>551429</v>
      </c>
      <c r="G55" s="12">
        <v>100</v>
      </c>
    </row>
    <row r="56" spans="1:7" ht="15" hidden="1" customHeight="1" outlineLevel="2">
      <c r="C56" s="3" t="s">
        <v>26</v>
      </c>
      <c r="D56" s="12"/>
      <c r="E56" s="12">
        <v>175520</v>
      </c>
      <c r="F56" s="12">
        <v>181819</v>
      </c>
      <c r="G56" s="12">
        <v>50</v>
      </c>
    </row>
    <row r="57" spans="1:7" ht="10.199999999999999" hidden="1" customHeight="1" outlineLevel="2"/>
    <row r="58" spans="1:7" ht="14.4" outlineLevel="1" collapsed="1">
      <c r="A58" s="66"/>
      <c r="B58" s="82" t="s">
        <v>63</v>
      </c>
      <c r="C58" s="2" t="s">
        <v>27</v>
      </c>
    </row>
    <row r="59" spans="1:7" ht="10.050000000000001" customHeight="1" outlineLevel="1">
      <c r="A59" s="66"/>
    </row>
    <row r="60" spans="1:7" ht="15" hidden="1" customHeight="1" outlineLevel="2">
      <c r="A60" s="66"/>
      <c r="C60" s="3" t="s">
        <v>28</v>
      </c>
      <c r="D60" s="29" t="b">
        <v>0</v>
      </c>
      <c r="E60" s="29" t="b">
        <v>0</v>
      </c>
      <c r="F60" s="29" t="b">
        <v>0</v>
      </c>
      <c r="G60" s="29" t="b">
        <v>0</v>
      </c>
    </row>
    <row r="61" spans="1:7" ht="15" hidden="1" customHeight="1" outlineLevel="2">
      <c r="A61" s="66"/>
      <c r="C61" s="18" t="s">
        <v>29</v>
      </c>
      <c r="D61" s="29" t="b">
        <v>0</v>
      </c>
      <c r="E61" s="29" t="b">
        <v>0</v>
      </c>
      <c r="F61" s="29" t="b">
        <v>0</v>
      </c>
      <c r="G61" s="29" t="b">
        <v>0</v>
      </c>
    </row>
    <row r="62" spans="1:7" ht="15" hidden="1" customHeight="1" outlineLevel="2">
      <c r="A62" s="66"/>
      <c r="C62" s="18" t="s">
        <v>30</v>
      </c>
      <c r="D62" s="29" t="b">
        <v>0</v>
      </c>
      <c r="E62" s="29" t="b">
        <v>0</v>
      </c>
      <c r="F62" s="29" t="b">
        <v>0</v>
      </c>
      <c r="G62" s="29" t="b">
        <v>0</v>
      </c>
    </row>
    <row r="63" spans="1:7" ht="15" hidden="1" customHeight="1" outlineLevel="2">
      <c r="A63" s="66"/>
      <c r="C63" s="18" t="s">
        <v>31</v>
      </c>
      <c r="D63" s="29" t="b">
        <v>0</v>
      </c>
      <c r="E63" s="29" t="b">
        <v>0</v>
      </c>
      <c r="F63" s="29" t="b">
        <v>0</v>
      </c>
      <c r="G63" s="29" t="b">
        <v>0</v>
      </c>
    </row>
    <row r="64" spans="1:7" ht="15" hidden="1" customHeight="1" outlineLevel="2">
      <c r="A64" s="66"/>
      <c r="C64" s="3" t="s">
        <v>32</v>
      </c>
      <c r="D64" s="29" t="b">
        <v>0</v>
      </c>
      <c r="E64" s="29" t="b">
        <v>0</v>
      </c>
      <c r="F64" s="29" t="b">
        <v>0</v>
      </c>
      <c r="G64" s="29" t="b">
        <v>0</v>
      </c>
    </row>
    <row r="65" spans="1:7" ht="15" hidden="1" customHeight="1" outlineLevel="2">
      <c r="A65" s="66"/>
      <c r="C65" s="18" t="s">
        <v>33</v>
      </c>
      <c r="D65" s="29" t="b">
        <v>0</v>
      </c>
      <c r="E65" s="29" t="b">
        <v>0</v>
      </c>
      <c r="F65" s="29" t="b">
        <v>0</v>
      </c>
      <c r="G65" s="29" t="b">
        <v>0</v>
      </c>
    </row>
    <row r="66" spans="1:7" ht="15" hidden="1" customHeight="1" outlineLevel="2">
      <c r="A66" s="66"/>
      <c r="C66" s="18" t="s">
        <v>34</v>
      </c>
      <c r="D66" s="29" t="b">
        <v>0</v>
      </c>
      <c r="E66" s="29" t="b">
        <v>0</v>
      </c>
      <c r="F66" s="29" t="b">
        <v>0</v>
      </c>
      <c r="G66" s="29" t="b">
        <v>0</v>
      </c>
    </row>
    <row r="67" spans="1:7" ht="15" hidden="1" customHeight="1" outlineLevel="2">
      <c r="C67" s="3" t="s">
        <v>35</v>
      </c>
      <c r="D67" s="29" t="b">
        <v>0</v>
      </c>
      <c r="E67" s="29" t="b">
        <v>0</v>
      </c>
      <c r="F67" s="29" t="b">
        <v>0</v>
      </c>
      <c r="G67" s="29" t="b">
        <v>0</v>
      </c>
    </row>
    <row r="68" spans="1:7" ht="10.199999999999999" hidden="1" customHeight="1" outlineLevel="2"/>
    <row r="69" spans="1:7" ht="14.4" outlineLevel="1" collapsed="1">
      <c r="A69" s="66"/>
      <c r="B69" s="82" t="s">
        <v>63</v>
      </c>
      <c r="C69" s="2" t="s">
        <v>36</v>
      </c>
    </row>
    <row r="70" spans="1:7" ht="10.050000000000001" customHeight="1" outlineLevel="1">
      <c r="A70" s="66"/>
    </row>
    <row r="71" spans="1:7" ht="15" hidden="1" customHeight="1" outlineLevel="2">
      <c r="A71" s="66"/>
      <c r="C71" s="3" t="str">
        <f>IF(COUNTIF(FieldList1, "&lt;&gt;FALSE") = 0,"",SUBSTITUTE(LOWER(C60)," ","_") &amp;" = ")</f>
        <v/>
      </c>
      <c r="D71" s="81" t="str" cm="1">
        <f t="array" ref="D71">IF(COUNTIF(FieldList1, "&lt;&gt;FALSE") = 0,"","['"&amp;_xlfn.TEXTJOIN("', '", TRUE, _xlfn._xlws.FILTER(FieldRange,FieldList1&lt;&gt; FALSE, ""))&amp;"']")</f>
        <v/>
      </c>
    </row>
    <row r="72" spans="1:7" ht="15" hidden="1" customHeight="1" outlineLevel="2">
      <c r="A72" s="66"/>
      <c r="C72" s="17" t="str">
        <f>IF(COUNTIF(FieldList2, "&lt;&gt;FALSE") = 0,"",SUBSTITUTE(LOWER(C61)," ","_")&amp;" = ")</f>
        <v/>
      </c>
      <c r="D72" s="81" t="str" cm="1">
        <f t="array" ref="D72">IF(COUNTIF(FieldList2, "&lt;&gt;FALSE") = 0,"","['"&amp;_xlfn.TEXTJOIN("', '", TRUE, _xlfn._xlws.FILTER(FieldRange,FieldList2&lt;&gt; FALSE, ""))&amp;"']")</f>
        <v/>
      </c>
    </row>
    <row r="73" spans="1:7" ht="15" hidden="1" customHeight="1" outlineLevel="2">
      <c r="A73" s="66"/>
      <c r="C73" s="17" t="str">
        <f>IF(COUNTIF(FieldList3, "&lt;&gt;FALSE") = 0,"",SUBSTITUTE(LOWER(C62)," ","_")&amp;" = ")</f>
        <v/>
      </c>
      <c r="D73" s="81" t="str" cm="1">
        <f t="array" ref="D73">IF(COUNTIF(FieldList3, "&lt;&gt;FALSE") = 0,"","['"&amp;_xlfn.TEXTJOIN("', '", TRUE, _xlfn._xlws.FILTER(FieldRange,FieldList3&lt;&gt; FALSE, ""))&amp;"']")</f>
        <v/>
      </c>
    </row>
    <row r="74" spans="1:7" ht="15" hidden="1" customHeight="1" outlineLevel="2">
      <c r="A74" s="66"/>
      <c r="C74" s="17" t="str">
        <f>IF(COUNTIF(FieldList4, "&lt;&gt;FALSE") = 0,"",SUBSTITUTE(LOWER(C63)," ","_")&amp;" = ")</f>
        <v/>
      </c>
      <c r="D74" s="81" t="str" cm="1">
        <f t="array" ref="D74">IF(COUNTIF(FieldList4, "&lt;&gt;FALSE") = 0,"","['"&amp;_xlfn.TEXTJOIN("', '", TRUE, _xlfn._xlws.FILTER(FieldRange,FieldList4&lt;&gt; FALSE, ""))&amp;"']")</f>
        <v/>
      </c>
    </row>
    <row r="75" spans="1:7" ht="15" hidden="1" customHeight="1" outlineLevel="2">
      <c r="A75" s="66"/>
      <c r="C75" s="17" t="str">
        <f>IF(COUNTIF(FieldList5, "&lt;&gt;FALSE") = 0,"",SUBSTITUTE(LOWER(C64)," ","_")&amp;" = ")</f>
        <v/>
      </c>
      <c r="D75" s="81" t="str" cm="1">
        <f t="array" ref="D75">IF(COUNTIF(FieldList5, "&lt;&gt;FALSE") = 0,"","['"&amp;_xlfn.TEXTJOIN("', '", TRUE, _xlfn._xlws.FILTER(FieldRange,FieldList5&lt;&gt; FALSE, ""))&amp;"']")</f>
        <v/>
      </c>
    </row>
    <row r="76" spans="1:7" ht="15" hidden="1" customHeight="1" outlineLevel="2">
      <c r="A76" s="66"/>
      <c r="C76" s="17" t="str">
        <f>IF(COUNTIF(FieldList6, "&lt;&gt;FALSE") = 0,"",SUBSTITUTE(LOWER(C65)," ","_")&amp;" = ")</f>
        <v/>
      </c>
      <c r="D76" s="81" t="str" cm="1">
        <f t="array" ref="D76">IF(COUNTIF(FieldList6, "&lt;&gt;FALSE") = 0,"","['"&amp;_xlfn.TEXTJOIN("', '", TRUE, _xlfn._xlws.FILTER(FieldRange,FieldList6&lt;&gt; FALSE, ""))&amp;"']")</f>
        <v/>
      </c>
    </row>
    <row r="77" spans="1:7" ht="15" hidden="1" customHeight="1" outlineLevel="2">
      <c r="A77" s="66"/>
      <c r="C77" s="16" t="str">
        <f>IF(COUNTIF(FieldList7, "&lt;&gt;FALSE") = 0,"",SUBSTITUTE(LOWER(C66)," ","_")&amp;" = ")</f>
        <v/>
      </c>
      <c r="D77" s="81" t="str" cm="1">
        <f t="array" ref="D77">IF(COUNTIF(FieldList7, "&lt;&gt;FALSE") = 0,"","['"&amp;_xlfn.TEXTJOIN("', '", TRUE, _xlfn._xlws.FILTER(FieldRange,FieldList7&lt;&gt; FALSE, ""))&amp;"']")</f>
        <v/>
      </c>
    </row>
    <row r="78" spans="1:7" ht="15" hidden="1" customHeight="1" outlineLevel="2">
      <c r="A78" s="66"/>
      <c r="C78" s="3" t="str">
        <f>IF(COUNTIF(FieldList8, "&lt;&gt;FALSE") = 0,"",SUBSTITUTE(LOWER(C67)," ","_")&amp;" = ")</f>
        <v/>
      </c>
      <c r="D78" s="81" t="str" cm="1">
        <f t="array" ref="D78">IF(COUNTIF(FieldList8, "&lt;&gt;FALSE") = 0,"","['"&amp;_xlfn.TEXTJOIN("', '", TRUE, _xlfn._xlws.FILTER(FieldRange,FieldList8&lt;&gt; FALSE, ""))&amp;"']")</f>
        <v/>
      </c>
    </row>
    <row r="79" spans="1:7" ht="15" hidden="1" customHeight="1" outlineLevel="2">
      <c r="C79" s="15" t="str">
        <f>IF(COUNTIF(tbl_niger_population[Record List], "&lt;&gt;FALSE") = 0,"",SUBSTITUTE(LOWER(LightHeader)," ", "_") &amp;" = ")</f>
        <v/>
      </c>
      <c r="D79" s="81" t="str" cm="1">
        <f t="array" ref="D79">IF(COUNTIF(tbl_niger_population[Record List], "&lt;&gt;FALSE") = 0,"","['"&amp;_xlfn.TEXTJOIN("', '", TRUE, _xlfn._xlws.FILTER(_xlfn.TAKE(tbl_niger_population[],,-1), tbl_niger_population[Record List] &lt;&gt; FALSE, ""))&amp;"']")</f>
        <v/>
      </c>
    </row>
    <row r="80" spans="1:7" ht="10.199999999999999" hidden="1" customHeight="1" outlineLevel="1" collapsed="1"/>
    <row r="81" spans="3:9" ht="30" customHeight="1">
      <c r="C81" s="61" t="s">
        <v>37</v>
      </c>
      <c r="D81" s="59" t="s">
        <v>153</v>
      </c>
      <c r="E81" s="59" t="s">
        <v>154</v>
      </c>
      <c r="F81" s="59" t="s">
        <v>155</v>
      </c>
      <c r="G81" s="119" t="s">
        <v>103</v>
      </c>
      <c r="H81" s="61" t="s">
        <v>38</v>
      </c>
      <c r="I81" s="61" t="s">
        <v>104</v>
      </c>
    </row>
    <row r="82" spans="3:9" ht="15" customHeight="1">
      <c r="C82" s="62" t="b">
        <v>0</v>
      </c>
      <c r="D82" s="60">
        <v>0</v>
      </c>
      <c r="E82" s="60">
        <v>564163</v>
      </c>
      <c r="F82" s="60">
        <v>551463</v>
      </c>
      <c r="G82" s="122">
        <v>0</v>
      </c>
      <c r="H82" s="123">
        <v>0</v>
      </c>
      <c r="I82" s="123">
        <v>1.090962357096708E+18</v>
      </c>
    </row>
    <row r="83" spans="3:9" ht="15" customHeight="1">
      <c r="C83" s="62" t="b">
        <v>0</v>
      </c>
      <c r="D83" s="60">
        <v>1</v>
      </c>
      <c r="E83" s="60">
        <v>530222</v>
      </c>
      <c r="F83" s="60">
        <v>520363</v>
      </c>
      <c r="G83" s="122">
        <v>1</v>
      </c>
      <c r="H83" s="123">
        <v>0</v>
      </c>
      <c r="I83" s="123">
        <v>7.4745606410851389E+18</v>
      </c>
    </row>
    <row r="84" spans="3:9" ht="15" customHeight="1">
      <c r="C84" s="112" t="b">
        <v>0</v>
      </c>
      <c r="D84" s="113">
        <v>2</v>
      </c>
      <c r="E84" s="114">
        <v>505621</v>
      </c>
      <c r="F84" s="114">
        <v>496367</v>
      </c>
      <c r="G84" s="122">
        <v>2</v>
      </c>
      <c r="H84" s="123">
        <v>0</v>
      </c>
      <c r="I84" s="123">
        <v>5.4016154149911808E+18</v>
      </c>
    </row>
    <row r="85" spans="3:9" ht="15" customHeight="1">
      <c r="C85" s="112" t="b">
        <v>0</v>
      </c>
      <c r="D85" s="113">
        <v>3</v>
      </c>
      <c r="E85" s="114">
        <v>484178</v>
      </c>
      <c r="F85" s="114">
        <v>475397</v>
      </c>
      <c r="G85" s="122">
        <v>3</v>
      </c>
      <c r="H85" s="123">
        <v>0</v>
      </c>
      <c r="I85" s="123">
        <v>1.3618307185824682E+19</v>
      </c>
    </row>
    <row r="86" spans="3:9" ht="15" customHeight="1">
      <c r="C86" s="112" t="b">
        <v>0</v>
      </c>
      <c r="D86" s="113">
        <v>4</v>
      </c>
      <c r="E86" s="114">
        <v>464755</v>
      </c>
      <c r="F86" s="114">
        <v>456333</v>
      </c>
      <c r="G86" s="122">
        <v>4</v>
      </c>
      <c r="H86" s="123">
        <v>0</v>
      </c>
      <c r="I86" s="123">
        <v>1.8231618442842505E+19</v>
      </c>
    </row>
    <row r="87" spans="3:9" ht="15" customHeight="1">
      <c r="C87" s="112" t="b">
        <v>0</v>
      </c>
      <c r="D87" s="113">
        <v>5</v>
      </c>
      <c r="E87" s="114">
        <v>446766</v>
      </c>
      <c r="F87" s="114">
        <v>438722</v>
      </c>
      <c r="G87" s="122">
        <v>5</v>
      </c>
      <c r="H87" s="123">
        <v>0</v>
      </c>
      <c r="I87" s="123">
        <v>1.8064631115843873E+18</v>
      </c>
    </row>
    <row r="88" spans="3:9" ht="15" customHeight="1">
      <c r="C88" s="112" t="b">
        <v>0</v>
      </c>
      <c r="D88" s="113">
        <v>6</v>
      </c>
      <c r="E88" s="114">
        <v>429733</v>
      </c>
      <c r="F88" s="114">
        <v>422102</v>
      </c>
      <c r="G88" s="122">
        <v>6</v>
      </c>
      <c r="H88" s="123">
        <v>0</v>
      </c>
      <c r="I88" s="123">
        <v>1.5362167148544213E+19</v>
      </c>
    </row>
    <row r="89" spans="3:9" ht="15" customHeight="1">
      <c r="C89" s="112" t="b">
        <v>0</v>
      </c>
      <c r="D89" s="113">
        <v>7</v>
      </c>
      <c r="E89" s="114">
        <v>413638</v>
      </c>
      <c r="F89" s="114">
        <v>406406</v>
      </c>
      <c r="G89" s="122">
        <v>7</v>
      </c>
      <c r="H89" s="123">
        <v>0</v>
      </c>
      <c r="I89" s="123">
        <v>1.5422341492369613E+19</v>
      </c>
    </row>
    <row r="90" spans="3:9" ht="15" customHeight="1">
      <c r="C90" s="112" t="b">
        <v>0</v>
      </c>
      <c r="D90" s="113">
        <v>8</v>
      </c>
      <c r="E90" s="114">
        <v>398501</v>
      </c>
      <c r="F90" s="114">
        <v>391612</v>
      </c>
      <c r="G90" s="122">
        <v>8</v>
      </c>
      <c r="H90" s="123">
        <v>0</v>
      </c>
      <c r="I90" s="123">
        <v>3.8896441913112819E+17</v>
      </c>
    </row>
    <row r="91" spans="3:9" ht="15" customHeight="1">
      <c r="C91" s="112" t="b">
        <v>0</v>
      </c>
      <c r="D91" s="113">
        <v>9</v>
      </c>
      <c r="E91" s="114">
        <v>384863</v>
      </c>
      <c r="F91" s="114">
        <v>378245</v>
      </c>
      <c r="G91" s="122">
        <v>9</v>
      </c>
      <c r="H91" s="123">
        <v>0</v>
      </c>
      <c r="I91" s="123">
        <v>2.3427135441630689E+18</v>
      </c>
    </row>
    <row r="92" spans="3:9" ht="15" customHeight="1">
      <c r="C92" s="112" t="b">
        <v>0</v>
      </c>
      <c r="D92" s="113">
        <v>10</v>
      </c>
      <c r="E92" s="114">
        <v>371682</v>
      </c>
      <c r="F92" s="114">
        <v>365850</v>
      </c>
      <c r="G92" s="122">
        <v>10</v>
      </c>
      <c r="H92" s="123">
        <v>0</v>
      </c>
      <c r="I92" s="123">
        <v>1.0296883693325134E+19</v>
      </c>
    </row>
    <row r="93" spans="3:9" ht="15" customHeight="1">
      <c r="C93" s="112" t="b">
        <v>0</v>
      </c>
      <c r="D93" s="113">
        <v>11</v>
      </c>
      <c r="E93" s="114">
        <v>358638</v>
      </c>
      <c r="F93" s="114">
        <v>354209</v>
      </c>
      <c r="G93" s="122">
        <v>11</v>
      </c>
      <c r="H93" s="123">
        <v>0</v>
      </c>
      <c r="I93" s="123">
        <v>1.6818355490826158E+19</v>
      </c>
    </row>
    <row r="94" spans="3:9" ht="15" customHeight="1">
      <c r="C94" s="112" t="b">
        <v>0</v>
      </c>
      <c r="D94" s="113">
        <v>12</v>
      </c>
      <c r="E94" s="114">
        <v>346676</v>
      </c>
      <c r="F94" s="114">
        <v>343717</v>
      </c>
      <c r="G94" s="122">
        <v>12</v>
      </c>
      <c r="H94" s="123">
        <v>0</v>
      </c>
      <c r="I94" s="123">
        <v>4.5942826417216681E+18</v>
      </c>
    </row>
    <row r="95" spans="3:9" ht="15" customHeight="1">
      <c r="C95" s="112" t="b">
        <v>0</v>
      </c>
      <c r="D95" s="113">
        <v>13</v>
      </c>
      <c r="E95" s="114">
        <v>335934</v>
      </c>
      <c r="F95" s="114">
        <v>334501</v>
      </c>
      <c r="G95" s="122">
        <v>13</v>
      </c>
      <c r="H95" s="123">
        <v>0</v>
      </c>
      <c r="I95" s="123">
        <v>1.0636998912176357E+19</v>
      </c>
    </row>
    <row r="96" spans="3:9" ht="15" customHeight="1">
      <c r="C96" s="112" t="b">
        <v>0</v>
      </c>
      <c r="D96" s="113">
        <v>14</v>
      </c>
      <c r="E96" s="114">
        <v>325582</v>
      </c>
      <c r="F96" s="114">
        <v>325713</v>
      </c>
      <c r="G96" s="122">
        <v>14</v>
      </c>
      <c r="H96" s="123">
        <v>0</v>
      </c>
      <c r="I96" s="123">
        <v>1.7038891504361198E+19</v>
      </c>
    </row>
    <row r="97" spans="3:9" ht="15" customHeight="1">
      <c r="C97" s="112" t="b">
        <v>0</v>
      </c>
      <c r="D97" s="113">
        <v>15</v>
      </c>
      <c r="E97" s="114">
        <v>315874</v>
      </c>
      <c r="F97" s="114">
        <v>317563</v>
      </c>
      <c r="G97" s="122">
        <v>15</v>
      </c>
      <c r="H97" s="123">
        <v>0</v>
      </c>
      <c r="I97" s="123">
        <v>1.7656623707677899E+19</v>
      </c>
    </row>
    <row r="98" spans="3:9" ht="15" customHeight="1">
      <c r="C98" s="112" t="b">
        <v>0</v>
      </c>
      <c r="D98" s="113">
        <v>16</v>
      </c>
      <c r="E98" s="114">
        <v>304803</v>
      </c>
      <c r="F98" s="114">
        <v>307986</v>
      </c>
      <c r="G98" s="122">
        <v>16</v>
      </c>
      <c r="H98" s="123">
        <v>0</v>
      </c>
      <c r="I98" s="123">
        <v>1.2726672237281119E+18</v>
      </c>
    </row>
    <row r="99" spans="3:9" ht="15" customHeight="1">
      <c r="C99" s="112" t="b">
        <v>0</v>
      </c>
      <c r="D99" s="113">
        <v>17</v>
      </c>
      <c r="E99" s="114">
        <v>291591</v>
      </c>
      <c r="F99" s="114">
        <v>296204</v>
      </c>
      <c r="G99" s="122">
        <v>17</v>
      </c>
      <c r="H99" s="123">
        <v>0</v>
      </c>
      <c r="I99" s="123">
        <v>1.0914733241345231E+19</v>
      </c>
    </row>
    <row r="100" spans="3:9" ht="15" customHeight="1">
      <c r="C100" s="112" t="b">
        <v>0</v>
      </c>
      <c r="D100" s="113">
        <v>18</v>
      </c>
      <c r="E100" s="114">
        <v>278601</v>
      </c>
      <c r="F100" s="114">
        <v>284336</v>
      </c>
      <c r="G100" s="122">
        <v>18</v>
      </c>
      <c r="H100" s="123">
        <v>0</v>
      </c>
      <c r="I100" s="123">
        <v>1.402095633357363E+19</v>
      </c>
    </row>
    <row r="101" spans="3:9" ht="15" customHeight="1">
      <c r="C101" s="112" t="b">
        <v>0</v>
      </c>
      <c r="D101" s="113">
        <v>19</v>
      </c>
      <c r="E101" s="114">
        <v>265650</v>
      </c>
      <c r="F101" s="114">
        <v>272587</v>
      </c>
      <c r="G101" s="122">
        <v>19</v>
      </c>
      <c r="H101" s="123">
        <v>0</v>
      </c>
      <c r="I101" s="123">
        <v>1.1281812161602159E+19</v>
      </c>
    </row>
    <row r="102" spans="3:9" ht="15" customHeight="1">
      <c r="C102" s="112" t="b">
        <v>0</v>
      </c>
      <c r="D102" s="113">
        <v>20</v>
      </c>
      <c r="E102" s="114">
        <v>253360</v>
      </c>
      <c r="F102" s="114">
        <v>261236</v>
      </c>
      <c r="G102" s="122">
        <v>20</v>
      </c>
      <c r="H102" s="123">
        <v>0</v>
      </c>
      <c r="I102" s="123">
        <v>3.4446950668915436E+18</v>
      </c>
    </row>
    <row r="103" spans="3:9" ht="15" customHeight="1">
      <c r="C103" s="112" t="b">
        <v>0</v>
      </c>
      <c r="D103" s="113">
        <v>21</v>
      </c>
      <c r="E103" s="114">
        <v>239998</v>
      </c>
      <c r="F103" s="114">
        <v>248740</v>
      </c>
      <c r="G103" s="122">
        <v>21</v>
      </c>
      <c r="H103" s="123">
        <v>0</v>
      </c>
      <c r="I103" s="123">
        <v>5.102124926071594E+18</v>
      </c>
    </row>
    <row r="104" spans="3:9" ht="15" customHeight="1">
      <c r="C104" s="112" t="b">
        <v>0</v>
      </c>
      <c r="D104" s="113">
        <v>22</v>
      </c>
      <c r="E104" s="114">
        <v>224740</v>
      </c>
      <c r="F104" s="114">
        <v>233844</v>
      </c>
      <c r="G104" s="122">
        <v>22</v>
      </c>
      <c r="H104" s="123">
        <v>0</v>
      </c>
      <c r="I104" s="123">
        <v>8.419812759272917E+18</v>
      </c>
    </row>
    <row r="105" spans="3:9" ht="15" customHeight="1">
      <c r="C105" s="112" t="b">
        <v>0</v>
      </c>
      <c r="D105" s="113">
        <v>23</v>
      </c>
      <c r="E105" s="114">
        <v>212585</v>
      </c>
      <c r="F105" s="114">
        <v>221522</v>
      </c>
      <c r="G105" s="122">
        <v>23</v>
      </c>
      <c r="H105" s="123">
        <v>0</v>
      </c>
      <c r="I105" s="123">
        <v>1.068307677862553E+19</v>
      </c>
    </row>
    <row r="106" spans="3:9" ht="15" customHeight="1">
      <c r="C106" s="112" t="b">
        <v>0</v>
      </c>
      <c r="D106" s="113">
        <v>24</v>
      </c>
      <c r="E106" s="114">
        <v>201367</v>
      </c>
      <c r="F106" s="114">
        <v>209607</v>
      </c>
      <c r="G106" s="122">
        <v>24</v>
      </c>
      <c r="H106" s="123">
        <v>0</v>
      </c>
      <c r="I106" s="123">
        <v>5.0563922023708221E+18</v>
      </c>
    </row>
    <row r="107" spans="3:9" ht="15" customHeight="1">
      <c r="C107" s="112" t="b">
        <v>0</v>
      </c>
      <c r="D107" s="113">
        <v>25</v>
      </c>
      <c r="E107" s="114">
        <v>190123</v>
      </c>
      <c r="F107" s="114">
        <v>197951</v>
      </c>
      <c r="G107" s="122">
        <v>25</v>
      </c>
      <c r="H107" s="123">
        <v>0</v>
      </c>
      <c r="I107" s="123">
        <v>1.3309969028513343E+19</v>
      </c>
    </row>
    <row r="108" spans="3:9" ht="15" customHeight="1">
      <c r="C108" s="112" t="b">
        <v>0</v>
      </c>
      <c r="D108" s="113">
        <v>26</v>
      </c>
      <c r="E108" s="114">
        <v>179062</v>
      </c>
      <c r="F108" s="114">
        <v>186578</v>
      </c>
      <c r="G108" s="122">
        <v>26</v>
      </c>
      <c r="H108" s="123">
        <v>0</v>
      </c>
      <c r="I108" s="123">
        <v>1.0783154263216038E+19</v>
      </c>
    </row>
    <row r="109" spans="3:9" ht="15" customHeight="1">
      <c r="C109" s="112" t="b">
        <v>0</v>
      </c>
      <c r="D109" s="113">
        <v>27</v>
      </c>
      <c r="E109" s="114">
        <v>168419</v>
      </c>
      <c r="F109" s="114">
        <v>175703</v>
      </c>
      <c r="G109" s="122">
        <v>27</v>
      </c>
      <c r="H109" s="123">
        <v>0</v>
      </c>
      <c r="I109" s="123">
        <v>1.158374619034699E+19</v>
      </c>
    </row>
    <row r="110" spans="3:9" ht="15" customHeight="1">
      <c r="C110" s="112" t="b">
        <v>0</v>
      </c>
      <c r="D110" s="113">
        <v>28</v>
      </c>
      <c r="E110" s="114">
        <v>157968</v>
      </c>
      <c r="F110" s="114">
        <v>165268</v>
      </c>
      <c r="G110" s="122">
        <v>28</v>
      </c>
      <c r="H110" s="123">
        <v>0</v>
      </c>
      <c r="I110" s="123">
        <v>1.7220761189873719E+19</v>
      </c>
    </row>
    <row r="111" spans="3:9" ht="15" customHeight="1">
      <c r="C111" s="112" t="b">
        <v>0</v>
      </c>
      <c r="D111" s="113">
        <v>29</v>
      </c>
      <c r="E111" s="114">
        <v>147700</v>
      </c>
      <c r="F111" s="114">
        <v>155098</v>
      </c>
      <c r="G111" s="122">
        <v>29</v>
      </c>
      <c r="H111" s="123">
        <v>0</v>
      </c>
      <c r="I111" s="123">
        <v>9.4303239870264177E+18</v>
      </c>
    </row>
    <row r="112" spans="3:9" ht="15" customHeight="1">
      <c r="C112" s="112" t="b">
        <v>0</v>
      </c>
      <c r="D112" s="113">
        <v>30</v>
      </c>
      <c r="E112" s="114">
        <v>138374</v>
      </c>
      <c r="F112" s="114">
        <v>146020</v>
      </c>
      <c r="G112" s="122">
        <v>30</v>
      </c>
      <c r="H112" s="123">
        <v>0</v>
      </c>
      <c r="I112" s="123">
        <v>1.7833386540066753E+19</v>
      </c>
    </row>
    <row r="113" spans="3:9" ht="15" customHeight="1">
      <c r="C113" s="112" t="b">
        <v>0</v>
      </c>
      <c r="D113" s="113">
        <v>31</v>
      </c>
      <c r="E113" s="114">
        <v>129813</v>
      </c>
      <c r="F113" s="114">
        <v>137811</v>
      </c>
      <c r="G113" s="122">
        <v>31</v>
      </c>
      <c r="H113" s="123">
        <v>0</v>
      </c>
      <c r="I113" s="123">
        <v>1.1916366988947462E+19</v>
      </c>
    </row>
    <row r="114" spans="3:9" ht="15" customHeight="1">
      <c r="C114" s="112" t="b">
        <v>0</v>
      </c>
      <c r="D114" s="113">
        <v>32</v>
      </c>
      <c r="E114" s="114">
        <v>123617</v>
      </c>
      <c r="F114" s="114">
        <v>131363</v>
      </c>
      <c r="G114" s="122">
        <v>32</v>
      </c>
      <c r="H114" s="123">
        <v>0</v>
      </c>
      <c r="I114" s="123">
        <v>1.7576716680094392E+19</v>
      </c>
    </row>
    <row r="115" spans="3:9" ht="15" customHeight="1">
      <c r="C115" s="112" t="b">
        <v>0</v>
      </c>
      <c r="D115" s="113">
        <v>33</v>
      </c>
      <c r="E115" s="114">
        <v>118055</v>
      </c>
      <c r="F115" s="114">
        <v>125299</v>
      </c>
      <c r="G115" s="122">
        <v>33</v>
      </c>
      <c r="H115" s="123">
        <v>0</v>
      </c>
      <c r="I115" s="123">
        <v>2.9503633935093135E+18</v>
      </c>
    </row>
    <row r="116" spans="3:9" ht="15" customHeight="1">
      <c r="C116" s="112" t="b">
        <v>0</v>
      </c>
      <c r="D116" s="113">
        <v>34</v>
      </c>
      <c r="E116" s="114">
        <v>112393</v>
      </c>
      <c r="F116" s="114">
        <v>119456</v>
      </c>
      <c r="G116" s="122">
        <v>34</v>
      </c>
      <c r="H116" s="123">
        <v>0</v>
      </c>
      <c r="I116" s="123">
        <v>1.4418779169175988E+19</v>
      </c>
    </row>
    <row r="117" spans="3:9" ht="15" customHeight="1">
      <c r="C117" s="112" t="b">
        <v>0</v>
      </c>
      <c r="D117" s="113">
        <v>35</v>
      </c>
      <c r="E117" s="114">
        <v>108929</v>
      </c>
      <c r="F117" s="114">
        <v>115863</v>
      </c>
      <c r="G117" s="122">
        <v>35</v>
      </c>
      <c r="H117" s="123">
        <v>0</v>
      </c>
      <c r="I117" s="123">
        <v>1.3707503694985511E+19</v>
      </c>
    </row>
    <row r="118" spans="3:9" ht="15" customHeight="1">
      <c r="C118" s="112" t="b">
        <v>0</v>
      </c>
      <c r="D118" s="113">
        <v>36</v>
      </c>
      <c r="E118" s="114">
        <v>103815</v>
      </c>
      <c r="F118" s="114">
        <v>111319</v>
      </c>
      <c r="G118" s="122">
        <v>36</v>
      </c>
      <c r="H118" s="123">
        <v>0</v>
      </c>
      <c r="I118" s="123">
        <v>2.242419389709654E+18</v>
      </c>
    </row>
    <row r="119" spans="3:9" ht="15" customHeight="1">
      <c r="C119" s="112" t="b">
        <v>0</v>
      </c>
      <c r="D119" s="113">
        <v>37</v>
      </c>
      <c r="E119" s="114">
        <v>98918</v>
      </c>
      <c r="F119" s="114">
        <v>106846</v>
      </c>
      <c r="G119" s="122">
        <v>37</v>
      </c>
      <c r="H119" s="123">
        <v>0</v>
      </c>
      <c r="I119" s="123">
        <v>9.9002722201295782E+17</v>
      </c>
    </row>
    <row r="120" spans="3:9" ht="15" customHeight="1">
      <c r="C120" s="112" t="b">
        <v>0</v>
      </c>
      <c r="D120" s="113">
        <v>38</v>
      </c>
      <c r="E120" s="114">
        <v>94205</v>
      </c>
      <c r="F120" s="114">
        <v>102529</v>
      </c>
      <c r="G120" s="122">
        <v>38</v>
      </c>
      <c r="H120" s="123">
        <v>0</v>
      </c>
      <c r="I120" s="123">
        <v>1.8042632034629255E+19</v>
      </c>
    </row>
    <row r="121" spans="3:9" ht="15" customHeight="1">
      <c r="C121" s="112" t="b">
        <v>0</v>
      </c>
      <c r="D121" s="113">
        <v>39</v>
      </c>
      <c r="E121" s="114">
        <v>90102</v>
      </c>
      <c r="F121" s="114">
        <v>98503</v>
      </c>
      <c r="G121" s="122">
        <v>39</v>
      </c>
      <c r="H121" s="123">
        <v>0</v>
      </c>
      <c r="I121" s="123">
        <v>4.9203027674503844E+18</v>
      </c>
    </row>
    <row r="122" spans="3:9" ht="15" customHeight="1">
      <c r="C122" s="112" t="b">
        <v>0</v>
      </c>
      <c r="D122" s="113">
        <v>40</v>
      </c>
      <c r="E122" s="114">
        <v>86125</v>
      </c>
      <c r="F122" s="114">
        <v>94657</v>
      </c>
      <c r="G122" s="122">
        <v>40</v>
      </c>
      <c r="H122" s="123">
        <v>0</v>
      </c>
      <c r="I122" s="123">
        <v>1.4937978849419094E+19</v>
      </c>
    </row>
    <row r="123" spans="3:9" ht="15" customHeight="1">
      <c r="C123" s="112" t="b">
        <v>0</v>
      </c>
      <c r="D123" s="113">
        <v>41</v>
      </c>
      <c r="E123" s="114">
        <v>82438</v>
      </c>
      <c r="F123" s="114">
        <v>90875</v>
      </c>
      <c r="G123" s="122">
        <v>41</v>
      </c>
      <c r="H123" s="123">
        <v>0</v>
      </c>
      <c r="I123" s="123">
        <v>1.0122636493416471E+19</v>
      </c>
    </row>
    <row r="124" spans="3:9" ht="15" customHeight="1">
      <c r="C124" s="112" t="b">
        <v>0</v>
      </c>
      <c r="D124" s="113">
        <v>42</v>
      </c>
      <c r="E124" s="114">
        <v>79082</v>
      </c>
      <c r="F124" s="114">
        <v>87188</v>
      </c>
      <c r="G124" s="122">
        <v>42</v>
      </c>
      <c r="H124" s="123">
        <v>0</v>
      </c>
      <c r="I124" s="123">
        <v>1.6847331645203229E+19</v>
      </c>
    </row>
    <row r="125" spans="3:9" ht="15" customHeight="1">
      <c r="C125" s="112" t="b">
        <v>0</v>
      </c>
      <c r="D125" s="113">
        <v>43</v>
      </c>
      <c r="E125" s="114">
        <v>76024</v>
      </c>
      <c r="F125" s="114">
        <v>83684</v>
      </c>
      <c r="G125" s="122">
        <v>43</v>
      </c>
      <c r="H125" s="123">
        <v>0</v>
      </c>
      <c r="I125" s="123">
        <v>1.0968711392668377E+19</v>
      </c>
    </row>
    <row r="126" spans="3:9" ht="15" customHeight="1">
      <c r="C126" s="112" t="b">
        <v>0</v>
      </c>
      <c r="D126" s="113">
        <v>44</v>
      </c>
      <c r="E126" s="114">
        <v>73292</v>
      </c>
      <c r="F126" s="114">
        <v>80566</v>
      </c>
      <c r="G126" s="122">
        <v>44</v>
      </c>
      <c r="H126" s="123">
        <v>0</v>
      </c>
      <c r="I126" s="123">
        <v>7.9493871535207363E+18</v>
      </c>
    </row>
    <row r="127" spans="3:9" ht="15" customHeight="1">
      <c r="C127" s="112" t="b">
        <v>0</v>
      </c>
      <c r="D127" s="113">
        <v>45</v>
      </c>
      <c r="E127" s="114">
        <v>70172</v>
      </c>
      <c r="F127" s="114">
        <v>77836</v>
      </c>
      <c r="G127" s="122">
        <v>45</v>
      </c>
      <c r="H127" s="123">
        <v>0</v>
      </c>
      <c r="I127" s="123">
        <v>1.8034541335538999E+19</v>
      </c>
    </row>
    <row r="128" spans="3:9" ht="15" customHeight="1">
      <c r="C128" s="112" t="b">
        <v>0</v>
      </c>
      <c r="D128" s="113">
        <v>46</v>
      </c>
      <c r="E128" s="114">
        <v>65586</v>
      </c>
      <c r="F128" s="114">
        <v>71872</v>
      </c>
      <c r="G128" s="122">
        <v>46</v>
      </c>
      <c r="H128" s="123">
        <v>0</v>
      </c>
      <c r="I128" s="123">
        <v>1.8014675750866813E+19</v>
      </c>
    </row>
    <row r="129" spans="3:9" ht="15" customHeight="1">
      <c r="C129" s="112" t="b">
        <v>0</v>
      </c>
      <c r="D129" s="113">
        <v>47</v>
      </c>
      <c r="E129" s="114">
        <v>62179</v>
      </c>
      <c r="F129" s="114">
        <v>68503</v>
      </c>
      <c r="G129" s="122">
        <v>47</v>
      </c>
      <c r="H129" s="123">
        <v>0</v>
      </c>
      <c r="I129" s="123">
        <v>1.52651495736199E+19</v>
      </c>
    </row>
    <row r="130" spans="3:9" ht="15" customHeight="1">
      <c r="C130" s="112" t="b">
        <v>0</v>
      </c>
      <c r="D130" s="113">
        <v>48</v>
      </c>
      <c r="E130" s="114">
        <v>59331</v>
      </c>
      <c r="F130" s="114">
        <v>65615</v>
      </c>
      <c r="G130" s="122">
        <v>48</v>
      </c>
      <c r="H130" s="123">
        <v>0</v>
      </c>
      <c r="I130" s="123">
        <v>9.9101749820239462E+18</v>
      </c>
    </row>
    <row r="131" spans="3:9" ht="15" customHeight="1">
      <c r="C131" s="112" t="b">
        <v>0</v>
      </c>
      <c r="D131" s="113">
        <v>49</v>
      </c>
      <c r="E131" s="114">
        <v>56365</v>
      </c>
      <c r="F131" s="114">
        <v>62487</v>
      </c>
      <c r="G131" s="122">
        <v>49</v>
      </c>
      <c r="H131" s="123">
        <v>0</v>
      </c>
      <c r="I131" s="123">
        <v>8.9370099751972116E+18</v>
      </c>
    </row>
    <row r="132" spans="3:9" ht="15" customHeight="1">
      <c r="C132" s="112" t="b">
        <v>0</v>
      </c>
      <c r="D132" s="113">
        <v>50</v>
      </c>
      <c r="E132" s="114">
        <v>53979</v>
      </c>
      <c r="F132" s="114">
        <v>59627</v>
      </c>
      <c r="G132" s="122">
        <v>50</v>
      </c>
      <c r="H132" s="123">
        <v>0</v>
      </c>
      <c r="I132" s="123">
        <v>6.9342479505268081E+18</v>
      </c>
    </row>
    <row r="133" spans="3:9" ht="15" customHeight="1">
      <c r="C133" s="112" t="b">
        <v>0</v>
      </c>
      <c r="D133" s="113">
        <v>51</v>
      </c>
      <c r="E133" s="114">
        <v>51859</v>
      </c>
      <c r="F133" s="114">
        <v>57436</v>
      </c>
      <c r="G133" s="122">
        <v>51</v>
      </c>
      <c r="H133" s="123">
        <v>0</v>
      </c>
      <c r="I133" s="123">
        <v>1.4085861607605776E+19</v>
      </c>
    </row>
    <row r="134" spans="3:9" ht="15" customHeight="1">
      <c r="C134" s="112" t="b">
        <v>0</v>
      </c>
      <c r="D134" s="113">
        <v>52</v>
      </c>
      <c r="E134" s="114">
        <v>50026</v>
      </c>
      <c r="F134" s="114">
        <v>55136</v>
      </c>
      <c r="G134" s="122">
        <v>52</v>
      </c>
      <c r="H134" s="123">
        <v>0</v>
      </c>
      <c r="I134" s="123">
        <v>9.1395365632879334E+17</v>
      </c>
    </row>
    <row r="135" spans="3:9" ht="15" customHeight="1">
      <c r="C135" s="112" t="b">
        <v>0</v>
      </c>
      <c r="D135" s="113">
        <v>53</v>
      </c>
      <c r="E135" s="114">
        <v>47958</v>
      </c>
      <c r="F135" s="114">
        <v>52857</v>
      </c>
      <c r="G135" s="122">
        <v>53</v>
      </c>
      <c r="H135" s="123">
        <v>0</v>
      </c>
      <c r="I135" s="123">
        <v>3.3668280951515213E+18</v>
      </c>
    </row>
    <row r="136" spans="3:9" ht="15" customHeight="1">
      <c r="C136" s="112" t="b">
        <v>0</v>
      </c>
      <c r="D136" s="113">
        <v>54</v>
      </c>
      <c r="E136" s="114">
        <v>46041</v>
      </c>
      <c r="F136" s="114">
        <v>50576</v>
      </c>
      <c r="G136" s="122">
        <v>54</v>
      </c>
      <c r="H136" s="123">
        <v>0</v>
      </c>
      <c r="I136" s="123">
        <v>9.0435104761242726E+18</v>
      </c>
    </row>
    <row r="137" spans="3:9" ht="15" customHeight="1">
      <c r="C137" s="112" t="b">
        <v>0</v>
      </c>
      <c r="D137" s="113">
        <v>55</v>
      </c>
      <c r="E137" s="114">
        <v>44041</v>
      </c>
      <c r="F137" s="114">
        <v>48326</v>
      </c>
      <c r="G137" s="122">
        <v>55</v>
      </c>
      <c r="H137" s="123">
        <v>0</v>
      </c>
      <c r="I137" s="123">
        <v>4.269694983405136E+17</v>
      </c>
    </row>
    <row r="138" spans="3:9" ht="15" customHeight="1">
      <c r="C138" s="112" t="b">
        <v>0</v>
      </c>
      <c r="D138" s="113">
        <v>56</v>
      </c>
      <c r="E138" s="114">
        <v>43108</v>
      </c>
      <c r="F138" s="114">
        <v>46714</v>
      </c>
      <c r="G138" s="122">
        <v>56</v>
      </c>
      <c r="H138" s="123">
        <v>0</v>
      </c>
      <c r="I138" s="123">
        <v>6.6905131560572682E+18</v>
      </c>
    </row>
    <row r="139" spans="3:9" ht="15" customHeight="1">
      <c r="C139" s="112" t="b">
        <v>0</v>
      </c>
      <c r="D139" s="113">
        <v>57</v>
      </c>
      <c r="E139" s="114">
        <v>42317</v>
      </c>
      <c r="F139" s="114">
        <v>45168</v>
      </c>
      <c r="G139" s="122">
        <v>57</v>
      </c>
      <c r="H139" s="123">
        <v>0</v>
      </c>
      <c r="I139" s="123">
        <v>1.5581038721985995E+19</v>
      </c>
    </row>
    <row r="140" spans="3:9" ht="15" customHeight="1">
      <c r="C140" s="112" t="b">
        <v>0</v>
      </c>
      <c r="D140" s="113">
        <v>58</v>
      </c>
      <c r="E140" s="114">
        <v>41271</v>
      </c>
      <c r="F140" s="114">
        <v>43412</v>
      </c>
      <c r="G140" s="122">
        <v>58</v>
      </c>
      <c r="H140" s="123">
        <v>0</v>
      </c>
      <c r="I140" s="123">
        <v>4.7963375651265792E+18</v>
      </c>
    </row>
    <row r="141" spans="3:9" ht="15" customHeight="1">
      <c r="C141" s="112" t="b">
        <v>0</v>
      </c>
      <c r="D141" s="113">
        <v>59</v>
      </c>
      <c r="E141" s="114">
        <v>39777</v>
      </c>
      <c r="F141" s="114">
        <v>41603</v>
      </c>
      <c r="G141" s="122">
        <v>59</v>
      </c>
      <c r="H141" s="123">
        <v>0</v>
      </c>
      <c r="I141" s="123">
        <v>1.8186621668186899E+17</v>
      </c>
    </row>
    <row r="142" spans="3:9" ht="15" customHeight="1">
      <c r="C142" s="112" t="b">
        <v>0</v>
      </c>
      <c r="D142" s="113">
        <v>60</v>
      </c>
      <c r="E142" s="114">
        <v>38258</v>
      </c>
      <c r="F142" s="114">
        <v>39450</v>
      </c>
      <c r="G142" s="122">
        <v>60</v>
      </c>
      <c r="H142" s="123">
        <v>0</v>
      </c>
      <c r="I142" s="123">
        <v>1.277938314064213E+19</v>
      </c>
    </row>
    <row r="143" spans="3:9" ht="15" customHeight="1">
      <c r="C143" s="112" t="b">
        <v>0</v>
      </c>
      <c r="D143" s="113">
        <v>61</v>
      </c>
      <c r="E143" s="114">
        <v>36700</v>
      </c>
      <c r="F143" s="114">
        <v>37545</v>
      </c>
      <c r="G143" s="122">
        <v>61</v>
      </c>
      <c r="H143" s="123">
        <v>0</v>
      </c>
      <c r="I143" s="123">
        <v>1.7499973826618991E+19</v>
      </c>
    </row>
    <row r="144" spans="3:9" ht="15" customHeight="1">
      <c r="C144" s="112" t="b">
        <v>0</v>
      </c>
      <c r="D144" s="113">
        <v>62</v>
      </c>
      <c r="E144" s="114">
        <v>35175</v>
      </c>
      <c r="F144" s="114">
        <v>35685</v>
      </c>
      <c r="G144" s="122">
        <v>62</v>
      </c>
      <c r="H144" s="123">
        <v>0</v>
      </c>
      <c r="I144" s="123">
        <v>1.815638684328524E+19</v>
      </c>
    </row>
    <row r="145" spans="3:9" ht="15" customHeight="1">
      <c r="C145" s="112" t="b">
        <v>0</v>
      </c>
      <c r="D145" s="113">
        <v>63</v>
      </c>
      <c r="E145" s="114">
        <v>33461</v>
      </c>
      <c r="F145" s="114">
        <v>33957</v>
      </c>
      <c r="G145" s="122">
        <v>63</v>
      </c>
      <c r="H145" s="123">
        <v>0</v>
      </c>
      <c r="I145" s="123">
        <v>9.5501731559073229E+17</v>
      </c>
    </row>
    <row r="146" spans="3:9" ht="15" customHeight="1">
      <c r="C146" s="112" t="b">
        <v>0</v>
      </c>
      <c r="D146" s="113">
        <v>64</v>
      </c>
      <c r="E146" s="114">
        <v>31685</v>
      </c>
      <c r="F146" s="114">
        <v>32109</v>
      </c>
      <c r="G146" s="122">
        <v>64</v>
      </c>
      <c r="H146" s="123">
        <v>0</v>
      </c>
      <c r="I146" s="123">
        <v>2.2156213870446705E+18</v>
      </c>
    </row>
    <row r="147" spans="3:9" ht="15" customHeight="1">
      <c r="C147" s="112" t="b">
        <v>0</v>
      </c>
      <c r="D147" s="113">
        <v>65</v>
      </c>
      <c r="E147" s="114">
        <v>29864</v>
      </c>
      <c r="F147" s="114">
        <v>30198</v>
      </c>
      <c r="G147" s="122">
        <v>65</v>
      </c>
      <c r="H147" s="123">
        <v>0</v>
      </c>
      <c r="I147" s="123">
        <v>1.5883980704433463E+19</v>
      </c>
    </row>
    <row r="148" spans="3:9" ht="15" customHeight="1">
      <c r="C148" s="112" t="b">
        <v>0</v>
      </c>
      <c r="D148" s="113">
        <v>66</v>
      </c>
      <c r="E148" s="114">
        <v>27808</v>
      </c>
      <c r="F148" s="114">
        <v>28426</v>
      </c>
      <c r="G148" s="122">
        <v>66</v>
      </c>
      <c r="H148" s="123">
        <v>0</v>
      </c>
      <c r="I148" s="123">
        <v>8.7603140120115681E+18</v>
      </c>
    </row>
    <row r="149" spans="3:9" ht="15" customHeight="1">
      <c r="C149" s="112" t="b">
        <v>0</v>
      </c>
      <c r="D149" s="113">
        <v>67</v>
      </c>
      <c r="E149" s="114">
        <v>25825</v>
      </c>
      <c r="F149" s="114">
        <v>26549</v>
      </c>
      <c r="G149" s="122">
        <v>67</v>
      </c>
      <c r="H149" s="123">
        <v>0</v>
      </c>
      <c r="I149" s="123">
        <v>5.7945972115080049E+18</v>
      </c>
    </row>
    <row r="150" spans="3:9" ht="15" customHeight="1">
      <c r="C150" s="112" t="b">
        <v>0</v>
      </c>
      <c r="D150" s="113">
        <v>68</v>
      </c>
      <c r="E150" s="114">
        <v>23925</v>
      </c>
      <c r="F150" s="114">
        <v>24728</v>
      </c>
      <c r="G150" s="122">
        <v>68</v>
      </c>
      <c r="H150" s="123">
        <v>0</v>
      </c>
      <c r="I150" s="123">
        <v>3.4415083175249779E+17</v>
      </c>
    </row>
    <row r="151" spans="3:9" ht="15" customHeight="1">
      <c r="C151" s="112" t="b">
        <v>0</v>
      </c>
      <c r="D151" s="113">
        <v>69</v>
      </c>
      <c r="E151" s="114">
        <v>22284</v>
      </c>
      <c r="F151" s="114">
        <v>23308</v>
      </c>
      <c r="G151" s="122">
        <v>69</v>
      </c>
      <c r="H151" s="123">
        <v>0</v>
      </c>
      <c r="I151" s="123">
        <v>3.478995734035222E+18</v>
      </c>
    </row>
    <row r="152" spans="3:9" ht="15" customHeight="1">
      <c r="C152" s="112" t="b">
        <v>0</v>
      </c>
      <c r="D152" s="113">
        <v>70</v>
      </c>
      <c r="E152" s="114">
        <v>20788</v>
      </c>
      <c r="F152" s="114">
        <v>21910</v>
      </c>
      <c r="G152" s="122">
        <v>70</v>
      </c>
      <c r="H152" s="123">
        <v>0</v>
      </c>
      <c r="I152" s="123">
        <v>8.8916232505061161E+18</v>
      </c>
    </row>
    <row r="153" spans="3:9" ht="15" customHeight="1">
      <c r="C153" s="112" t="b">
        <v>0</v>
      </c>
      <c r="D153" s="113">
        <v>71</v>
      </c>
      <c r="E153" s="114">
        <v>19460</v>
      </c>
      <c r="F153" s="114">
        <v>20622</v>
      </c>
      <c r="G153" s="122">
        <v>71</v>
      </c>
      <c r="H153" s="123">
        <v>0</v>
      </c>
      <c r="I153" s="123">
        <v>1.0297331350419702E+19</v>
      </c>
    </row>
    <row r="154" spans="3:9" ht="15" customHeight="1">
      <c r="C154" s="112" t="b">
        <v>0</v>
      </c>
      <c r="D154" s="113">
        <v>72</v>
      </c>
      <c r="E154" s="114">
        <v>18174</v>
      </c>
      <c r="F154" s="114">
        <v>19463</v>
      </c>
      <c r="G154" s="122">
        <v>72</v>
      </c>
      <c r="H154" s="123">
        <v>0</v>
      </c>
      <c r="I154" s="123">
        <v>1.5929396119534975E+19</v>
      </c>
    </row>
    <row r="155" spans="3:9" ht="15" customHeight="1">
      <c r="C155" s="112" t="b">
        <v>0</v>
      </c>
      <c r="D155" s="113">
        <v>73</v>
      </c>
      <c r="E155" s="114">
        <v>16927</v>
      </c>
      <c r="F155" s="114">
        <v>18413</v>
      </c>
      <c r="G155" s="122">
        <v>73</v>
      </c>
      <c r="H155" s="123">
        <v>0</v>
      </c>
      <c r="I155" s="123">
        <v>1.6720881533817463E+19</v>
      </c>
    </row>
    <row r="156" spans="3:9" ht="15" customHeight="1">
      <c r="C156" s="112" t="b">
        <v>0</v>
      </c>
      <c r="D156" s="113">
        <v>74</v>
      </c>
      <c r="E156" s="114">
        <v>15795</v>
      </c>
      <c r="F156" s="114">
        <v>17316</v>
      </c>
      <c r="G156" s="122">
        <v>74</v>
      </c>
      <c r="H156" s="123">
        <v>0</v>
      </c>
      <c r="I156" s="123">
        <v>1.6899286355334926E+19</v>
      </c>
    </row>
    <row r="157" spans="3:9" ht="15" customHeight="1">
      <c r="C157" s="112" t="b">
        <v>0</v>
      </c>
      <c r="D157" s="113">
        <v>75</v>
      </c>
      <c r="E157" s="114">
        <v>14603</v>
      </c>
      <c r="F157" s="114">
        <v>16132</v>
      </c>
      <c r="G157" s="122">
        <v>75</v>
      </c>
      <c r="H157" s="123">
        <v>0</v>
      </c>
      <c r="I157" s="123">
        <v>1.7814568979915817E+19</v>
      </c>
    </row>
    <row r="158" spans="3:9" ht="15" customHeight="1">
      <c r="C158" s="112" t="b">
        <v>0</v>
      </c>
      <c r="D158" s="113">
        <v>76</v>
      </c>
      <c r="E158" s="114">
        <v>13407</v>
      </c>
      <c r="F158" s="114">
        <v>14909</v>
      </c>
      <c r="G158" s="122">
        <v>76</v>
      </c>
      <c r="H158" s="123">
        <v>0</v>
      </c>
      <c r="I158" s="123">
        <v>7.3701650128167229E+18</v>
      </c>
    </row>
    <row r="159" spans="3:9" ht="15" customHeight="1">
      <c r="C159" s="112" t="b">
        <v>0</v>
      </c>
      <c r="D159" s="113">
        <v>77</v>
      </c>
      <c r="E159" s="114">
        <v>12179</v>
      </c>
      <c r="F159" s="114">
        <v>13625</v>
      </c>
      <c r="G159" s="122">
        <v>77</v>
      </c>
      <c r="H159" s="123">
        <v>0</v>
      </c>
      <c r="I159" s="123">
        <v>1.4600918495806493E+19</v>
      </c>
    </row>
    <row r="160" spans="3:9" ht="15" customHeight="1">
      <c r="C160" s="112" t="b">
        <v>0</v>
      </c>
      <c r="D160" s="113">
        <v>78</v>
      </c>
      <c r="E160" s="114">
        <v>11011</v>
      </c>
      <c r="F160" s="114">
        <v>12488</v>
      </c>
      <c r="G160" s="122">
        <v>78</v>
      </c>
      <c r="H160" s="123">
        <v>0</v>
      </c>
      <c r="I160" s="123">
        <v>8.6206324829105818E+17</v>
      </c>
    </row>
    <row r="161" spans="3:9" ht="15" customHeight="1">
      <c r="C161" s="112" t="b">
        <v>0</v>
      </c>
      <c r="D161" s="113">
        <v>79</v>
      </c>
      <c r="E161" s="114">
        <v>9871</v>
      </c>
      <c r="F161" s="114">
        <v>11199</v>
      </c>
      <c r="G161" s="122">
        <v>79</v>
      </c>
      <c r="H161" s="123">
        <v>0</v>
      </c>
      <c r="I161" s="123">
        <v>1.3405350344595492E+18</v>
      </c>
    </row>
    <row r="162" spans="3:9" ht="15" customHeight="1">
      <c r="C162" s="112" t="b">
        <v>0</v>
      </c>
      <c r="D162" s="113">
        <v>80</v>
      </c>
      <c r="E162" s="114">
        <v>8715</v>
      </c>
      <c r="F162" s="114">
        <v>9978</v>
      </c>
      <c r="G162" s="122">
        <v>80</v>
      </c>
      <c r="H162" s="123">
        <v>0</v>
      </c>
      <c r="I162" s="123">
        <v>6.4547227923362427E+18</v>
      </c>
    </row>
    <row r="163" spans="3:9" ht="15" customHeight="1">
      <c r="C163" s="112" t="b">
        <v>0</v>
      </c>
      <c r="D163" s="113">
        <v>81</v>
      </c>
      <c r="E163" s="114">
        <v>7606</v>
      </c>
      <c r="F163" s="114">
        <v>8755</v>
      </c>
      <c r="G163" s="122">
        <v>81</v>
      </c>
      <c r="H163" s="123">
        <v>0</v>
      </c>
      <c r="I163" s="123">
        <v>1.1402238234230847E+19</v>
      </c>
    </row>
    <row r="164" spans="3:9" ht="15" customHeight="1">
      <c r="C164" s="112" t="b">
        <v>0</v>
      </c>
      <c r="D164" s="113">
        <v>82</v>
      </c>
      <c r="E164" s="114">
        <v>6439</v>
      </c>
      <c r="F164" s="114">
        <v>7576</v>
      </c>
      <c r="G164" s="122">
        <v>82</v>
      </c>
      <c r="H164" s="123">
        <v>0</v>
      </c>
      <c r="I164" s="123">
        <v>1.0998017430925068E+19</v>
      </c>
    </row>
    <row r="165" spans="3:9" ht="15" customHeight="1">
      <c r="C165" s="112" t="b">
        <v>0</v>
      </c>
      <c r="D165" s="113">
        <v>83</v>
      </c>
      <c r="E165" s="114">
        <v>5409</v>
      </c>
      <c r="F165" s="114">
        <v>6367</v>
      </c>
      <c r="G165" s="122">
        <v>83</v>
      </c>
      <c r="H165" s="123">
        <v>0</v>
      </c>
      <c r="I165" s="123">
        <v>5.4964965331747103E+18</v>
      </c>
    </row>
    <row r="166" spans="3:9" ht="15" customHeight="1">
      <c r="C166" s="112" t="b">
        <v>0</v>
      </c>
      <c r="D166" s="113">
        <v>84</v>
      </c>
      <c r="E166" s="114">
        <v>4425</v>
      </c>
      <c r="F166" s="114">
        <v>5356</v>
      </c>
      <c r="G166" s="122">
        <v>84</v>
      </c>
      <c r="H166" s="123">
        <v>0</v>
      </c>
      <c r="I166" s="123">
        <v>2.6485508755389015E+18</v>
      </c>
    </row>
    <row r="167" spans="3:9" ht="15" customHeight="1">
      <c r="C167" s="112" t="b">
        <v>0</v>
      </c>
      <c r="D167" s="113">
        <v>85</v>
      </c>
      <c r="E167" s="114">
        <v>3572</v>
      </c>
      <c r="F167" s="114">
        <v>4360</v>
      </c>
      <c r="G167" s="122">
        <v>85</v>
      </c>
      <c r="H167" s="123">
        <v>0</v>
      </c>
      <c r="I167" s="123">
        <v>1.2103724966999434E+18</v>
      </c>
    </row>
    <row r="168" spans="3:9" ht="15" customHeight="1">
      <c r="C168" s="112" t="b">
        <v>0</v>
      </c>
      <c r="D168" s="113">
        <v>86</v>
      </c>
      <c r="E168" s="114">
        <v>2819</v>
      </c>
      <c r="F168" s="114">
        <v>3543</v>
      </c>
      <c r="G168" s="122">
        <v>86</v>
      </c>
      <c r="H168" s="123">
        <v>0</v>
      </c>
      <c r="I168" s="123">
        <v>1.5878489352047404E+18</v>
      </c>
    </row>
    <row r="169" spans="3:9" ht="15" customHeight="1">
      <c r="C169" s="112" t="b">
        <v>0</v>
      </c>
      <c r="D169" s="113">
        <v>87</v>
      </c>
      <c r="E169" s="114">
        <v>2196</v>
      </c>
      <c r="F169" s="114">
        <v>2823</v>
      </c>
      <c r="G169" s="122">
        <v>87</v>
      </c>
      <c r="H169" s="123">
        <v>0</v>
      </c>
      <c r="I169" s="123">
        <v>1.3474541683163973E+18</v>
      </c>
    </row>
    <row r="170" spans="3:9" ht="15" customHeight="1">
      <c r="C170" s="112" t="b">
        <v>0</v>
      </c>
      <c r="D170" s="113">
        <v>88</v>
      </c>
      <c r="E170" s="114">
        <v>1722</v>
      </c>
      <c r="F170" s="114">
        <v>2308</v>
      </c>
      <c r="G170" s="122">
        <v>88</v>
      </c>
      <c r="H170" s="123">
        <v>0</v>
      </c>
      <c r="I170" s="123">
        <v>1.2740918470570899E+19</v>
      </c>
    </row>
    <row r="171" spans="3:9" ht="15" customHeight="1">
      <c r="C171" s="112" t="b">
        <v>0</v>
      </c>
      <c r="D171" s="113">
        <v>89</v>
      </c>
      <c r="E171" s="114">
        <v>1337</v>
      </c>
      <c r="F171" s="114">
        <v>1825</v>
      </c>
      <c r="G171" s="122">
        <v>89</v>
      </c>
      <c r="H171" s="123">
        <v>0</v>
      </c>
      <c r="I171" s="123">
        <v>1.168578596576334E+19</v>
      </c>
    </row>
    <row r="172" spans="3:9" ht="15" customHeight="1">
      <c r="C172" s="112" t="b">
        <v>0</v>
      </c>
      <c r="D172" s="113">
        <v>90</v>
      </c>
      <c r="E172" s="114">
        <v>1010</v>
      </c>
      <c r="F172" s="114">
        <v>1440</v>
      </c>
      <c r="G172" s="122">
        <v>90</v>
      </c>
      <c r="H172" s="123">
        <v>0</v>
      </c>
      <c r="I172" s="123">
        <v>5.8408613020742912E+18</v>
      </c>
    </row>
    <row r="173" spans="3:9" ht="15" customHeight="1">
      <c r="C173" s="112" t="b">
        <v>0</v>
      </c>
      <c r="D173" s="113">
        <v>91</v>
      </c>
      <c r="E173" s="114">
        <v>737</v>
      </c>
      <c r="F173" s="114">
        <v>1068</v>
      </c>
      <c r="G173" s="122">
        <v>91</v>
      </c>
      <c r="H173" s="123">
        <v>0</v>
      </c>
      <c r="I173" s="123">
        <v>5.4237016177223537E+18</v>
      </c>
    </row>
    <row r="174" spans="3:9" ht="15" customHeight="1">
      <c r="C174" s="112" t="b">
        <v>0</v>
      </c>
      <c r="D174" s="113">
        <v>92</v>
      </c>
      <c r="E174" s="114">
        <v>527</v>
      </c>
      <c r="F174" s="114">
        <v>786</v>
      </c>
      <c r="G174" s="122">
        <v>92</v>
      </c>
      <c r="H174" s="123">
        <v>0</v>
      </c>
      <c r="I174" s="123">
        <v>2.0825790077348137E+18</v>
      </c>
    </row>
    <row r="175" spans="3:9" ht="15" customHeight="1">
      <c r="C175" s="112" t="b">
        <v>0</v>
      </c>
      <c r="D175" s="113">
        <v>93</v>
      </c>
      <c r="E175" s="114">
        <v>354</v>
      </c>
      <c r="F175" s="114">
        <v>543</v>
      </c>
      <c r="G175" s="122">
        <v>93</v>
      </c>
      <c r="H175" s="123">
        <v>0</v>
      </c>
      <c r="I175" s="123">
        <v>1.8045924812895568E+19</v>
      </c>
    </row>
    <row r="176" spans="3:9" ht="15" customHeight="1">
      <c r="C176" s="112" t="b">
        <v>0</v>
      </c>
      <c r="D176" s="113">
        <v>94</v>
      </c>
      <c r="E176" s="114">
        <v>247</v>
      </c>
      <c r="F176" s="114">
        <v>387</v>
      </c>
      <c r="G176" s="122">
        <v>94</v>
      </c>
      <c r="H176" s="123">
        <v>0</v>
      </c>
      <c r="I176" s="123">
        <v>8.0083343271464643E+18</v>
      </c>
    </row>
    <row r="177" spans="3:9" ht="15" customHeight="1">
      <c r="C177" s="112" t="b">
        <v>0</v>
      </c>
      <c r="D177" s="113">
        <v>95</v>
      </c>
      <c r="E177" s="114">
        <v>158</v>
      </c>
      <c r="F177" s="114">
        <v>254</v>
      </c>
      <c r="G177" s="122">
        <v>95</v>
      </c>
      <c r="H177" s="123">
        <v>0</v>
      </c>
      <c r="I177" s="123">
        <v>3.3235860988444995E+18</v>
      </c>
    </row>
    <row r="178" spans="3:9" ht="15" customHeight="1">
      <c r="C178" s="112" t="b">
        <v>0</v>
      </c>
      <c r="D178" s="113">
        <v>96</v>
      </c>
      <c r="E178" s="114">
        <v>96</v>
      </c>
      <c r="F178" s="114">
        <v>158</v>
      </c>
      <c r="G178" s="122">
        <v>96</v>
      </c>
      <c r="H178" s="123">
        <v>0</v>
      </c>
      <c r="I178" s="123">
        <v>6.0397811811153766E+18</v>
      </c>
    </row>
    <row r="179" spans="3:9" ht="15" customHeight="1">
      <c r="C179" s="112" t="b">
        <v>0</v>
      </c>
      <c r="D179" s="113">
        <v>97</v>
      </c>
      <c r="E179" s="114">
        <v>56</v>
      </c>
      <c r="F179" s="114">
        <v>96</v>
      </c>
      <c r="G179" s="122">
        <v>97</v>
      </c>
      <c r="H179" s="123">
        <v>0</v>
      </c>
      <c r="I179" s="123">
        <v>3.665971573228716E+18</v>
      </c>
    </row>
    <row r="180" spans="3:9" ht="15" customHeight="1">
      <c r="C180" s="112" t="b">
        <v>0</v>
      </c>
      <c r="D180" s="113">
        <v>98</v>
      </c>
      <c r="E180" s="114">
        <v>35</v>
      </c>
      <c r="F180" s="114">
        <v>59</v>
      </c>
      <c r="G180" s="122">
        <v>98</v>
      </c>
      <c r="H180" s="123">
        <v>0</v>
      </c>
      <c r="I180" s="123">
        <v>1.655761598526507E+19</v>
      </c>
    </row>
    <row r="181" spans="3:9" ht="15" customHeight="1">
      <c r="C181" s="112" t="b">
        <v>0</v>
      </c>
      <c r="D181" s="113">
        <v>99</v>
      </c>
      <c r="E181" s="114">
        <v>19</v>
      </c>
      <c r="F181" s="114">
        <v>34</v>
      </c>
      <c r="G181" s="122">
        <v>99</v>
      </c>
      <c r="H181" s="123">
        <v>0</v>
      </c>
      <c r="I181" s="123">
        <v>1.3980046871921306E+19</v>
      </c>
    </row>
    <row r="182" spans="3:9" ht="15" customHeight="1">
      <c r="C182" s="115" t="b">
        <v>0</v>
      </c>
      <c r="D182" s="116" t="s">
        <v>1534</v>
      </c>
      <c r="E182" s="117">
        <v>21</v>
      </c>
      <c r="F182" s="117">
        <v>37</v>
      </c>
      <c r="G182" s="122">
        <v>100</v>
      </c>
      <c r="H182" s="123">
        <v>0</v>
      </c>
      <c r="I182" s="123">
        <v>2.0745622321887611E+18</v>
      </c>
    </row>
  </sheetData>
  <mergeCells count="1">
    <mergeCell ref="D9:E9"/>
  </mergeCells>
  <phoneticPr fontId="24" type="noConversion"/>
  <conditionalFormatting sqref="C81 C60:C67">
    <cfRule type="duplicateValues" dxfId="55" priority="8"/>
  </conditionalFormatting>
  <conditionalFormatting sqref="C82:C182">
    <cfRule type="cellIs" dxfId="54" priority="11" operator="notEqual">
      <formula>FALSE</formula>
    </cfRule>
  </conditionalFormatting>
  <conditionalFormatting sqref="D9">
    <cfRule type="cellIs" dxfId="53" priority="4" operator="notEqual">
      <formula>"Dataset Description"</formula>
    </cfRule>
  </conditionalFormatting>
  <conditionalFormatting sqref="D14:D15">
    <cfRule type="colorScale" priority="5">
      <colorScale>
        <cfvo type="num" val="0"/>
        <cfvo type="num" val="0.2"/>
        <color theme="1" tint="-0.499984740745262"/>
        <color rgb="FF7A0000"/>
      </colorScale>
    </cfRule>
  </conditionalFormatting>
  <conditionalFormatting sqref="D17:G17">
    <cfRule type="cellIs" dxfId="52" priority="6" operator="notEqual">
      <formula>"Definition"</formula>
    </cfRule>
  </conditionalFormatting>
  <conditionalFormatting sqref="D19:G19">
    <cfRule type="cellIs" dxfId="51" priority="7" operator="notEqual">
      <formula>"Note"</formula>
    </cfRule>
  </conditionalFormatting>
  <conditionalFormatting sqref="D25:F32 D38:F42 D48:F56">
    <cfRule type="cellIs" dxfId="50" priority="12" operator="equal">
      <formula>0</formula>
    </cfRule>
  </conditionalFormatting>
  <conditionalFormatting sqref="D26:F28">
    <cfRule type="colorScale" priority="9">
      <colorScale>
        <cfvo type="num" val="0"/>
        <cfvo type="num" val="0.2"/>
        <color rgb="FF000000"/>
        <color rgb="FF7A0000"/>
      </colorScale>
    </cfRule>
  </conditionalFormatting>
  <conditionalFormatting sqref="D60:F67">
    <cfRule type="cellIs" dxfId="49" priority="10" operator="notEqual">
      <formula>FALSE</formula>
    </cfRule>
  </conditionalFormatting>
  <conditionalFormatting sqref="G25:G32 G38:G42 G48:G56">
    <cfRule type="cellIs" dxfId="48" priority="3" operator="equal">
      <formula>0</formula>
    </cfRule>
  </conditionalFormatting>
  <conditionalFormatting sqref="G26:G28">
    <cfRule type="colorScale" priority="1">
      <colorScale>
        <cfvo type="num" val="0"/>
        <cfvo type="num" val="0.2"/>
        <color rgb="FF000000"/>
        <color rgb="FF7A0000"/>
      </colorScale>
    </cfRule>
  </conditionalFormatting>
  <conditionalFormatting sqref="G60:G67">
    <cfRule type="cellIs" dxfId="47" priority="2" operator="notEqual">
      <formula>FALSE</formula>
    </cfRule>
  </conditionalFormatting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EC8C0-7ED8-4133-8839-9795F331C4A0}">
  <sheetPr>
    <tabColor rgb="FFA9A9A9"/>
  </sheetPr>
  <dimension ref="A1:Q131"/>
  <sheetViews>
    <sheetView topLeftCell="A2" zoomScale="85" zoomScaleNormal="85" workbookViewId="0">
      <pane xSplit="3" ySplit="20" topLeftCell="D22" activePane="bottomRight" state="frozen"/>
      <selection activeCell="A2" sqref="A2"/>
      <selection pane="topRight" activeCell="D2" sqref="D2"/>
      <selection pane="bottomLeft" activeCell="A22" sqref="A22"/>
      <selection pane="bottomRight" activeCell="D21" sqref="D21"/>
    </sheetView>
  </sheetViews>
  <sheetFormatPr defaultColWidth="15.6640625" defaultRowHeight="15" customHeight="1" outlineLevelRow="2"/>
  <cols>
    <col min="1" max="1" width="1.77734375" style="81" customWidth="1"/>
    <col min="2" max="2" width="8.33203125" style="81" customWidth="1"/>
    <col min="3" max="3" width="26.44140625" style="81" bestFit="1" customWidth="1"/>
    <col min="4" max="4" width="25.6640625" style="81" customWidth="1"/>
    <col min="5" max="15" width="27.6640625" style="81" customWidth="1"/>
    <col min="16" max="16384" width="15.6640625" style="81"/>
  </cols>
  <sheetData>
    <row r="1" spans="1:15" ht="19.95" hidden="1" customHeight="1">
      <c r="B1" s="13"/>
      <c r="C1" s="14"/>
      <c r="D1" s="14" t="s">
        <v>0</v>
      </c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</row>
    <row r="2" spans="1:15" s="71" customFormat="1" ht="4.95" customHeight="1"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</row>
    <row r="3" spans="1:15" ht="14.4" customHeight="1">
      <c r="B3" s="80" t="str">
        <f ca="1">HYPERLINK("#" &amp; CELL("address", _xlfn.XLOOKUP(Name,tbl_DfOverview[Dataframe],tbl_DfOverview[_],tbl_DfOverview[[#Headers],[_]])), "Overview ↩")</f>
        <v>Overview ↩</v>
      </c>
      <c r="C3" s="80"/>
    </row>
    <row r="4" spans="1:15" ht="4.95" customHeight="1">
      <c r="B4" s="68"/>
    </row>
    <row r="5" spans="1:15" ht="30" customHeight="1">
      <c r="B5" s="97" t="e" vm="1">
        <v>#VALUE!</v>
      </c>
      <c r="C5" s="74" t="s">
        <v>158</v>
      </c>
      <c r="D5" s="22"/>
    </row>
    <row r="6" spans="1:15" ht="10.199999999999999" customHeight="1"/>
    <row r="7" spans="1:15" ht="14.4">
      <c r="A7" s="66"/>
      <c r="B7" s="82" t="s">
        <v>63</v>
      </c>
      <c r="C7" s="2" t="s">
        <v>5</v>
      </c>
    </row>
    <row r="8" spans="1:15" ht="10.199999999999999" customHeight="1">
      <c r="A8" s="66"/>
    </row>
    <row r="9" spans="1:15" ht="49.95" hidden="1" customHeight="1" outlineLevel="1">
      <c r="A9" s="66"/>
      <c r="D9" s="110" t="s">
        <v>51</v>
      </c>
      <c r="E9" s="111"/>
    </row>
    <row r="10" spans="1:15" ht="14.4" hidden="1" outlineLevel="1">
      <c r="A10" s="66"/>
    </row>
    <row r="11" spans="1:15" ht="15" hidden="1" customHeight="1" outlineLevel="1">
      <c r="A11" s="66"/>
      <c r="C11" s="21" t="s">
        <v>6</v>
      </c>
      <c r="D11" s="32">
        <v>50</v>
      </c>
    </row>
    <row r="12" spans="1:15" ht="15" hidden="1" customHeight="1" outlineLevel="1">
      <c r="A12" s="66"/>
      <c r="C12" s="3" t="s">
        <v>48</v>
      </c>
      <c r="D12" s="24">
        <v>12</v>
      </c>
    </row>
    <row r="13" spans="1:15" ht="15" hidden="1" customHeight="1" outlineLevel="1">
      <c r="A13" s="66"/>
      <c r="C13" s="3" t="s">
        <v>12</v>
      </c>
      <c r="D13" s="24">
        <v>7646</v>
      </c>
    </row>
    <row r="14" spans="1:15" ht="15" hidden="1" customHeight="1" outlineLevel="1">
      <c r="A14" s="66"/>
      <c r="C14" s="3" t="s">
        <v>49</v>
      </c>
      <c r="D14" s="30">
        <v>1</v>
      </c>
    </row>
    <row r="15" spans="1:15" ht="15" hidden="1" customHeight="1" outlineLevel="1">
      <c r="A15" s="66"/>
      <c r="C15" s="3" t="s">
        <v>50</v>
      </c>
      <c r="D15" s="31">
        <v>0.15333333333333335</v>
      </c>
    </row>
    <row r="16" spans="1:15" ht="10.199999999999999" hidden="1" customHeight="1" outlineLevel="1">
      <c r="A16" s="66"/>
    </row>
    <row r="17" spans="1:17" ht="34.950000000000003" hidden="1" customHeight="1" outlineLevel="1">
      <c r="A17" s="66"/>
      <c r="C17" s="21" t="s">
        <v>2</v>
      </c>
      <c r="D17" s="33" t="s">
        <v>40</v>
      </c>
      <c r="E17" s="34" t="s">
        <v>40</v>
      </c>
      <c r="F17" s="34" t="s">
        <v>40</v>
      </c>
      <c r="G17" s="34" t="s">
        <v>40</v>
      </c>
      <c r="H17" s="34" t="s">
        <v>40</v>
      </c>
      <c r="I17" s="34" t="s">
        <v>40</v>
      </c>
      <c r="J17" s="34" t="s">
        <v>40</v>
      </c>
      <c r="K17" s="34" t="s">
        <v>40</v>
      </c>
      <c r="L17" s="34" t="s">
        <v>40</v>
      </c>
      <c r="M17" s="34" t="s">
        <v>40</v>
      </c>
      <c r="N17" s="34" t="s">
        <v>40</v>
      </c>
      <c r="O17" s="34" t="s">
        <v>40</v>
      </c>
    </row>
    <row r="18" spans="1:17" ht="10.199999999999999" hidden="1" customHeight="1" outlineLevel="1">
      <c r="A18" s="66"/>
    </row>
    <row r="19" spans="1:17" ht="34.950000000000003" hidden="1" customHeight="1" outlineLevel="1">
      <c r="C19" s="21" t="s">
        <v>3</v>
      </c>
      <c r="D19" s="35" t="s">
        <v>47</v>
      </c>
      <c r="E19" s="36" t="s">
        <v>47</v>
      </c>
      <c r="F19" s="37" t="s">
        <v>47</v>
      </c>
      <c r="G19" s="37" t="s">
        <v>47</v>
      </c>
      <c r="H19" s="37" t="s">
        <v>47</v>
      </c>
      <c r="I19" s="37" t="s">
        <v>47</v>
      </c>
      <c r="J19" s="37" t="s">
        <v>47</v>
      </c>
      <c r="K19" s="37" t="s">
        <v>47</v>
      </c>
      <c r="L19" s="37" t="s">
        <v>47</v>
      </c>
      <c r="M19" s="37" t="s">
        <v>47</v>
      </c>
      <c r="N19" s="37" t="s">
        <v>47</v>
      </c>
      <c r="O19" s="37" t="s">
        <v>47</v>
      </c>
    </row>
    <row r="20" spans="1:17" ht="10.199999999999999" hidden="1" customHeight="1" outlineLevel="1"/>
    <row r="21" spans="1:17" s="23" customFormat="1" ht="30" customHeight="1" collapsed="1">
      <c r="B21" s="108"/>
      <c r="C21" s="108" t="s">
        <v>4</v>
      </c>
      <c r="D21" s="109" t="s">
        <v>119</v>
      </c>
      <c r="E21" s="109" t="s">
        <v>159</v>
      </c>
      <c r="F21" s="109" t="s">
        <v>160</v>
      </c>
      <c r="G21" s="109" t="s">
        <v>161</v>
      </c>
      <c r="H21" s="109" t="s">
        <v>162</v>
      </c>
      <c r="I21" s="109" t="s">
        <v>163</v>
      </c>
      <c r="J21" s="109" t="s">
        <v>164</v>
      </c>
      <c r="K21" s="109" t="s">
        <v>165</v>
      </c>
      <c r="L21" s="109" t="s">
        <v>166</v>
      </c>
      <c r="M21" s="109" t="s">
        <v>167</v>
      </c>
      <c r="N21" s="109" t="s">
        <v>168</v>
      </c>
      <c r="O21" s="109" t="s">
        <v>103</v>
      </c>
      <c r="P21" s="23" t="s">
        <v>38</v>
      </c>
      <c r="Q21" s="23" t="s">
        <v>104</v>
      </c>
    </row>
    <row r="22" spans="1:17" ht="10.199999999999999" customHeight="1"/>
    <row r="23" spans="1:17" ht="14.4" outlineLevel="1">
      <c r="A23" s="66"/>
      <c r="B23" s="82" t="s">
        <v>63</v>
      </c>
      <c r="C23" s="2" t="s">
        <v>7</v>
      </c>
    </row>
    <row r="24" spans="1:17" ht="10.199999999999999" customHeight="1" outlineLevel="1">
      <c r="A24" s="66"/>
    </row>
    <row r="25" spans="1:17" ht="15" hidden="1" customHeight="1" outlineLevel="2">
      <c r="A25" s="66"/>
      <c r="C25" s="19" t="s">
        <v>8</v>
      </c>
      <c r="D25" s="9" t="s">
        <v>1491</v>
      </c>
      <c r="E25" s="9" t="s">
        <v>211</v>
      </c>
      <c r="F25" s="9" t="s">
        <v>211</v>
      </c>
      <c r="G25" s="9" t="s">
        <v>211</v>
      </c>
      <c r="H25" s="9" t="s">
        <v>213</v>
      </c>
      <c r="I25" s="9" t="s">
        <v>213</v>
      </c>
      <c r="J25" s="9" t="s">
        <v>211</v>
      </c>
      <c r="K25" s="9" t="s">
        <v>211</v>
      </c>
      <c r="L25" s="9" t="s">
        <v>213</v>
      </c>
      <c r="M25" s="9" t="s">
        <v>213</v>
      </c>
      <c r="N25" s="9" t="s">
        <v>211</v>
      </c>
      <c r="O25" s="9" t="s">
        <v>210</v>
      </c>
    </row>
    <row r="26" spans="1:17" ht="15" hidden="1" customHeight="1" outlineLevel="2">
      <c r="A26" s="66"/>
      <c r="C26" s="3" t="s">
        <v>9</v>
      </c>
      <c r="D26" s="10">
        <v>0.02</v>
      </c>
      <c r="E26" s="10">
        <v>0.04</v>
      </c>
      <c r="F26" s="10">
        <v>0.1</v>
      </c>
      <c r="G26" s="10">
        <v>0.12</v>
      </c>
      <c r="H26" s="10">
        <v>1</v>
      </c>
      <c r="I26" s="10">
        <v>1</v>
      </c>
      <c r="J26" s="10">
        <v>0.04</v>
      </c>
      <c r="K26" s="10">
        <v>0.06</v>
      </c>
      <c r="L26" s="10">
        <v>1</v>
      </c>
      <c r="M26" s="10">
        <v>1</v>
      </c>
      <c r="N26" s="10">
        <v>0.02</v>
      </c>
      <c r="O26" s="10">
        <v>1</v>
      </c>
    </row>
    <row r="27" spans="1:17" ht="15" hidden="1" customHeight="1" outlineLevel="2">
      <c r="A27" s="66"/>
      <c r="C27" s="18" t="s">
        <v>10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0.92</v>
      </c>
      <c r="K27" s="10">
        <v>0</v>
      </c>
      <c r="L27" s="10">
        <v>0</v>
      </c>
      <c r="M27" s="10">
        <v>0</v>
      </c>
      <c r="N27" s="10">
        <v>0.92</v>
      </c>
      <c r="O27" s="10">
        <v>0</v>
      </c>
    </row>
    <row r="28" spans="1:17" ht="15" hidden="1" customHeight="1" outlineLevel="2">
      <c r="A28" s="66"/>
      <c r="C28" s="18" t="s">
        <v>11</v>
      </c>
      <c r="D28" s="10">
        <v>0.31388961548522099</v>
      </c>
      <c r="E28" s="10">
        <v>9.5736332722992395E-2</v>
      </c>
      <c r="F28" s="10">
        <v>9.1551137849856107E-2</v>
      </c>
      <c r="G28" s="10">
        <v>7.0755950823960204E-2</v>
      </c>
      <c r="H28" s="10">
        <v>5.2314935914203498E-2</v>
      </c>
      <c r="I28" s="10">
        <v>5.2314935914203498E-2</v>
      </c>
      <c r="J28" s="10">
        <v>5.6892492806696303E-2</v>
      </c>
      <c r="K28" s="10">
        <v>8.9327753073502394E-2</v>
      </c>
      <c r="L28" s="10">
        <v>5.2314935914203498E-2</v>
      </c>
      <c r="M28" s="10">
        <v>5.2314935914203498E-2</v>
      </c>
      <c r="N28" s="10">
        <v>5.5323044729270202E-2</v>
      </c>
      <c r="O28" s="10">
        <v>1.7263928851687101E-2</v>
      </c>
    </row>
    <row r="29" spans="1:17" ht="15" hidden="1" customHeight="1" outlineLevel="2">
      <c r="A29" s="66"/>
      <c r="C29" s="18" t="s">
        <v>12</v>
      </c>
      <c r="D29" s="11">
        <v>2400</v>
      </c>
      <c r="E29" s="11">
        <v>732</v>
      </c>
      <c r="F29" s="11">
        <v>700</v>
      </c>
      <c r="G29" s="11">
        <v>541</v>
      </c>
      <c r="H29" s="11">
        <v>400</v>
      </c>
      <c r="I29" s="11">
        <v>400</v>
      </c>
      <c r="J29" s="11">
        <v>435</v>
      </c>
      <c r="K29" s="11">
        <v>683</v>
      </c>
      <c r="L29" s="11">
        <v>400</v>
      </c>
      <c r="M29" s="11">
        <v>400</v>
      </c>
      <c r="N29" s="11">
        <v>423</v>
      </c>
      <c r="O29" s="11">
        <v>132</v>
      </c>
    </row>
    <row r="30" spans="1:17" ht="15" hidden="1" customHeight="1" outlineLevel="2">
      <c r="A30" s="66"/>
      <c r="C30" s="18" t="s">
        <v>13</v>
      </c>
      <c r="D30" s="11">
        <v>1</v>
      </c>
      <c r="E30" s="11">
        <v>2</v>
      </c>
      <c r="F30" s="11">
        <v>5</v>
      </c>
      <c r="G30" s="11">
        <v>6</v>
      </c>
      <c r="H30" s="11">
        <v>50</v>
      </c>
      <c r="I30" s="11">
        <v>50</v>
      </c>
      <c r="J30" s="11">
        <v>2</v>
      </c>
      <c r="K30" s="11">
        <v>3</v>
      </c>
      <c r="L30" s="11">
        <v>50</v>
      </c>
      <c r="M30" s="11">
        <v>50</v>
      </c>
      <c r="N30" s="11">
        <v>1</v>
      </c>
      <c r="O30" s="11">
        <v>50</v>
      </c>
    </row>
    <row r="31" spans="1:17" ht="15" hidden="1" customHeight="1" outlineLevel="2">
      <c r="A31" s="66"/>
      <c r="C31" s="19" t="s">
        <v>14</v>
      </c>
      <c r="D31" s="11">
        <v>50</v>
      </c>
      <c r="E31" s="11">
        <v>50</v>
      </c>
      <c r="F31" s="11">
        <v>50</v>
      </c>
      <c r="G31" s="11">
        <v>50</v>
      </c>
      <c r="H31" s="11">
        <v>50</v>
      </c>
      <c r="I31" s="11">
        <v>50</v>
      </c>
      <c r="J31" s="11">
        <v>4</v>
      </c>
      <c r="K31" s="11">
        <v>50</v>
      </c>
      <c r="L31" s="11">
        <v>50</v>
      </c>
      <c r="M31" s="11">
        <v>50</v>
      </c>
      <c r="N31" s="11">
        <v>4</v>
      </c>
      <c r="O31" s="11">
        <v>50</v>
      </c>
    </row>
    <row r="32" spans="1:17" ht="15" hidden="1" customHeight="1" outlineLevel="2">
      <c r="A32" s="66"/>
      <c r="C32" s="3" t="s">
        <v>15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  <c r="J32" s="11">
        <v>46</v>
      </c>
      <c r="K32" s="11">
        <v>0</v>
      </c>
      <c r="L32" s="11">
        <v>0</v>
      </c>
      <c r="M32" s="11">
        <v>0</v>
      </c>
      <c r="N32" s="11">
        <v>46</v>
      </c>
      <c r="O32" s="11">
        <v>0</v>
      </c>
    </row>
    <row r="33" spans="1:15" ht="10.199999999999999" hidden="1" customHeight="1" outlineLevel="2">
      <c r="A33" s="66"/>
    </row>
    <row r="34" spans="1:15" ht="124.95" hidden="1" customHeight="1" outlineLevel="2"/>
    <row r="35" spans="1:15" ht="10.199999999999999" hidden="1" customHeight="1" outlineLevel="2"/>
    <row r="36" spans="1:15" ht="14.4" outlineLevel="1" collapsed="1">
      <c r="A36" s="66"/>
      <c r="B36" s="82" t="s">
        <v>63</v>
      </c>
      <c r="C36" s="2" t="s">
        <v>16</v>
      </c>
    </row>
    <row r="37" spans="1:15" ht="10.199999999999999" customHeight="1" outlineLevel="1">
      <c r="A37" s="66"/>
    </row>
    <row r="38" spans="1:15" ht="15" hidden="1" customHeight="1" outlineLevel="2">
      <c r="A38" s="66"/>
      <c r="C38" s="3" t="s">
        <v>17</v>
      </c>
      <c r="D38" s="12"/>
      <c r="E38" s="12"/>
      <c r="F38" s="12"/>
      <c r="G38" s="12"/>
      <c r="H38" s="12">
        <v>52.358600924257097</v>
      </c>
      <c r="I38" s="12">
        <v>9.9463412049226392</v>
      </c>
      <c r="J38" s="12"/>
      <c r="K38" s="12"/>
      <c r="L38" s="12">
        <v>0.52565707412082696</v>
      </c>
      <c r="M38" s="12">
        <v>0.52565707412082696</v>
      </c>
      <c r="N38" s="12"/>
      <c r="O38" s="12">
        <v>24.5</v>
      </c>
    </row>
    <row r="39" spans="1:15" ht="15" hidden="1" customHeight="1" outlineLevel="2">
      <c r="A39" s="66"/>
      <c r="C39" s="18" t="s">
        <v>18</v>
      </c>
      <c r="D39" s="12"/>
      <c r="E39" s="12"/>
      <c r="F39" s="12"/>
      <c r="G39" s="12"/>
      <c r="H39" s="12">
        <v>53.219367016572498</v>
      </c>
      <c r="I39" s="12">
        <v>10.5451142555102</v>
      </c>
      <c r="J39" s="12"/>
      <c r="K39" s="12"/>
      <c r="L39" s="12">
        <v>0.50952792284078896</v>
      </c>
      <c r="M39" s="12">
        <v>0.50952792284078896</v>
      </c>
      <c r="N39" s="12"/>
      <c r="O39" s="12">
        <v>24.5</v>
      </c>
    </row>
    <row r="40" spans="1:15" ht="15" hidden="1" customHeight="1" outlineLevel="2">
      <c r="A40" s="66"/>
      <c r="C40" s="18" t="s">
        <v>19</v>
      </c>
      <c r="D40" s="12">
        <v>0.67745370370370372</v>
      </c>
      <c r="E40" s="12" t="s">
        <v>1535</v>
      </c>
      <c r="F40" s="12" t="s">
        <v>1536</v>
      </c>
      <c r="G40" s="12" t="s">
        <v>1519</v>
      </c>
      <c r="H40" s="12">
        <v>1.5967940678820001</v>
      </c>
      <c r="I40" s="12">
        <v>0.19396839663386301</v>
      </c>
      <c r="J40" s="12" t="s">
        <v>1537</v>
      </c>
      <c r="K40" s="12" t="s">
        <v>1538</v>
      </c>
      <c r="L40" s="12">
        <v>1.3183436822146099E-2</v>
      </c>
      <c r="M40" s="12">
        <v>1.3183436822146099E-2</v>
      </c>
      <c r="N40" s="12" t="s">
        <v>1539</v>
      </c>
      <c r="O40" s="12">
        <v>0</v>
      </c>
    </row>
    <row r="41" spans="1:15" ht="15" hidden="1" customHeight="1" outlineLevel="2">
      <c r="A41" s="66"/>
      <c r="C41" s="3" t="s">
        <v>20</v>
      </c>
      <c r="D41" s="12"/>
      <c r="E41" s="12"/>
      <c r="F41" s="12"/>
      <c r="G41" s="12"/>
      <c r="H41" s="12">
        <v>31.192414129792599</v>
      </c>
      <c r="I41" s="12">
        <v>5.33398158540124</v>
      </c>
      <c r="J41" s="12"/>
      <c r="K41" s="12"/>
      <c r="L41" s="12">
        <v>0.27500874316774099</v>
      </c>
      <c r="M41" s="12">
        <v>0.27500874316774099</v>
      </c>
      <c r="N41" s="12"/>
      <c r="O41" s="12">
        <v>14.577379737113199</v>
      </c>
    </row>
    <row r="42" spans="1:15" ht="15" hidden="1" customHeight="1" outlineLevel="2">
      <c r="A42" s="66"/>
      <c r="C42" s="20" t="s">
        <v>21</v>
      </c>
      <c r="D42" s="12"/>
      <c r="E42" s="12"/>
      <c r="F42" s="12"/>
      <c r="G42" s="12"/>
      <c r="H42" s="12">
        <v>972.96669924448702</v>
      </c>
      <c r="I42" s="12">
        <v>28.451359553399499</v>
      </c>
      <c r="J42" s="12"/>
      <c r="K42" s="12"/>
      <c r="L42" s="12">
        <v>7.5629808818700794E-2</v>
      </c>
      <c r="M42" s="12">
        <v>7.5629808818700794E-2</v>
      </c>
      <c r="N42" s="12"/>
      <c r="O42" s="12">
        <v>212.5</v>
      </c>
    </row>
    <row r="43" spans="1:15" ht="10.199999999999999" hidden="1" customHeight="1" outlineLevel="2">
      <c r="A43" s="66"/>
    </row>
    <row r="44" spans="1:15" ht="150" hidden="1" customHeight="1" outlineLevel="2"/>
    <row r="45" spans="1:15" ht="10.199999999999999" hidden="1" customHeight="1" outlineLevel="2"/>
    <row r="46" spans="1:15" ht="14.4" outlineLevel="1" collapsed="1">
      <c r="A46" s="66"/>
      <c r="B46" s="82" t="s">
        <v>63</v>
      </c>
      <c r="C46" s="2" t="s">
        <v>22</v>
      </c>
    </row>
    <row r="47" spans="1:15" ht="10.050000000000001" customHeight="1" outlineLevel="1">
      <c r="A47" s="66"/>
    </row>
    <row r="48" spans="1:15" ht="15" hidden="1" customHeight="1" outlineLevel="2">
      <c r="A48" s="66"/>
      <c r="C48" s="3" t="s">
        <v>23</v>
      </c>
      <c r="D48" s="12"/>
      <c r="E48" s="12"/>
      <c r="F48" s="12"/>
      <c r="G48" s="12"/>
      <c r="H48" s="12">
        <v>1.5967940678820001</v>
      </c>
      <c r="I48" s="12">
        <v>0.19396839663386301</v>
      </c>
      <c r="J48" s="12"/>
      <c r="K48" s="12"/>
      <c r="L48" s="12">
        <v>1.3183436822146099E-2</v>
      </c>
      <c r="M48" s="12">
        <v>1.3183436822146099E-2</v>
      </c>
      <c r="N48" s="12"/>
      <c r="O48" s="12">
        <v>0</v>
      </c>
    </row>
    <row r="49" spans="1:15" ht="15" hidden="1" customHeight="1" outlineLevel="2">
      <c r="A49" s="66"/>
      <c r="C49" s="18">
        <v>0.05</v>
      </c>
      <c r="D49" s="12"/>
      <c r="E49" s="12"/>
      <c r="F49" s="12"/>
      <c r="G49" s="12"/>
      <c r="H49" s="12">
        <v>3.3971697906963501</v>
      </c>
      <c r="I49" s="12">
        <v>1.8478512321598799</v>
      </c>
      <c r="J49" s="12"/>
      <c r="K49" s="12"/>
      <c r="L49" s="12">
        <v>7.4350045493338193E-2</v>
      </c>
      <c r="M49" s="12">
        <v>7.4350045493338193E-2</v>
      </c>
      <c r="N49" s="12"/>
      <c r="O49" s="12">
        <v>2.4500000000000002</v>
      </c>
    </row>
    <row r="50" spans="1:15" ht="15" hidden="1" customHeight="1" outlineLevel="2">
      <c r="A50" s="66"/>
      <c r="C50" s="19">
        <v>0.25</v>
      </c>
      <c r="D50" s="12"/>
      <c r="E50" s="12"/>
      <c r="F50" s="12"/>
      <c r="G50" s="12"/>
      <c r="H50" s="12">
        <v>29.930725641315799</v>
      </c>
      <c r="I50" s="12">
        <v>5.0035483890678698</v>
      </c>
      <c r="J50" s="12"/>
      <c r="K50" s="12"/>
      <c r="L50" s="12">
        <v>0.32002667448250499</v>
      </c>
      <c r="M50" s="12">
        <v>0.32002667448250499</v>
      </c>
      <c r="N50" s="12"/>
      <c r="O50" s="12">
        <v>12.25</v>
      </c>
    </row>
    <row r="51" spans="1:15" ht="15" hidden="1" customHeight="1" outlineLevel="2">
      <c r="A51" s="66"/>
      <c r="C51" s="3">
        <v>0.5</v>
      </c>
      <c r="D51" s="12"/>
      <c r="E51" s="12"/>
      <c r="F51" s="12"/>
      <c r="G51" s="12"/>
      <c r="H51" s="12">
        <v>53.219367016572498</v>
      </c>
      <c r="I51" s="12">
        <v>10.5451142555102</v>
      </c>
      <c r="J51" s="12"/>
      <c r="K51" s="12"/>
      <c r="L51" s="12">
        <v>0.50952792284078896</v>
      </c>
      <c r="M51" s="12">
        <v>0.50952792284078896</v>
      </c>
      <c r="N51" s="12"/>
      <c r="O51" s="12">
        <v>24.5</v>
      </c>
    </row>
    <row r="52" spans="1:15" ht="15" hidden="1" customHeight="1" outlineLevel="2">
      <c r="A52" s="66"/>
      <c r="C52" s="18">
        <v>0.75</v>
      </c>
      <c r="D52" s="12"/>
      <c r="E52" s="12"/>
      <c r="F52" s="12"/>
      <c r="G52" s="12"/>
      <c r="H52" s="12">
        <v>77.544460177887203</v>
      </c>
      <c r="I52" s="12">
        <v>13.7172694632317</v>
      </c>
      <c r="J52" s="12"/>
      <c r="K52" s="12"/>
      <c r="L52" s="12">
        <v>0.73727994010550901</v>
      </c>
      <c r="M52" s="12">
        <v>0.73727994010550901</v>
      </c>
      <c r="N52" s="12"/>
      <c r="O52" s="12">
        <v>36.75</v>
      </c>
    </row>
    <row r="53" spans="1:15" ht="15" hidden="1" customHeight="1" outlineLevel="2">
      <c r="A53" s="66"/>
      <c r="C53" s="18">
        <v>0.95</v>
      </c>
      <c r="D53" s="12"/>
      <c r="E53" s="12"/>
      <c r="F53" s="12"/>
      <c r="G53" s="12"/>
      <c r="H53" s="12">
        <v>95.424979769159094</v>
      </c>
      <c r="I53" s="12">
        <v>18.0576955433934</v>
      </c>
      <c r="J53" s="12"/>
      <c r="K53" s="12"/>
      <c r="L53" s="12">
        <v>0.93140551715623499</v>
      </c>
      <c r="M53" s="12">
        <v>0.93140551715623499</v>
      </c>
      <c r="N53" s="12"/>
      <c r="O53" s="12">
        <v>46.55</v>
      </c>
    </row>
    <row r="54" spans="1:15" ht="15" hidden="1" customHeight="1" outlineLevel="2">
      <c r="A54" s="66"/>
      <c r="C54" s="3" t="s">
        <v>24</v>
      </c>
      <c r="D54" s="12"/>
      <c r="E54" s="12"/>
      <c r="F54" s="12"/>
      <c r="G54" s="12"/>
      <c r="H54" s="12">
        <v>99.529688735492499</v>
      </c>
      <c r="I54" s="12">
        <v>19.9760819273069</v>
      </c>
      <c r="J54" s="12"/>
      <c r="K54" s="12"/>
      <c r="L54" s="12">
        <v>0.99219247070141103</v>
      </c>
      <c r="M54" s="12">
        <v>0.99219247070141103</v>
      </c>
      <c r="N54" s="12"/>
      <c r="O54" s="12">
        <v>49</v>
      </c>
    </row>
    <row r="55" spans="1:15" ht="15" hidden="1" customHeight="1" outlineLevel="2">
      <c r="A55" s="66"/>
      <c r="C55" s="18" t="s">
        <v>25</v>
      </c>
      <c r="D55" s="12"/>
      <c r="E55" s="12"/>
      <c r="F55" s="12"/>
      <c r="G55" s="12"/>
      <c r="H55" s="12">
        <v>97.932894667610498</v>
      </c>
      <c r="I55" s="12">
        <v>19.782113530673001</v>
      </c>
      <c r="J55" s="12"/>
      <c r="K55" s="12"/>
      <c r="L55" s="12">
        <v>0.97900903387926497</v>
      </c>
      <c r="M55" s="12">
        <v>0.97900903387926497</v>
      </c>
      <c r="N55" s="12"/>
      <c r="O55" s="12">
        <v>49</v>
      </c>
    </row>
    <row r="56" spans="1:15" ht="15" hidden="1" customHeight="1" outlineLevel="2">
      <c r="C56" s="3" t="s">
        <v>26</v>
      </c>
      <c r="D56" s="12"/>
      <c r="E56" s="12"/>
      <c r="F56" s="12"/>
      <c r="G56" s="12"/>
      <c r="H56" s="12">
        <v>47.6137345365714</v>
      </c>
      <c r="I56" s="12">
        <v>8.7137210741639102</v>
      </c>
      <c r="J56" s="12"/>
      <c r="K56" s="12"/>
      <c r="L56" s="12">
        <v>0.41725326562300302</v>
      </c>
      <c r="M56" s="12">
        <v>0.41725326562300302</v>
      </c>
      <c r="N56" s="12"/>
      <c r="O56" s="12">
        <v>24.5</v>
      </c>
    </row>
    <row r="57" spans="1:15" ht="10.199999999999999" hidden="1" customHeight="1" outlineLevel="2"/>
    <row r="58" spans="1:15" ht="14.4" outlineLevel="1" collapsed="1">
      <c r="A58" s="66"/>
      <c r="B58" s="82" t="s">
        <v>63</v>
      </c>
      <c r="C58" s="2" t="s">
        <v>27</v>
      </c>
    </row>
    <row r="59" spans="1:15" ht="10.050000000000001" customHeight="1" outlineLevel="1">
      <c r="A59" s="66"/>
    </row>
    <row r="60" spans="1:15" ht="15" hidden="1" customHeight="1" outlineLevel="2">
      <c r="A60" s="66"/>
      <c r="C60" s="3" t="s">
        <v>28</v>
      </c>
      <c r="D60" s="29" t="b">
        <v>0</v>
      </c>
      <c r="E60" s="29" t="b">
        <v>0</v>
      </c>
      <c r="F60" s="29" t="b">
        <v>0</v>
      </c>
      <c r="G60" s="29" t="b">
        <v>0</v>
      </c>
      <c r="H60" s="29" t="b">
        <v>0</v>
      </c>
      <c r="I60" s="29" t="b">
        <v>0</v>
      </c>
      <c r="J60" s="29" t="b">
        <v>0</v>
      </c>
      <c r="K60" s="29" t="b">
        <v>0</v>
      </c>
      <c r="L60" s="29" t="b">
        <v>0</v>
      </c>
      <c r="M60" s="29" t="b">
        <v>0</v>
      </c>
      <c r="N60" s="29" t="b">
        <v>0</v>
      </c>
      <c r="O60" s="29" t="b">
        <v>0</v>
      </c>
    </row>
    <row r="61" spans="1:15" ht="15" hidden="1" customHeight="1" outlineLevel="2">
      <c r="A61" s="66"/>
      <c r="C61" s="18" t="s">
        <v>29</v>
      </c>
      <c r="D61" s="29" t="b">
        <v>0</v>
      </c>
      <c r="E61" s="29" t="b">
        <v>0</v>
      </c>
      <c r="F61" s="29" t="b">
        <v>0</v>
      </c>
      <c r="G61" s="29" t="b">
        <v>0</v>
      </c>
      <c r="H61" s="29" t="b">
        <v>0</v>
      </c>
      <c r="I61" s="29" t="b">
        <v>0</v>
      </c>
      <c r="J61" s="29" t="b">
        <v>0</v>
      </c>
      <c r="K61" s="29" t="b">
        <v>0</v>
      </c>
      <c r="L61" s="29" t="b">
        <v>0</v>
      </c>
      <c r="M61" s="29" t="b">
        <v>0</v>
      </c>
      <c r="N61" s="29" t="b">
        <v>0</v>
      </c>
      <c r="O61" s="29" t="b">
        <v>0</v>
      </c>
    </row>
    <row r="62" spans="1:15" ht="15" hidden="1" customHeight="1" outlineLevel="2">
      <c r="A62" s="66"/>
      <c r="C62" s="18" t="s">
        <v>30</v>
      </c>
      <c r="D62" s="29" t="b">
        <v>0</v>
      </c>
      <c r="E62" s="29" t="b">
        <v>0</v>
      </c>
      <c r="F62" s="29" t="b">
        <v>0</v>
      </c>
      <c r="G62" s="29" t="b">
        <v>0</v>
      </c>
      <c r="H62" s="29" t="b">
        <v>0</v>
      </c>
      <c r="I62" s="29" t="b">
        <v>0</v>
      </c>
      <c r="J62" s="29" t="b">
        <v>0</v>
      </c>
      <c r="K62" s="29" t="b">
        <v>0</v>
      </c>
      <c r="L62" s="29" t="b">
        <v>0</v>
      </c>
      <c r="M62" s="29" t="b">
        <v>0</v>
      </c>
      <c r="N62" s="29" t="b">
        <v>0</v>
      </c>
      <c r="O62" s="29" t="b">
        <v>0</v>
      </c>
    </row>
    <row r="63" spans="1:15" ht="15" hidden="1" customHeight="1" outlineLevel="2">
      <c r="A63" s="66"/>
      <c r="C63" s="18" t="s">
        <v>31</v>
      </c>
      <c r="D63" s="29" t="b">
        <v>0</v>
      </c>
      <c r="E63" s="29" t="b">
        <v>0</v>
      </c>
      <c r="F63" s="29" t="b">
        <v>0</v>
      </c>
      <c r="G63" s="29" t="b">
        <v>0</v>
      </c>
      <c r="H63" s="29" t="b">
        <v>0</v>
      </c>
      <c r="I63" s="29" t="b">
        <v>0</v>
      </c>
      <c r="J63" s="29" t="b">
        <v>0</v>
      </c>
      <c r="K63" s="29" t="b">
        <v>0</v>
      </c>
      <c r="L63" s="29" t="b">
        <v>0</v>
      </c>
      <c r="M63" s="29" t="b">
        <v>0</v>
      </c>
      <c r="N63" s="29" t="b">
        <v>0</v>
      </c>
      <c r="O63" s="29" t="b">
        <v>0</v>
      </c>
    </row>
    <row r="64" spans="1:15" ht="15" hidden="1" customHeight="1" outlineLevel="2">
      <c r="A64" s="66"/>
      <c r="C64" s="3" t="s">
        <v>32</v>
      </c>
      <c r="D64" s="29" t="b">
        <v>0</v>
      </c>
      <c r="E64" s="29" t="b">
        <v>0</v>
      </c>
      <c r="F64" s="29" t="b">
        <v>0</v>
      </c>
      <c r="G64" s="29" t="b">
        <v>0</v>
      </c>
      <c r="H64" s="29" t="b">
        <v>0</v>
      </c>
      <c r="I64" s="29" t="b">
        <v>0</v>
      </c>
      <c r="J64" s="29" t="b">
        <v>0</v>
      </c>
      <c r="K64" s="29" t="b">
        <v>0</v>
      </c>
      <c r="L64" s="29" t="b">
        <v>0</v>
      </c>
      <c r="M64" s="29" t="b">
        <v>0</v>
      </c>
      <c r="N64" s="29" t="b">
        <v>0</v>
      </c>
      <c r="O64" s="29" t="b">
        <v>0</v>
      </c>
    </row>
    <row r="65" spans="1:15" ht="15" hidden="1" customHeight="1" outlineLevel="2">
      <c r="A65" s="66"/>
      <c r="C65" s="18" t="s">
        <v>33</v>
      </c>
      <c r="D65" s="29" t="b">
        <v>0</v>
      </c>
      <c r="E65" s="29" t="b">
        <v>0</v>
      </c>
      <c r="F65" s="29" t="b">
        <v>0</v>
      </c>
      <c r="G65" s="29" t="b">
        <v>0</v>
      </c>
      <c r="H65" s="29" t="b">
        <v>0</v>
      </c>
      <c r="I65" s="29" t="b">
        <v>0</v>
      </c>
      <c r="J65" s="29" t="b">
        <v>0</v>
      </c>
      <c r="K65" s="29" t="b">
        <v>0</v>
      </c>
      <c r="L65" s="29" t="b">
        <v>0</v>
      </c>
      <c r="M65" s="29" t="b">
        <v>0</v>
      </c>
      <c r="N65" s="29" t="b">
        <v>0</v>
      </c>
      <c r="O65" s="29" t="b">
        <v>0</v>
      </c>
    </row>
    <row r="66" spans="1:15" ht="15" hidden="1" customHeight="1" outlineLevel="2">
      <c r="A66" s="66"/>
      <c r="C66" s="18" t="s">
        <v>34</v>
      </c>
      <c r="D66" s="29" t="b">
        <v>0</v>
      </c>
      <c r="E66" s="29" t="b">
        <v>0</v>
      </c>
      <c r="F66" s="29" t="b">
        <v>0</v>
      </c>
      <c r="G66" s="29" t="b">
        <v>0</v>
      </c>
      <c r="H66" s="29" t="b">
        <v>0</v>
      </c>
      <c r="I66" s="29" t="b">
        <v>0</v>
      </c>
      <c r="J66" s="29" t="b">
        <v>0</v>
      </c>
      <c r="K66" s="29" t="b">
        <v>0</v>
      </c>
      <c r="L66" s="29" t="b">
        <v>0</v>
      </c>
      <c r="M66" s="29" t="b">
        <v>0</v>
      </c>
      <c r="N66" s="29" t="b">
        <v>0</v>
      </c>
      <c r="O66" s="29" t="b">
        <v>0</v>
      </c>
    </row>
    <row r="67" spans="1:15" ht="15" hidden="1" customHeight="1" outlineLevel="2">
      <c r="C67" s="3" t="s">
        <v>35</v>
      </c>
      <c r="D67" s="29" t="b">
        <v>0</v>
      </c>
      <c r="E67" s="29" t="b">
        <v>0</v>
      </c>
      <c r="F67" s="29" t="b">
        <v>0</v>
      </c>
      <c r="G67" s="29" t="b">
        <v>0</v>
      </c>
      <c r="H67" s="29" t="b">
        <v>0</v>
      </c>
      <c r="I67" s="29" t="b">
        <v>0</v>
      </c>
      <c r="J67" s="29" t="b">
        <v>0</v>
      </c>
      <c r="K67" s="29" t="b">
        <v>0</v>
      </c>
      <c r="L67" s="29" t="b">
        <v>0</v>
      </c>
      <c r="M67" s="29" t="b">
        <v>0</v>
      </c>
      <c r="N67" s="29" t="b">
        <v>0</v>
      </c>
      <c r="O67" s="29" t="b">
        <v>0</v>
      </c>
    </row>
    <row r="68" spans="1:15" ht="10.199999999999999" hidden="1" customHeight="1" outlineLevel="2"/>
    <row r="69" spans="1:15" ht="14.4" outlineLevel="1" collapsed="1">
      <c r="A69" s="66"/>
      <c r="B69" s="82" t="s">
        <v>63</v>
      </c>
      <c r="C69" s="2" t="s">
        <v>36</v>
      </c>
    </row>
    <row r="70" spans="1:15" ht="10.050000000000001" customHeight="1" outlineLevel="1">
      <c r="A70" s="66"/>
    </row>
    <row r="71" spans="1:15" ht="15" hidden="1" customHeight="1" outlineLevel="2">
      <c r="A71" s="66"/>
      <c r="C71" s="3" t="str">
        <f>IF(COUNTIF(FieldList1, "&lt;&gt;FALSE") = 0,"",SUBSTITUTE(LOWER(C60)," ","_") &amp;" = ")</f>
        <v/>
      </c>
      <c r="D71" s="81" t="str" cm="1">
        <f t="array" ref="D71">IF(COUNTIF(FieldList1, "&lt;&gt;FALSE") = 0,"","['"&amp;_xlfn.TEXTJOIN("', '", TRUE, _xlfn._xlws.FILTER(FieldRange,FieldList1&lt;&gt; FALSE, ""))&amp;"']")</f>
        <v/>
      </c>
    </row>
    <row r="72" spans="1:15" ht="15" hidden="1" customHeight="1" outlineLevel="2">
      <c r="A72" s="66"/>
      <c r="C72" s="17" t="str">
        <f>IF(COUNTIF(FieldList2, "&lt;&gt;FALSE") = 0,"",SUBSTITUTE(LOWER(C61)," ","_")&amp;" = ")</f>
        <v/>
      </c>
      <c r="D72" s="81" t="str" cm="1">
        <f t="array" ref="D72">IF(COUNTIF(FieldList2, "&lt;&gt;FALSE") = 0,"","['"&amp;_xlfn.TEXTJOIN("', '", TRUE, _xlfn._xlws.FILTER(FieldRange,FieldList2&lt;&gt; FALSE, ""))&amp;"']")</f>
        <v/>
      </c>
    </row>
    <row r="73" spans="1:15" ht="15" hidden="1" customHeight="1" outlineLevel="2">
      <c r="A73" s="66"/>
      <c r="C73" s="17" t="str">
        <f>IF(COUNTIF(FieldList3, "&lt;&gt;FALSE") = 0,"",SUBSTITUTE(LOWER(C62)," ","_")&amp;" = ")</f>
        <v/>
      </c>
      <c r="D73" s="81" t="str" cm="1">
        <f t="array" ref="D73">IF(COUNTIF(FieldList3, "&lt;&gt;FALSE") = 0,"","['"&amp;_xlfn.TEXTJOIN("', '", TRUE, _xlfn._xlws.FILTER(FieldRange,FieldList3&lt;&gt; FALSE, ""))&amp;"']")</f>
        <v/>
      </c>
    </row>
    <row r="74" spans="1:15" ht="15" hidden="1" customHeight="1" outlineLevel="2">
      <c r="A74" s="66"/>
      <c r="C74" s="17" t="str">
        <f>IF(COUNTIF(FieldList4, "&lt;&gt;FALSE") = 0,"",SUBSTITUTE(LOWER(C63)," ","_")&amp;" = ")</f>
        <v/>
      </c>
      <c r="D74" s="81" t="str" cm="1">
        <f t="array" ref="D74">IF(COUNTIF(FieldList4, "&lt;&gt;FALSE") = 0,"","['"&amp;_xlfn.TEXTJOIN("', '", TRUE, _xlfn._xlws.FILTER(FieldRange,FieldList4&lt;&gt; FALSE, ""))&amp;"']")</f>
        <v/>
      </c>
    </row>
    <row r="75" spans="1:15" ht="15" hidden="1" customHeight="1" outlineLevel="2">
      <c r="A75" s="66"/>
      <c r="C75" s="17" t="str">
        <f>IF(COUNTIF(FieldList5, "&lt;&gt;FALSE") = 0,"",SUBSTITUTE(LOWER(C64)," ","_")&amp;" = ")</f>
        <v/>
      </c>
      <c r="D75" s="81" t="str" cm="1">
        <f t="array" ref="D75">IF(COUNTIF(FieldList5, "&lt;&gt;FALSE") = 0,"","['"&amp;_xlfn.TEXTJOIN("', '", TRUE, _xlfn._xlws.FILTER(FieldRange,FieldList5&lt;&gt; FALSE, ""))&amp;"']")</f>
        <v/>
      </c>
    </row>
    <row r="76" spans="1:15" ht="15" hidden="1" customHeight="1" outlineLevel="2">
      <c r="A76" s="66"/>
      <c r="C76" s="17" t="str">
        <f>IF(COUNTIF(FieldList6, "&lt;&gt;FALSE") = 0,"",SUBSTITUTE(LOWER(C65)," ","_")&amp;" = ")</f>
        <v/>
      </c>
      <c r="D76" s="81" t="str" cm="1">
        <f t="array" ref="D76">IF(COUNTIF(FieldList6, "&lt;&gt;FALSE") = 0,"","['"&amp;_xlfn.TEXTJOIN("', '", TRUE, _xlfn._xlws.FILTER(FieldRange,FieldList6&lt;&gt; FALSE, ""))&amp;"']")</f>
        <v/>
      </c>
    </row>
    <row r="77" spans="1:15" ht="15" hidden="1" customHeight="1" outlineLevel="2">
      <c r="A77" s="66"/>
      <c r="C77" s="16" t="str">
        <f>IF(COUNTIF(FieldList7, "&lt;&gt;FALSE") = 0,"",SUBSTITUTE(LOWER(C66)," ","_")&amp;" = ")</f>
        <v/>
      </c>
      <c r="D77" s="81" t="str" cm="1">
        <f t="array" ref="D77">IF(COUNTIF(FieldList7, "&lt;&gt;FALSE") = 0,"","['"&amp;_xlfn.TEXTJOIN("', '", TRUE, _xlfn._xlws.FILTER(FieldRange,FieldList7&lt;&gt; FALSE, ""))&amp;"']")</f>
        <v/>
      </c>
    </row>
    <row r="78" spans="1:15" ht="15" hidden="1" customHeight="1" outlineLevel="2">
      <c r="A78" s="66"/>
      <c r="C78" s="3" t="str">
        <f>IF(COUNTIF(FieldList8, "&lt;&gt;FALSE") = 0,"",SUBSTITUTE(LOWER(C67)," ","_")&amp;" = ")</f>
        <v/>
      </c>
      <c r="D78" s="81" t="str" cm="1">
        <f t="array" ref="D78">IF(COUNTIF(FieldList8, "&lt;&gt;FALSE") = 0,"","['"&amp;_xlfn.TEXTJOIN("', '", TRUE, _xlfn._xlws.FILTER(FieldRange,FieldList8&lt;&gt; FALSE, ""))&amp;"']")</f>
        <v/>
      </c>
    </row>
    <row r="79" spans="1:15" ht="15" hidden="1" customHeight="1" outlineLevel="2">
      <c r="C79" s="15" t="str">
        <f>IF(COUNTIF(tbl_quotes[Record List], "&lt;&gt;FALSE") = 0,"",SUBSTITUTE(LOWER(LightHeader)," ", "_") &amp;" = ")</f>
        <v/>
      </c>
      <c r="D79" s="81" t="str" cm="1">
        <f t="array" ref="D79">IF(COUNTIF(tbl_quotes[Record List], "&lt;&gt;FALSE") = 0,"","['"&amp;_xlfn.TEXTJOIN("', '", TRUE, _xlfn._xlws.FILTER(_xlfn.TAKE(tbl_quotes[],,-1), tbl_quotes[Record List] &lt;&gt; FALSE, ""))&amp;"']")</f>
        <v/>
      </c>
    </row>
    <row r="80" spans="1:15" ht="10.199999999999999" hidden="1" customHeight="1" outlineLevel="1" collapsed="1"/>
    <row r="81" spans="3:17" ht="30" customHeight="1">
      <c r="C81" s="61" t="s">
        <v>37</v>
      </c>
      <c r="D81" s="59" t="s">
        <v>119</v>
      </c>
      <c r="E81" s="59" t="s">
        <v>159</v>
      </c>
      <c r="F81" s="59" t="s">
        <v>160</v>
      </c>
      <c r="G81" s="119" t="s">
        <v>161</v>
      </c>
      <c r="H81" s="119" t="s">
        <v>162</v>
      </c>
      <c r="I81" s="119" t="s">
        <v>163</v>
      </c>
      <c r="J81" s="119" t="s">
        <v>164</v>
      </c>
      <c r="K81" s="119" t="s">
        <v>165</v>
      </c>
      <c r="L81" s="119" t="s">
        <v>166</v>
      </c>
      <c r="M81" s="119" t="s">
        <v>167</v>
      </c>
      <c r="N81" s="119" t="s">
        <v>168</v>
      </c>
      <c r="O81" s="119" t="s">
        <v>103</v>
      </c>
      <c r="P81" s="61" t="s">
        <v>38</v>
      </c>
      <c r="Q81" s="61" t="s">
        <v>104</v>
      </c>
    </row>
    <row r="82" spans="3:17" ht="15" customHeight="1">
      <c r="C82" s="62" t="b">
        <v>0</v>
      </c>
      <c r="D82" s="127">
        <v>0.67745370370370372</v>
      </c>
      <c r="E82" s="60" t="s">
        <v>1540</v>
      </c>
      <c r="F82" s="60" t="s">
        <v>1541</v>
      </c>
      <c r="G82" s="122" t="s">
        <v>1520</v>
      </c>
      <c r="H82" s="122">
        <v>66.759592457674444</v>
      </c>
      <c r="I82" s="122">
        <v>19.380235392600298</v>
      </c>
      <c r="J82" s="122"/>
      <c r="K82" s="122" t="s">
        <v>1542</v>
      </c>
      <c r="L82" s="122">
        <v>0.29245967324823141</v>
      </c>
      <c r="M82" s="122">
        <v>0.29245967324823141</v>
      </c>
      <c r="N82" s="122"/>
      <c r="O82" s="122">
        <v>0</v>
      </c>
      <c r="P82" s="123">
        <v>1</v>
      </c>
      <c r="Q82" s="123">
        <v>7.3718554154393088E+17</v>
      </c>
    </row>
    <row r="83" spans="3:17" ht="15" customHeight="1">
      <c r="C83" s="62" t="b">
        <v>0</v>
      </c>
      <c r="D83" s="127">
        <v>0.67745370370370372</v>
      </c>
      <c r="E83" s="60" t="s">
        <v>1535</v>
      </c>
      <c r="F83" s="60" t="s">
        <v>1543</v>
      </c>
      <c r="G83" s="122" t="s">
        <v>1544</v>
      </c>
      <c r="H83" s="122">
        <v>41.202276572585106</v>
      </c>
      <c r="I83" s="122">
        <v>6.972980173304677</v>
      </c>
      <c r="J83" s="122"/>
      <c r="K83" s="122" t="s">
        <v>1538</v>
      </c>
      <c r="L83" s="122">
        <v>0.67121630464680493</v>
      </c>
      <c r="M83" s="122">
        <v>0.67121630464680493</v>
      </c>
      <c r="N83" s="122"/>
      <c r="O83" s="122">
        <v>1</v>
      </c>
      <c r="P83" s="123">
        <v>1</v>
      </c>
      <c r="Q83" s="123">
        <v>9.3760844094040494E+18</v>
      </c>
    </row>
    <row r="84" spans="3:17" ht="15" customHeight="1">
      <c r="C84" s="112" t="b">
        <v>0</v>
      </c>
      <c r="D84" s="128">
        <v>0.67745370370370372</v>
      </c>
      <c r="E84" s="114" t="s">
        <v>1535</v>
      </c>
      <c r="F84" s="114" t="s">
        <v>1545</v>
      </c>
      <c r="G84" s="122" t="s">
        <v>1546</v>
      </c>
      <c r="H84" s="122">
        <v>26.346891117282212</v>
      </c>
      <c r="I84" s="122">
        <v>14.343510922044516</v>
      </c>
      <c r="J84" s="122"/>
      <c r="K84" s="122" t="s">
        <v>1542</v>
      </c>
      <c r="L84" s="122">
        <v>0.89135008212178946</v>
      </c>
      <c r="M84" s="122">
        <v>0.89135008212178946</v>
      </c>
      <c r="N84" s="122"/>
      <c r="O84" s="122">
        <v>2</v>
      </c>
      <c r="P84" s="123">
        <v>1</v>
      </c>
      <c r="Q84" s="123">
        <v>4.9643551566085478E+18</v>
      </c>
    </row>
    <row r="85" spans="3:17" ht="15" customHeight="1">
      <c r="C85" s="112" t="b">
        <v>0</v>
      </c>
      <c r="D85" s="128">
        <v>0.67745370370370372</v>
      </c>
      <c r="E85" s="114" t="s">
        <v>1535</v>
      </c>
      <c r="F85" s="114" t="s">
        <v>1543</v>
      </c>
      <c r="G85" s="122" t="s">
        <v>1520</v>
      </c>
      <c r="H85" s="122">
        <v>2.0541628589853644</v>
      </c>
      <c r="I85" s="122">
        <v>19.97608192730695</v>
      </c>
      <c r="J85" s="122"/>
      <c r="K85" s="122" t="s">
        <v>1538</v>
      </c>
      <c r="L85" s="122">
        <v>0.40705723944120109</v>
      </c>
      <c r="M85" s="122">
        <v>0.40705723944120109</v>
      </c>
      <c r="N85" s="122"/>
      <c r="O85" s="122">
        <v>3</v>
      </c>
      <c r="P85" s="123">
        <v>1</v>
      </c>
      <c r="Q85" s="123">
        <v>5.3118529296421673E+18</v>
      </c>
    </row>
    <row r="86" spans="3:17" ht="15" customHeight="1">
      <c r="C86" s="112" t="b">
        <v>0</v>
      </c>
      <c r="D86" s="128">
        <v>0.67745370370370372</v>
      </c>
      <c r="E86" s="114" t="s">
        <v>1535</v>
      </c>
      <c r="F86" s="114" t="s">
        <v>1536</v>
      </c>
      <c r="G86" s="122" t="s">
        <v>1544</v>
      </c>
      <c r="H86" s="122">
        <v>43.014945415779948</v>
      </c>
      <c r="I86" s="122">
        <v>16.80965987034142</v>
      </c>
      <c r="J86" s="122"/>
      <c r="K86" s="122" t="s">
        <v>1542</v>
      </c>
      <c r="L86" s="122">
        <v>0.492378766881302</v>
      </c>
      <c r="M86" s="122">
        <v>0.492378766881302</v>
      </c>
      <c r="N86" s="122"/>
      <c r="O86" s="122">
        <v>4</v>
      </c>
      <c r="P86" s="123">
        <v>1</v>
      </c>
      <c r="Q86" s="123">
        <v>7.6797397643831419E+18</v>
      </c>
    </row>
    <row r="87" spans="3:17" ht="15" customHeight="1">
      <c r="C87" s="112" t="b">
        <v>0</v>
      </c>
      <c r="D87" s="128">
        <v>0.67745370370370372</v>
      </c>
      <c r="E87" s="114" t="s">
        <v>1540</v>
      </c>
      <c r="F87" s="114" t="s">
        <v>1543</v>
      </c>
      <c r="G87" s="122" t="s">
        <v>1547</v>
      </c>
      <c r="H87" s="122">
        <v>5.1839564694091678</v>
      </c>
      <c r="I87" s="122">
        <v>17.504122359678149</v>
      </c>
      <c r="J87" s="122"/>
      <c r="K87" s="122" t="s">
        <v>1548</v>
      </c>
      <c r="L87" s="122">
        <v>0.67854068102315068</v>
      </c>
      <c r="M87" s="122">
        <v>0.67854068102315068</v>
      </c>
      <c r="N87" s="122"/>
      <c r="O87" s="122">
        <v>5</v>
      </c>
      <c r="P87" s="123">
        <v>1</v>
      </c>
      <c r="Q87" s="123">
        <v>1.6389624642644251E+19</v>
      </c>
    </row>
    <row r="88" spans="3:17" ht="15" customHeight="1">
      <c r="C88" s="112" t="b">
        <v>0</v>
      </c>
      <c r="D88" s="128">
        <v>0.67745370370370372</v>
      </c>
      <c r="E88" s="114" t="s">
        <v>1535</v>
      </c>
      <c r="F88" s="114" t="s">
        <v>1545</v>
      </c>
      <c r="G88" s="122" t="s">
        <v>1547</v>
      </c>
      <c r="H88" s="122">
        <v>49.773998535238206</v>
      </c>
      <c r="I88" s="122">
        <v>13.648960227146745</v>
      </c>
      <c r="J88" s="122"/>
      <c r="K88" s="122" t="s">
        <v>1538</v>
      </c>
      <c r="L88" s="122">
        <v>0.77316947164945304</v>
      </c>
      <c r="M88" s="122">
        <v>0.77316947164945304</v>
      </c>
      <c r="N88" s="122"/>
      <c r="O88" s="122">
        <v>6</v>
      </c>
      <c r="P88" s="123">
        <v>1</v>
      </c>
      <c r="Q88" s="123">
        <v>1.1617629620223918E+19</v>
      </c>
    </row>
    <row r="89" spans="3:17" ht="15" customHeight="1">
      <c r="C89" s="112" t="b">
        <v>0</v>
      </c>
      <c r="D89" s="128">
        <v>0.67745370370370372</v>
      </c>
      <c r="E89" s="114" t="s">
        <v>1535</v>
      </c>
      <c r="F89" s="114" t="s">
        <v>1536</v>
      </c>
      <c r="G89" s="122" t="s">
        <v>1544</v>
      </c>
      <c r="H89" s="122">
        <v>47.801726078614593</v>
      </c>
      <c r="I89" s="122">
        <v>7.9857913870364428</v>
      </c>
      <c r="J89" s="122"/>
      <c r="K89" s="122" t="s">
        <v>1542</v>
      </c>
      <c r="L89" s="122">
        <v>0.4398517396766693</v>
      </c>
      <c r="M89" s="122">
        <v>0.4398517396766693</v>
      </c>
      <c r="N89" s="122"/>
      <c r="O89" s="122">
        <v>7</v>
      </c>
      <c r="P89" s="123">
        <v>1</v>
      </c>
      <c r="Q89" s="123">
        <v>8.3445725237412936E+18</v>
      </c>
    </row>
    <row r="90" spans="3:17" ht="15" customHeight="1">
      <c r="C90" s="112" t="b">
        <v>0</v>
      </c>
      <c r="D90" s="128">
        <v>0.67745370370370372</v>
      </c>
      <c r="E90" s="114" t="s">
        <v>1535</v>
      </c>
      <c r="F90" s="114" t="s">
        <v>1543</v>
      </c>
      <c r="G90" s="122" t="s">
        <v>1547</v>
      </c>
      <c r="H90" s="122">
        <v>90.954430634155869</v>
      </c>
      <c r="I90" s="122">
        <v>4.9304679734632373</v>
      </c>
      <c r="J90" s="122"/>
      <c r="K90" s="122" t="s">
        <v>1538</v>
      </c>
      <c r="L90" s="122">
        <v>0.24537850101478401</v>
      </c>
      <c r="M90" s="122">
        <v>0.24537850101478401</v>
      </c>
      <c r="N90" s="122"/>
      <c r="O90" s="122">
        <v>8</v>
      </c>
      <c r="P90" s="123">
        <v>1</v>
      </c>
      <c r="Q90" s="123">
        <v>1.1909423822276471E+19</v>
      </c>
    </row>
    <row r="91" spans="3:17" ht="15" customHeight="1">
      <c r="C91" s="112" t="b">
        <v>0</v>
      </c>
      <c r="D91" s="128">
        <v>0.67745370370370372</v>
      </c>
      <c r="E91" s="114" t="s">
        <v>1540</v>
      </c>
      <c r="F91" s="114" t="s">
        <v>1549</v>
      </c>
      <c r="G91" s="122" t="s">
        <v>1520</v>
      </c>
      <c r="H91" s="122">
        <v>70.787018374539912</v>
      </c>
      <c r="I91" s="122">
        <v>17.198922438547015</v>
      </c>
      <c r="J91" s="122"/>
      <c r="K91" s="122" t="s">
        <v>1538</v>
      </c>
      <c r="L91" s="122">
        <v>0.57518003904260695</v>
      </c>
      <c r="M91" s="122">
        <v>0.57518003904260695</v>
      </c>
      <c r="N91" s="122"/>
      <c r="O91" s="122">
        <v>9</v>
      </c>
      <c r="P91" s="123">
        <v>1</v>
      </c>
      <c r="Q91" s="123">
        <v>6.9663245847285555E+18</v>
      </c>
    </row>
    <row r="92" spans="3:17" ht="15" customHeight="1">
      <c r="C92" s="112" t="b">
        <v>0</v>
      </c>
      <c r="D92" s="128">
        <v>0.67745370370370372</v>
      </c>
      <c r="E92" s="114" t="s">
        <v>1535</v>
      </c>
      <c r="F92" s="114" t="s">
        <v>1549</v>
      </c>
      <c r="G92" s="122" t="s">
        <v>1519</v>
      </c>
      <c r="H92" s="122">
        <v>21.28717175219208</v>
      </c>
      <c r="I92" s="122">
        <v>4.9044441524893045</v>
      </c>
      <c r="J92" s="122"/>
      <c r="K92" s="122" t="s">
        <v>1548</v>
      </c>
      <c r="L92" s="122">
        <v>0.40572709613479674</v>
      </c>
      <c r="M92" s="122">
        <v>0.40572709613479674</v>
      </c>
      <c r="N92" s="122"/>
      <c r="O92" s="122">
        <v>10</v>
      </c>
      <c r="P92" s="123">
        <v>1</v>
      </c>
      <c r="Q92" s="123">
        <v>1.3158107988010326E+19</v>
      </c>
    </row>
    <row r="93" spans="3:17" ht="15" customHeight="1">
      <c r="C93" s="112" t="b">
        <v>0</v>
      </c>
      <c r="D93" s="128">
        <v>0.67745370370370372</v>
      </c>
      <c r="E93" s="114" t="s">
        <v>1540</v>
      </c>
      <c r="F93" s="114" t="s">
        <v>1536</v>
      </c>
      <c r="G93" s="122" t="s">
        <v>1550</v>
      </c>
      <c r="H93" s="122">
        <v>62.462006462737918</v>
      </c>
      <c r="I93" s="122">
        <v>12.140471683815122</v>
      </c>
      <c r="J93" s="122"/>
      <c r="K93" s="122" t="s">
        <v>1542</v>
      </c>
      <c r="L93" s="122">
        <v>0.23713341681286693</v>
      </c>
      <c r="M93" s="122">
        <v>0.23713341681286693</v>
      </c>
      <c r="N93" s="122"/>
      <c r="O93" s="122">
        <v>11</v>
      </c>
      <c r="P93" s="123">
        <v>1</v>
      </c>
      <c r="Q93" s="123">
        <v>8.4187510704391629E+18</v>
      </c>
    </row>
    <row r="94" spans="3:17" ht="15" customHeight="1">
      <c r="C94" s="112" t="b">
        <v>0</v>
      </c>
      <c r="D94" s="128">
        <v>0.67745370370370372</v>
      </c>
      <c r="E94" s="114" t="s">
        <v>1535</v>
      </c>
      <c r="F94" s="114" t="s">
        <v>1536</v>
      </c>
      <c r="G94" s="122" t="s">
        <v>1519</v>
      </c>
      <c r="H94" s="122">
        <v>64.25202414393425</v>
      </c>
      <c r="I94" s="122">
        <v>13.737269854173064</v>
      </c>
      <c r="J94" s="122"/>
      <c r="K94" s="122" t="s">
        <v>1538</v>
      </c>
      <c r="L94" s="122">
        <v>0.37663386878557503</v>
      </c>
      <c r="M94" s="122">
        <v>0.37663386878557503</v>
      </c>
      <c r="N94" s="122"/>
      <c r="O94" s="122">
        <v>12</v>
      </c>
      <c r="P94" s="123">
        <v>1</v>
      </c>
      <c r="Q94" s="123">
        <v>5.763946807913302E+18</v>
      </c>
    </row>
    <row r="95" spans="3:17" ht="15" customHeight="1">
      <c r="C95" s="112" t="b">
        <v>0</v>
      </c>
      <c r="D95" s="128">
        <v>0.67745370370370372</v>
      </c>
      <c r="E95" s="114" t="s">
        <v>1535</v>
      </c>
      <c r="F95" s="114" t="s">
        <v>1549</v>
      </c>
      <c r="G95" s="122" t="s">
        <v>1546</v>
      </c>
      <c r="H95" s="122">
        <v>56.664735497906804</v>
      </c>
      <c r="I95" s="122">
        <v>16.752530918456614</v>
      </c>
      <c r="J95" s="122"/>
      <c r="K95" s="122" t="s">
        <v>1538</v>
      </c>
      <c r="L95" s="122">
        <v>0.86769497976638377</v>
      </c>
      <c r="M95" s="122">
        <v>0.86769497976638377</v>
      </c>
      <c r="N95" s="122"/>
      <c r="O95" s="122">
        <v>13</v>
      </c>
      <c r="P95" s="123">
        <v>1</v>
      </c>
      <c r="Q95" s="123">
        <v>1.2873479562553102E+19</v>
      </c>
    </row>
    <row r="96" spans="3:17" ht="15" customHeight="1">
      <c r="C96" s="112" t="b">
        <v>0</v>
      </c>
      <c r="D96" s="128">
        <v>0.67745370370370372</v>
      </c>
      <c r="E96" s="114" t="s">
        <v>1535</v>
      </c>
      <c r="F96" s="114" t="s">
        <v>1536</v>
      </c>
      <c r="G96" s="122" t="s">
        <v>1547</v>
      </c>
      <c r="H96" s="122">
        <v>29.663182166405022</v>
      </c>
      <c r="I96" s="122">
        <v>4.2427744390442967</v>
      </c>
      <c r="J96" s="122"/>
      <c r="K96" s="122" t="s">
        <v>1542</v>
      </c>
      <c r="L96" s="122">
        <v>0.88251514686271548</v>
      </c>
      <c r="M96" s="122">
        <v>0.88251514686271548</v>
      </c>
      <c r="N96" s="122"/>
      <c r="O96" s="122">
        <v>14</v>
      </c>
      <c r="P96" s="123">
        <v>1</v>
      </c>
      <c r="Q96" s="123">
        <v>6.1785881031941929E+18</v>
      </c>
    </row>
    <row r="97" spans="3:17" ht="15" customHeight="1">
      <c r="C97" s="112" t="b">
        <v>0</v>
      </c>
      <c r="D97" s="128">
        <v>0.67745370370370372</v>
      </c>
      <c r="E97" s="114" t="s">
        <v>1540</v>
      </c>
      <c r="F97" s="114" t="s">
        <v>1549</v>
      </c>
      <c r="G97" s="122" t="s">
        <v>1546</v>
      </c>
      <c r="H97" s="122">
        <v>46.588718215934932</v>
      </c>
      <c r="I97" s="122">
        <v>12.41829342674464</v>
      </c>
      <c r="J97" s="122"/>
      <c r="K97" s="122" t="s">
        <v>1542</v>
      </c>
      <c r="L97" s="122">
        <v>0.90272578760050237</v>
      </c>
      <c r="M97" s="122">
        <v>0.90272578760050237</v>
      </c>
      <c r="N97" s="122"/>
      <c r="O97" s="122">
        <v>15</v>
      </c>
      <c r="P97" s="123">
        <v>1</v>
      </c>
      <c r="Q97" s="123">
        <v>1.4688167149704536E+19</v>
      </c>
    </row>
    <row r="98" spans="3:17" ht="15" customHeight="1">
      <c r="C98" s="112" t="b">
        <v>0</v>
      </c>
      <c r="D98" s="128">
        <v>0.67745370370370372</v>
      </c>
      <c r="E98" s="114" t="s">
        <v>1535</v>
      </c>
      <c r="F98" s="114" t="s">
        <v>1541</v>
      </c>
      <c r="G98" s="122" t="s">
        <v>1519</v>
      </c>
      <c r="H98" s="122">
        <v>33.487971848808229</v>
      </c>
      <c r="I98" s="122">
        <v>11.305667809210718</v>
      </c>
      <c r="J98" s="122"/>
      <c r="K98" s="122" t="s">
        <v>1542</v>
      </c>
      <c r="L98" s="122">
        <v>0.34646655526012182</v>
      </c>
      <c r="M98" s="122">
        <v>0.34646655526012182</v>
      </c>
      <c r="N98" s="122"/>
      <c r="O98" s="122">
        <v>16</v>
      </c>
      <c r="P98" s="123">
        <v>1</v>
      </c>
      <c r="Q98" s="123">
        <v>4.1058022022259666E+18</v>
      </c>
    </row>
    <row r="99" spans="3:17" ht="15" customHeight="1">
      <c r="C99" s="112" t="b">
        <v>0</v>
      </c>
      <c r="D99" s="128">
        <v>0.67745370370370372</v>
      </c>
      <c r="E99" s="114" t="s">
        <v>1535</v>
      </c>
      <c r="F99" s="114" t="s">
        <v>1536</v>
      </c>
      <c r="G99" s="122" t="s">
        <v>1547</v>
      </c>
      <c r="H99" s="122">
        <v>4.9091492313891649</v>
      </c>
      <c r="I99" s="122">
        <v>1.5869331266731024</v>
      </c>
      <c r="J99" s="122"/>
      <c r="K99" s="122" t="s">
        <v>1538</v>
      </c>
      <c r="L99" s="122">
        <v>1.3183436822146176E-2</v>
      </c>
      <c r="M99" s="122">
        <v>1.3183436822146176E-2</v>
      </c>
      <c r="N99" s="122"/>
      <c r="O99" s="122">
        <v>17</v>
      </c>
      <c r="P99" s="123">
        <v>1</v>
      </c>
      <c r="Q99" s="123">
        <v>2.4119211173269893E+18</v>
      </c>
    </row>
    <row r="100" spans="3:17" ht="15" customHeight="1">
      <c r="C100" s="112" t="b">
        <v>0</v>
      </c>
      <c r="D100" s="128">
        <v>0.67745370370370372</v>
      </c>
      <c r="E100" s="114" t="s">
        <v>1535</v>
      </c>
      <c r="F100" s="114" t="s">
        <v>1545</v>
      </c>
      <c r="G100" s="122" t="s">
        <v>1550</v>
      </c>
      <c r="H100" s="122">
        <v>90.560777438804507</v>
      </c>
      <c r="I100" s="122">
        <v>13.00371213350445</v>
      </c>
      <c r="J100" s="122"/>
      <c r="K100" s="122" t="s">
        <v>1538</v>
      </c>
      <c r="L100" s="122">
        <v>1.5638567972928286E-2</v>
      </c>
      <c r="M100" s="122">
        <v>1.5638567972928286E-2</v>
      </c>
      <c r="N100" s="122"/>
      <c r="O100" s="122">
        <v>18</v>
      </c>
      <c r="P100" s="123">
        <v>1</v>
      </c>
      <c r="Q100" s="123">
        <v>1.7111323686687128E+19</v>
      </c>
    </row>
    <row r="101" spans="3:17" ht="15" customHeight="1">
      <c r="C101" s="112" t="b">
        <v>0</v>
      </c>
      <c r="D101" s="128">
        <v>0.67745370370370372</v>
      </c>
      <c r="E101" s="114" t="s">
        <v>1540</v>
      </c>
      <c r="F101" s="114" t="s">
        <v>1549</v>
      </c>
      <c r="G101" s="122" t="s">
        <v>1547</v>
      </c>
      <c r="H101" s="122">
        <v>92.75499377399683</v>
      </c>
      <c r="I101" s="122">
        <v>8.7669556774199009</v>
      </c>
      <c r="J101" s="122"/>
      <c r="K101" s="122" t="s">
        <v>1548</v>
      </c>
      <c r="L101" s="122">
        <v>0.64806677168235183</v>
      </c>
      <c r="M101" s="122">
        <v>0.64806677168235183</v>
      </c>
      <c r="N101" s="122"/>
      <c r="O101" s="122">
        <v>19</v>
      </c>
      <c r="P101" s="123">
        <v>1</v>
      </c>
      <c r="Q101" s="123">
        <v>1.4742716384348467E+19</v>
      </c>
    </row>
    <row r="102" spans="3:17" ht="15" customHeight="1">
      <c r="C102" s="112" t="b">
        <v>0</v>
      </c>
      <c r="D102" s="128">
        <v>0.67745370370370372</v>
      </c>
      <c r="E102" s="114" t="s">
        <v>1540</v>
      </c>
      <c r="F102" s="114" t="s">
        <v>1545</v>
      </c>
      <c r="G102" s="122" t="s">
        <v>1544</v>
      </c>
      <c r="H102" s="122">
        <v>58.961800090037286</v>
      </c>
      <c r="I102" s="122">
        <v>6.5978096704930067</v>
      </c>
      <c r="J102" s="122"/>
      <c r="K102" s="122" t="s">
        <v>1548</v>
      </c>
      <c r="L102" s="122">
        <v>0.99219247070141137</v>
      </c>
      <c r="M102" s="122">
        <v>0.99219247070141137</v>
      </c>
      <c r="N102" s="122"/>
      <c r="O102" s="122">
        <v>20</v>
      </c>
      <c r="P102" s="123">
        <v>1</v>
      </c>
      <c r="Q102" s="123">
        <v>1.3677002397792502E+19</v>
      </c>
    </row>
    <row r="103" spans="3:17" ht="15" customHeight="1">
      <c r="C103" s="112" t="b">
        <v>0</v>
      </c>
      <c r="D103" s="128">
        <v>0.67745370370370372</v>
      </c>
      <c r="E103" s="114" t="s">
        <v>1540</v>
      </c>
      <c r="F103" s="114" t="s">
        <v>1536</v>
      </c>
      <c r="G103" s="122" t="s">
        <v>1550</v>
      </c>
      <c r="H103" s="122">
        <v>99.529688735492527</v>
      </c>
      <c r="I103" s="122">
        <v>11.4429512899369</v>
      </c>
      <c r="J103" s="122"/>
      <c r="K103" s="122" t="s">
        <v>1542</v>
      </c>
      <c r="L103" s="122">
        <v>0.54525560489855707</v>
      </c>
      <c r="M103" s="122">
        <v>0.54525560489855707</v>
      </c>
      <c r="N103" s="122"/>
      <c r="O103" s="122">
        <v>21</v>
      </c>
      <c r="P103" s="123">
        <v>1</v>
      </c>
      <c r="Q103" s="123">
        <v>3.7611404128719754E+18</v>
      </c>
    </row>
    <row r="104" spans="3:17" ht="15" customHeight="1">
      <c r="C104" s="112" t="b">
        <v>0</v>
      </c>
      <c r="D104" s="128">
        <v>0.67745370370370372</v>
      </c>
      <c r="E104" s="114" t="s">
        <v>1535</v>
      </c>
      <c r="F104" s="114" t="s">
        <v>1549</v>
      </c>
      <c r="G104" s="122" t="s">
        <v>1544</v>
      </c>
      <c r="H104" s="122">
        <v>2.5034039979800582</v>
      </c>
      <c r="I104" s="122">
        <v>15.223192316479981</v>
      </c>
      <c r="J104" s="122"/>
      <c r="K104" s="122" t="s">
        <v>1542</v>
      </c>
      <c r="L104" s="122">
        <v>0.62264857231639326</v>
      </c>
      <c r="M104" s="122">
        <v>0.62264857231639326</v>
      </c>
      <c r="N104" s="122"/>
      <c r="O104" s="122">
        <v>22</v>
      </c>
      <c r="P104" s="123">
        <v>1</v>
      </c>
      <c r="Q104" s="123">
        <v>1.0336107822861511E+19</v>
      </c>
    </row>
    <row r="105" spans="3:17" ht="15" customHeight="1">
      <c r="C105" s="112" t="b">
        <v>0</v>
      </c>
      <c r="D105" s="128">
        <v>0.67745370370370372</v>
      </c>
      <c r="E105" s="114" t="s">
        <v>1540</v>
      </c>
      <c r="F105" s="114" t="s">
        <v>1549</v>
      </c>
      <c r="G105" s="122" t="s">
        <v>1544</v>
      </c>
      <c r="H105" s="122">
        <v>68.901683716103435</v>
      </c>
      <c r="I105" s="122">
        <v>8.6287108529359102</v>
      </c>
      <c r="J105" s="122"/>
      <c r="K105" s="122" t="s">
        <v>1538</v>
      </c>
      <c r="L105" s="122">
        <v>0.4967388182412833</v>
      </c>
      <c r="M105" s="122">
        <v>0.4967388182412833</v>
      </c>
      <c r="N105" s="122"/>
      <c r="O105" s="122">
        <v>23</v>
      </c>
      <c r="P105" s="123">
        <v>1</v>
      </c>
      <c r="Q105" s="123">
        <v>1.7525543977203841E+19</v>
      </c>
    </row>
    <row r="106" spans="3:17" ht="15" customHeight="1">
      <c r="C106" s="112" t="b">
        <v>0</v>
      </c>
      <c r="D106" s="128">
        <v>0.67745370370370372</v>
      </c>
      <c r="E106" s="114" t="s">
        <v>1540</v>
      </c>
      <c r="F106" s="114" t="s">
        <v>1536</v>
      </c>
      <c r="G106" s="122" t="s">
        <v>1546</v>
      </c>
      <c r="H106" s="122">
        <v>4.7730966238304973</v>
      </c>
      <c r="I106" s="122">
        <v>17.084079021587968</v>
      </c>
      <c r="J106" s="122"/>
      <c r="K106" s="122" t="s">
        <v>1538</v>
      </c>
      <c r="L106" s="122">
        <v>0.1333726046141237</v>
      </c>
      <c r="M106" s="122">
        <v>0.1333726046141237</v>
      </c>
      <c r="N106" s="122"/>
      <c r="O106" s="122">
        <v>24</v>
      </c>
      <c r="P106" s="123">
        <v>1</v>
      </c>
      <c r="Q106" s="123">
        <v>1.1311406392592241E+19</v>
      </c>
    </row>
    <row r="107" spans="3:17" ht="15" customHeight="1">
      <c r="C107" s="112" t="b">
        <v>0</v>
      </c>
      <c r="D107" s="128">
        <v>0.67745370370370372</v>
      </c>
      <c r="E107" s="114" t="s">
        <v>1535</v>
      </c>
      <c r="F107" s="114" t="s">
        <v>1545</v>
      </c>
      <c r="G107" s="122" t="s">
        <v>1519</v>
      </c>
      <c r="H107" s="122">
        <v>90.028340136632323</v>
      </c>
      <c r="I107" s="122">
        <v>4.9422108894214034</v>
      </c>
      <c r="J107" s="122"/>
      <c r="K107" s="122" t="s">
        <v>1548</v>
      </c>
      <c r="L107" s="122">
        <v>0.5332086703274399</v>
      </c>
      <c r="M107" s="122">
        <v>0.5332086703274399</v>
      </c>
      <c r="N107" s="122"/>
      <c r="O107" s="122">
        <v>25</v>
      </c>
      <c r="P107" s="123">
        <v>1</v>
      </c>
      <c r="Q107" s="123">
        <v>1.8063759387668196E+18</v>
      </c>
    </row>
    <row r="108" spans="3:17" ht="15" customHeight="1">
      <c r="C108" s="112" t="b">
        <v>0</v>
      </c>
      <c r="D108" s="128">
        <v>0.67745370370370372</v>
      </c>
      <c r="E108" s="114" t="s">
        <v>1535</v>
      </c>
      <c r="F108" s="114" t="s">
        <v>1549</v>
      </c>
      <c r="G108" s="122" t="s">
        <v>1546</v>
      </c>
      <c r="H108" s="122">
        <v>5.5128196720033884</v>
      </c>
      <c r="I108" s="122">
        <v>11.049070572480559</v>
      </c>
      <c r="J108" s="122" t="s">
        <v>1551</v>
      </c>
      <c r="K108" s="122" t="s">
        <v>1538</v>
      </c>
      <c r="L108" s="122">
        <v>6.1565072741359472E-2</v>
      </c>
      <c r="M108" s="122">
        <v>6.1565072741359472E-2</v>
      </c>
      <c r="N108" s="122" t="s">
        <v>1539</v>
      </c>
      <c r="O108" s="122">
        <v>26</v>
      </c>
      <c r="P108" s="123">
        <v>0</v>
      </c>
      <c r="Q108" s="123">
        <v>4.8844325939777567E+18</v>
      </c>
    </row>
    <row r="109" spans="3:17" ht="15" customHeight="1">
      <c r="C109" s="112" t="b">
        <v>0</v>
      </c>
      <c r="D109" s="128">
        <v>0.67745370370370372</v>
      </c>
      <c r="E109" s="114" t="s">
        <v>1540</v>
      </c>
      <c r="F109" s="114" t="s">
        <v>1541</v>
      </c>
      <c r="G109" s="122" t="s">
        <v>1544</v>
      </c>
      <c r="H109" s="122">
        <v>4.4895502040162683</v>
      </c>
      <c r="I109" s="122">
        <v>9.1712369164451957</v>
      </c>
      <c r="J109" s="122"/>
      <c r="K109" s="122" t="s">
        <v>1538</v>
      </c>
      <c r="L109" s="122">
        <v>0.88894697581417859</v>
      </c>
      <c r="M109" s="122">
        <v>0.88894697581417859</v>
      </c>
      <c r="N109" s="122"/>
      <c r="O109" s="122">
        <v>27</v>
      </c>
      <c r="P109" s="123">
        <v>1</v>
      </c>
      <c r="Q109" s="123">
        <v>2.5215115909715963E+18</v>
      </c>
    </row>
    <row r="110" spans="3:17" ht="15" customHeight="1">
      <c r="C110" s="112" t="b">
        <v>0</v>
      </c>
      <c r="D110" s="128">
        <v>0.67745370370370372</v>
      </c>
      <c r="E110" s="114" t="s">
        <v>1535</v>
      </c>
      <c r="F110" s="114" t="s">
        <v>1541</v>
      </c>
      <c r="G110" s="122" t="s">
        <v>1520</v>
      </c>
      <c r="H110" s="122">
        <v>61.969654518179595</v>
      </c>
      <c r="I110" s="122">
        <v>14.20271722599864</v>
      </c>
      <c r="J110" s="122"/>
      <c r="K110" s="122" t="s">
        <v>1538</v>
      </c>
      <c r="L110" s="122">
        <v>0.49910469609312713</v>
      </c>
      <c r="M110" s="122">
        <v>0.49910469609312713</v>
      </c>
      <c r="N110" s="122"/>
      <c r="O110" s="122">
        <v>28</v>
      </c>
      <c r="P110" s="123">
        <v>1</v>
      </c>
      <c r="Q110" s="123">
        <v>1.6756308181120862E+19</v>
      </c>
    </row>
    <row r="111" spans="3:17" ht="15" customHeight="1">
      <c r="C111" s="112" t="b">
        <v>0</v>
      </c>
      <c r="D111" s="128">
        <v>0.67745370370370372</v>
      </c>
      <c r="E111" s="114" t="s">
        <v>1535</v>
      </c>
      <c r="F111" s="114" t="s">
        <v>1541</v>
      </c>
      <c r="G111" s="122" t="s">
        <v>1519</v>
      </c>
      <c r="H111" s="122">
        <v>34.2761310050264</v>
      </c>
      <c r="I111" s="122">
        <v>0.19396839663386345</v>
      </c>
      <c r="J111" s="122"/>
      <c r="K111" s="122" t="s">
        <v>1542</v>
      </c>
      <c r="L111" s="122">
        <v>0.71942970016971231</v>
      </c>
      <c r="M111" s="122">
        <v>0.71942970016971231</v>
      </c>
      <c r="N111" s="122"/>
      <c r="O111" s="122">
        <v>29</v>
      </c>
      <c r="P111" s="123">
        <v>1</v>
      </c>
      <c r="Q111" s="123">
        <v>8.3808847606697626E+18</v>
      </c>
    </row>
    <row r="112" spans="3:17" ht="15" customHeight="1">
      <c r="C112" s="112" t="b">
        <v>0</v>
      </c>
      <c r="D112" s="128">
        <v>0.67745370370370372</v>
      </c>
      <c r="E112" s="114" t="s">
        <v>1540</v>
      </c>
      <c r="F112" s="114" t="s">
        <v>1545</v>
      </c>
      <c r="G112" s="122" t="s">
        <v>1544</v>
      </c>
      <c r="H112" s="122">
        <v>77.668757690116763</v>
      </c>
      <c r="I112" s="122">
        <v>12.109584044665098</v>
      </c>
      <c r="J112" s="122" t="s">
        <v>1537</v>
      </c>
      <c r="K112" s="122" t="s">
        <v>1548</v>
      </c>
      <c r="L112" s="122">
        <v>0.57078605890274048</v>
      </c>
      <c r="M112" s="122">
        <v>0.57078605890274048</v>
      </c>
      <c r="N112" s="122" t="s">
        <v>1539</v>
      </c>
      <c r="O112" s="122">
        <v>30</v>
      </c>
      <c r="P112" s="123">
        <v>0</v>
      </c>
      <c r="Q112" s="123">
        <v>6.5248500246123796E+18</v>
      </c>
    </row>
    <row r="113" spans="3:17" ht="15" customHeight="1">
      <c r="C113" s="112" t="b">
        <v>0</v>
      </c>
      <c r="D113" s="128">
        <v>0.67745370370370372</v>
      </c>
      <c r="E113" s="114" t="s">
        <v>1535</v>
      </c>
      <c r="F113" s="114" t="s">
        <v>1545</v>
      </c>
      <c r="G113" s="122" t="s">
        <v>1520</v>
      </c>
      <c r="H113" s="122">
        <v>99.39540505874902</v>
      </c>
      <c r="I113" s="122">
        <v>11.593664442189038</v>
      </c>
      <c r="J113" s="122" t="s">
        <v>1537</v>
      </c>
      <c r="K113" s="122" t="s">
        <v>1548</v>
      </c>
      <c r="L113" s="122">
        <v>0.77581729344092309</v>
      </c>
      <c r="M113" s="122">
        <v>0.77581729344092309</v>
      </c>
      <c r="N113" s="122" t="s">
        <v>1539</v>
      </c>
      <c r="O113" s="122">
        <v>31</v>
      </c>
      <c r="P113" s="123">
        <v>0</v>
      </c>
      <c r="Q113" s="123">
        <v>1.7700742825335185E+19</v>
      </c>
    </row>
    <row r="114" spans="3:17" ht="15" customHeight="1">
      <c r="C114" s="112" t="b">
        <v>0</v>
      </c>
      <c r="D114" s="128">
        <v>0.67745370370370372</v>
      </c>
      <c r="E114" s="114" t="s">
        <v>1535</v>
      </c>
      <c r="F114" s="114" t="s">
        <v>1536</v>
      </c>
      <c r="G114" s="122" t="s">
        <v>1519</v>
      </c>
      <c r="H114" s="122">
        <v>48.954988503828645</v>
      </c>
      <c r="I114" s="122">
        <v>11.661921115592122</v>
      </c>
      <c r="J114" s="122"/>
      <c r="K114" s="122" t="s">
        <v>1538</v>
      </c>
      <c r="L114" s="122">
        <v>0.96875889040529717</v>
      </c>
      <c r="M114" s="122">
        <v>0.96875889040529717</v>
      </c>
      <c r="N114" s="122"/>
      <c r="O114" s="122">
        <v>32</v>
      </c>
      <c r="P114" s="123">
        <v>1</v>
      </c>
      <c r="Q114" s="123">
        <v>1.299025151051495E+19</v>
      </c>
    </row>
    <row r="115" spans="3:17" ht="15" customHeight="1">
      <c r="C115" s="112" t="b">
        <v>0</v>
      </c>
      <c r="D115" s="128">
        <v>0.67745370370370372</v>
      </c>
      <c r="E115" s="114" t="s">
        <v>1540</v>
      </c>
      <c r="F115" s="114" t="s">
        <v>1541</v>
      </c>
      <c r="G115" s="122" t="s">
        <v>1547</v>
      </c>
      <c r="H115" s="122">
        <v>65.071102697402239</v>
      </c>
      <c r="I115" s="122">
        <v>7.2665530862286687</v>
      </c>
      <c r="J115" s="122" t="s">
        <v>1537</v>
      </c>
      <c r="K115" s="122" t="s">
        <v>1542</v>
      </c>
      <c r="L115" s="122">
        <v>0.15638447692617774</v>
      </c>
      <c r="M115" s="122">
        <v>0.15638447692617774</v>
      </c>
      <c r="N115" s="122" t="s">
        <v>1539</v>
      </c>
      <c r="O115" s="122">
        <v>33</v>
      </c>
      <c r="P115" s="123">
        <v>0</v>
      </c>
      <c r="Q115" s="123">
        <v>1.0447996105808071E+19</v>
      </c>
    </row>
    <row r="116" spans="3:17" ht="15" customHeight="1">
      <c r="C116" s="112" t="b">
        <v>0</v>
      </c>
      <c r="D116" s="128">
        <v>0.67745370370370372</v>
      </c>
      <c r="E116" s="114" t="s">
        <v>1535</v>
      </c>
      <c r="F116" s="114" t="s">
        <v>1541</v>
      </c>
      <c r="G116" s="122" t="s">
        <v>1520</v>
      </c>
      <c r="H116" s="122">
        <v>84.922159789130092</v>
      </c>
      <c r="I116" s="122">
        <v>3.315420001745224</v>
      </c>
      <c r="J116" s="122"/>
      <c r="K116" s="122" t="s">
        <v>1542</v>
      </c>
      <c r="L116" s="122">
        <v>0.4655547642614693</v>
      </c>
      <c r="M116" s="122">
        <v>0.4655547642614693</v>
      </c>
      <c r="N116" s="122"/>
      <c r="O116" s="122">
        <v>34</v>
      </c>
      <c r="P116" s="123">
        <v>1</v>
      </c>
      <c r="Q116" s="123">
        <v>1.7222511891471018E+17</v>
      </c>
    </row>
    <row r="117" spans="3:17" ht="15" customHeight="1">
      <c r="C117" s="112" t="b">
        <v>0</v>
      </c>
      <c r="D117" s="128">
        <v>0.67745370370370372</v>
      </c>
      <c r="E117" s="114" t="s">
        <v>1535</v>
      </c>
      <c r="F117" s="114" t="s">
        <v>1545</v>
      </c>
      <c r="G117" s="122" t="s">
        <v>1550</v>
      </c>
      <c r="H117" s="122">
        <v>90.939000458456576</v>
      </c>
      <c r="I117" s="122">
        <v>0.93741523101925839</v>
      </c>
      <c r="J117" s="122"/>
      <c r="K117" s="122" t="s">
        <v>1542</v>
      </c>
      <c r="L117" s="122">
        <v>0.8455165836494416</v>
      </c>
      <c r="M117" s="122">
        <v>0.8455165836494416</v>
      </c>
      <c r="N117" s="122"/>
      <c r="O117" s="122">
        <v>35</v>
      </c>
      <c r="P117" s="123">
        <v>1</v>
      </c>
      <c r="Q117" s="123">
        <v>7.6397418968879603E+17</v>
      </c>
    </row>
    <row r="118" spans="3:17" ht="15" customHeight="1">
      <c r="C118" s="112" t="b">
        <v>0</v>
      </c>
      <c r="D118" s="128">
        <v>0.67745370370370372</v>
      </c>
      <c r="E118" s="114" t="s">
        <v>1540</v>
      </c>
      <c r="F118" s="114" t="s">
        <v>1536</v>
      </c>
      <c r="G118" s="122" t="s">
        <v>1546</v>
      </c>
      <c r="H118" s="122">
        <v>27.623427263461053</v>
      </c>
      <c r="I118" s="122">
        <v>9.0256921388208866</v>
      </c>
      <c r="J118" s="122"/>
      <c r="K118" s="122" t="s">
        <v>1542</v>
      </c>
      <c r="L118" s="122">
        <v>0.72810413921251893</v>
      </c>
      <c r="M118" s="122">
        <v>0.72810413921251893</v>
      </c>
      <c r="N118" s="122"/>
      <c r="O118" s="122">
        <v>36</v>
      </c>
      <c r="P118" s="123">
        <v>1</v>
      </c>
      <c r="Q118" s="123">
        <v>4.9663703762274232E+18</v>
      </c>
    </row>
    <row r="119" spans="3:17" ht="15" customHeight="1">
      <c r="C119" s="112" t="b">
        <v>0</v>
      </c>
      <c r="D119" s="128">
        <v>0.67745370370370372</v>
      </c>
      <c r="E119" s="114" t="s">
        <v>1540</v>
      </c>
      <c r="F119" s="114" t="s">
        <v>1536</v>
      </c>
      <c r="G119" s="122" t="s">
        <v>1519</v>
      </c>
      <c r="H119" s="122">
        <v>45.462738070636988</v>
      </c>
      <c r="I119" s="122">
        <v>6.9638693705201149</v>
      </c>
      <c r="J119" s="122"/>
      <c r="K119" s="122" t="s">
        <v>1548</v>
      </c>
      <c r="L119" s="122">
        <v>0.74033854040317237</v>
      </c>
      <c r="M119" s="122">
        <v>0.74033854040317237</v>
      </c>
      <c r="N119" s="122"/>
      <c r="O119" s="122">
        <v>37</v>
      </c>
      <c r="P119" s="123">
        <v>1</v>
      </c>
      <c r="Q119" s="123">
        <v>1.0906922735154123E+19</v>
      </c>
    </row>
    <row r="120" spans="3:17" ht="15" customHeight="1">
      <c r="C120" s="112" t="b">
        <v>0</v>
      </c>
      <c r="D120" s="128">
        <v>0.67745370370370372</v>
      </c>
      <c r="E120" s="114" t="s">
        <v>1535</v>
      </c>
      <c r="F120" s="114" t="s">
        <v>1541</v>
      </c>
      <c r="G120" s="122" t="s">
        <v>1519</v>
      </c>
      <c r="H120" s="122">
        <v>1.5967940678820014</v>
      </c>
      <c r="I120" s="122">
        <v>10.041157938539982</v>
      </c>
      <c r="J120" s="122"/>
      <c r="K120" s="122" t="s">
        <v>1548</v>
      </c>
      <c r="L120" s="122">
        <v>0.51995114958845079</v>
      </c>
      <c r="M120" s="122">
        <v>0.51995114958845079</v>
      </c>
      <c r="N120" s="122"/>
      <c r="O120" s="122">
        <v>38</v>
      </c>
      <c r="P120" s="123">
        <v>1</v>
      </c>
      <c r="Q120" s="123">
        <v>1.0800369898536454E+19</v>
      </c>
    </row>
    <row r="121" spans="3:17" ht="15" customHeight="1">
      <c r="C121" s="112" t="b">
        <v>0</v>
      </c>
      <c r="D121" s="128">
        <v>0.67745370370370372</v>
      </c>
      <c r="E121" s="114" t="s">
        <v>1540</v>
      </c>
      <c r="F121" s="114" t="s">
        <v>1545</v>
      </c>
      <c r="G121" s="122" t="s">
        <v>1550</v>
      </c>
      <c r="H121" s="122">
        <v>30.733356066048145</v>
      </c>
      <c r="I121" s="122">
        <v>5.7220614701509476</v>
      </c>
      <c r="J121" s="122"/>
      <c r="K121" s="122" t="s">
        <v>1548</v>
      </c>
      <c r="L121" s="122">
        <v>0.19917200831696391</v>
      </c>
      <c r="M121" s="122">
        <v>0.19917200831696391</v>
      </c>
      <c r="N121" s="122"/>
      <c r="O121" s="122">
        <v>39</v>
      </c>
      <c r="P121" s="123">
        <v>1</v>
      </c>
      <c r="Q121" s="123">
        <v>4.2818276022750469E+18</v>
      </c>
    </row>
    <row r="122" spans="3:17" ht="15" customHeight="1">
      <c r="C122" s="112" t="b">
        <v>0</v>
      </c>
      <c r="D122" s="128">
        <v>0.67745370370370372</v>
      </c>
      <c r="E122" s="114" t="s">
        <v>1535</v>
      </c>
      <c r="F122" s="114" t="s">
        <v>1541</v>
      </c>
      <c r="G122" s="122" t="s">
        <v>1546</v>
      </c>
      <c r="H122" s="122">
        <v>59.087061253376305</v>
      </c>
      <c r="I122" s="122">
        <v>3.9790939260274172</v>
      </c>
      <c r="J122" s="122"/>
      <c r="K122" s="122" t="s">
        <v>1548</v>
      </c>
      <c r="L122" s="122">
        <v>0.95487075042910885</v>
      </c>
      <c r="M122" s="122">
        <v>0.95487075042910885</v>
      </c>
      <c r="N122" s="122"/>
      <c r="O122" s="122">
        <v>40</v>
      </c>
      <c r="P122" s="123">
        <v>1</v>
      </c>
      <c r="Q122" s="123">
        <v>5.2852143029045944E+18</v>
      </c>
    </row>
    <row r="123" spans="3:17" ht="15" customHeight="1">
      <c r="C123" s="112" t="b">
        <v>0</v>
      </c>
      <c r="D123" s="128">
        <v>0.67745370370370372</v>
      </c>
      <c r="E123" s="114" t="s">
        <v>1535</v>
      </c>
      <c r="F123" s="114" t="s">
        <v>1536</v>
      </c>
      <c r="G123" s="122" t="s">
        <v>1546</v>
      </c>
      <c r="H123" s="122">
        <v>90.180126111954451</v>
      </c>
      <c r="I123" s="122">
        <v>18.51061905734241</v>
      </c>
      <c r="J123" s="122"/>
      <c r="K123" s="122" t="s">
        <v>1538</v>
      </c>
      <c r="L123" s="122">
        <v>0.49811186944134533</v>
      </c>
      <c r="M123" s="122">
        <v>0.49811186944134533</v>
      </c>
      <c r="N123" s="122"/>
      <c r="O123" s="122">
        <v>41</v>
      </c>
      <c r="P123" s="123">
        <v>1</v>
      </c>
      <c r="Q123" s="123">
        <v>1.2058236936982759E+19</v>
      </c>
    </row>
    <row r="124" spans="3:17" ht="15" customHeight="1">
      <c r="C124" s="112" t="b">
        <v>0</v>
      </c>
      <c r="D124" s="128">
        <v>0.67745370370370372</v>
      </c>
      <c r="E124" s="114" t="s">
        <v>1535</v>
      </c>
      <c r="F124" s="114" t="s">
        <v>1545</v>
      </c>
      <c r="G124" s="122" t="s">
        <v>1519</v>
      </c>
      <c r="H124" s="122">
        <v>77.171567641198635</v>
      </c>
      <c r="I124" s="122">
        <v>14.590356037952006</v>
      </c>
      <c r="J124" s="122"/>
      <c r="K124" s="122" t="s">
        <v>1542</v>
      </c>
      <c r="L124" s="122">
        <v>8.9976123301312327E-2</v>
      </c>
      <c r="M124" s="122">
        <v>8.9976123301312327E-2</v>
      </c>
      <c r="N124" s="122"/>
      <c r="O124" s="122">
        <v>42</v>
      </c>
      <c r="P124" s="123">
        <v>1</v>
      </c>
      <c r="Q124" s="123">
        <v>1.800615737951942E+19</v>
      </c>
    </row>
    <row r="125" spans="3:17" ht="15" customHeight="1">
      <c r="C125" s="112" t="b">
        <v>0</v>
      </c>
      <c r="D125" s="128">
        <v>0.67745370370370372</v>
      </c>
      <c r="E125" s="114" t="s">
        <v>1535</v>
      </c>
      <c r="F125" s="114" t="s">
        <v>1545</v>
      </c>
      <c r="G125" s="122" t="s">
        <v>1544</v>
      </c>
      <c r="H125" s="122">
        <v>97.609513765200973</v>
      </c>
      <c r="I125" s="122">
        <v>13.657268290407956</v>
      </c>
      <c r="J125" s="122"/>
      <c r="K125" s="122" t="s">
        <v>1548</v>
      </c>
      <c r="L125" s="122">
        <v>0.22741655586287379</v>
      </c>
      <c r="M125" s="122">
        <v>0.22741655586287379</v>
      </c>
      <c r="N125" s="122"/>
      <c r="O125" s="122">
        <v>43</v>
      </c>
      <c r="P125" s="123">
        <v>1</v>
      </c>
      <c r="Q125" s="123">
        <v>1.8416946196291088E+19</v>
      </c>
    </row>
    <row r="126" spans="3:17" ht="15" customHeight="1">
      <c r="C126" s="112" t="b">
        <v>0</v>
      </c>
      <c r="D126" s="128">
        <v>0.67745370370370372</v>
      </c>
      <c r="E126" s="114" t="s">
        <v>1540</v>
      </c>
      <c r="F126" s="114" t="s">
        <v>1536</v>
      </c>
      <c r="G126" s="122" t="s">
        <v>1546</v>
      </c>
      <c r="H126" s="122">
        <v>48.722815653309226</v>
      </c>
      <c r="I126" s="122">
        <v>2.2391963377594948</v>
      </c>
      <c r="J126" s="122"/>
      <c r="K126" s="122" t="s">
        <v>1538</v>
      </c>
      <c r="L126" s="122">
        <v>0.86544000194408</v>
      </c>
      <c r="M126" s="122">
        <v>0.86544000194408</v>
      </c>
      <c r="N126" s="122"/>
      <c r="O126" s="122">
        <v>44</v>
      </c>
      <c r="P126" s="123">
        <v>1</v>
      </c>
      <c r="Q126" s="123">
        <v>4.5658281373912387E+18</v>
      </c>
    </row>
    <row r="127" spans="3:17" ht="15" customHeight="1">
      <c r="C127" s="112" t="b">
        <v>0</v>
      </c>
      <c r="D127" s="128">
        <v>0.67745370370370372</v>
      </c>
      <c r="E127" s="114" t="s">
        <v>1540</v>
      </c>
      <c r="F127" s="114" t="s">
        <v>1536</v>
      </c>
      <c r="G127" s="122" t="s">
        <v>1520</v>
      </c>
      <c r="H127" s="122">
        <v>33.300018031150103</v>
      </c>
      <c r="I127" s="122">
        <v>4.0570403495803475</v>
      </c>
      <c r="J127" s="122"/>
      <c r="K127" s="122" t="s">
        <v>1538</v>
      </c>
      <c r="L127" s="122">
        <v>0.31121338088996708</v>
      </c>
      <c r="M127" s="122">
        <v>0.31121338088996708</v>
      </c>
      <c r="N127" s="122"/>
      <c r="O127" s="122">
        <v>45</v>
      </c>
      <c r="P127" s="123">
        <v>1</v>
      </c>
      <c r="Q127" s="123">
        <v>2.3973417906339108E+18</v>
      </c>
    </row>
    <row r="128" spans="3:17" ht="15" customHeight="1">
      <c r="C128" s="112" t="b">
        <v>0</v>
      </c>
      <c r="D128" s="128">
        <v>0.67745370370370372</v>
      </c>
      <c r="E128" s="114" t="s">
        <v>1535</v>
      </c>
      <c r="F128" s="114" t="s">
        <v>1541</v>
      </c>
      <c r="G128" s="122" t="s">
        <v>1550</v>
      </c>
      <c r="H128" s="122">
        <v>67.657431773841381</v>
      </c>
      <c r="I128" s="122">
        <v>4.7490919660776854</v>
      </c>
      <c r="J128" s="122"/>
      <c r="K128" s="122" t="s">
        <v>1542</v>
      </c>
      <c r="L128" s="122">
        <v>0.35201218887232244</v>
      </c>
      <c r="M128" s="122">
        <v>0.35201218887232244</v>
      </c>
      <c r="N128" s="122"/>
      <c r="O128" s="122">
        <v>46</v>
      </c>
      <c r="P128" s="123">
        <v>1</v>
      </c>
      <c r="Q128" s="123">
        <v>9.4476733415885701E+18</v>
      </c>
    </row>
    <row r="129" spans="3:17" ht="15" customHeight="1">
      <c r="C129" s="112" t="b">
        <v>0</v>
      </c>
      <c r="D129" s="128">
        <v>0.67745370370370372</v>
      </c>
      <c r="E129" s="114" t="s">
        <v>1535</v>
      </c>
      <c r="F129" s="114" t="s">
        <v>1549</v>
      </c>
      <c r="G129" s="122" t="s">
        <v>1519</v>
      </c>
      <c r="H129" s="122">
        <v>91.409162525087595</v>
      </c>
      <c r="I129" s="122">
        <v>2.1667511388659477</v>
      </c>
      <c r="J129" s="122"/>
      <c r="K129" s="122" t="s">
        <v>1538</v>
      </c>
      <c r="L129" s="122">
        <v>0.44858956383541226</v>
      </c>
      <c r="M129" s="122">
        <v>0.44858956383541226</v>
      </c>
      <c r="N129" s="122"/>
      <c r="O129" s="122">
        <v>47</v>
      </c>
      <c r="P129" s="123">
        <v>1</v>
      </c>
      <c r="Q129" s="123">
        <v>1.2218652772953272E+19</v>
      </c>
    </row>
    <row r="130" spans="3:17" ht="15" customHeight="1">
      <c r="C130" s="112" t="b">
        <v>0</v>
      </c>
      <c r="D130" s="128">
        <v>0.67745370370370372</v>
      </c>
      <c r="E130" s="114" t="s">
        <v>1535</v>
      </c>
      <c r="F130" s="114" t="s">
        <v>1536</v>
      </c>
      <c r="G130" s="122" t="s">
        <v>1519</v>
      </c>
      <c r="H130" s="122">
        <v>92.231462989002466</v>
      </c>
      <c r="I130" s="122">
        <v>5.1875608880072832</v>
      </c>
      <c r="J130" s="122"/>
      <c r="K130" s="122" t="s">
        <v>1548</v>
      </c>
      <c r="L130" s="122">
        <v>0.67425428191199899</v>
      </c>
      <c r="M130" s="122">
        <v>0.67425428191199899</v>
      </c>
      <c r="N130" s="122"/>
      <c r="O130" s="122">
        <v>48</v>
      </c>
      <c r="P130" s="123">
        <v>1</v>
      </c>
      <c r="Q130" s="123">
        <v>1.5757090417774948E+19</v>
      </c>
    </row>
    <row r="131" spans="3:17" ht="15" customHeight="1">
      <c r="C131" s="115" t="b">
        <v>0</v>
      </c>
      <c r="D131" s="129">
        <v>0.67745370370370372</v>
      </c>
      <c r="E131" s="117" t="s">
        <v>1535</v>
      </c>
      <c r="F131" s="117" t="s">
        <v>1549</v>
      </c>
      <c r="G131" s="122" t="s">
        <v>1547</v>
      </c>
      <c r="H131" s="122">
        <v>10.737259057350457</v>
      </c>
      <c r="I131" s="122">
        <v>13.397010369226336</v>
      </c>
      <c r="J131" s="122"/>
      <c r="K131" s="122" t="s">
        <v>1548</v>
      </c>
      <c r="L131" s="122">
        <v>0.23575377208180728</v>
      </c>
      <c r="M131" s="122">
        <v>0.23575377208180728</v>
      </c>
      <c r="N131" s="122"/>
      <c r="O131" s="122">
        <v>49</v>
      </c>
      <c r="P131" s="123">
        <v>1</v>
      </c>
      <c r="Q131" s="123">
        <v>1.6524938143130849E+19</v>
      </c>
    </row>
  </sheetData>
  <mergeCells count="1">
    <mergeCell ref="D9:E9"/>
  </mergeCells>
  <phoneticPr fontId="24" type="noConversion"/>
  <conditionalFormatting sqref="C81 C60:C67">
    <cfRule type="duplicateValues" dxfId="46" priority="8"/>
  </conditionalFormatting>
  <conditionalFormatting sqref="C82:C131">
    <cfRule type="cellIs" dxfId="45" priority="11" operator="notEqual">
      <formula>FALSE</formula>
    </cfRule>
  </conditionalFormatting>
  <conditionalFormatting sqref="D9">
    <cfRule type="cellIs" dxfId="44" priority="4" operator="notEqual">
      <formula>"Dataset Description"</formula>
    </cfRule>
  </conditionalFormatting>
  <conditionalFormatting sqref="D14:D15">
    <cfRule type="colorScale" priority="5">
      <colorScale>
        <cfvo type="num" val="0"/>
        <cfvo type="num" val="0.2"/>
        <color theme="1" tint="-0.499984740745262"/>
        <color rgb="FF7A0000"/>
      </colorScale>
    </cfRule>
  </conditionalFormatting>
  <conditionalFormatting sqref="D17:O17">
    <cfRule type="cellIs" dxfId="43" priority="6" operator="notEqual">
      <formula>"Definition"</formula>
    </cfRule>
  </conditionalFormatting>
  <conditionalFormatting sqref="D19:O19">
    <cfRule type="cellIs" dxfId="42" priority="7" operator="notEqual">
      <formula>"Note"</formula>
    </cfRule>
  </conditionalFormatting>
  <conditionalFormatting sqref="D25:F32 D38:F42 D48:F56">
    <cfRule type="cellIs" dxfId="41" priority="12" operator="equal">
      <formula>0</formula>
    </cfRule>
  </conditionalFormatting>
  <conditionalFormatting sqref="D26:F28">
    <cfRule type="colorScale" priority="9">
      <colorScale>
        <cfvo type="num" val="0"/>
        <cfvo type="num" val="0.2"/>
        <color rgb="FF000000"/>
        <color rgb="FF7A0000"/>
      </colorScale>
    </cfRule>
  </conditionalFormatting>
  <conditionalFormatting sqref="D60:F67">
    <cfRule type="cellIs" dxfId="40" priority="10" operator="notEqual">
      <formula>FALSE</formula>
    </cfRule>
  </conditionalFormatting>
  <conditionalFormatting sqref="G25:O32 G38:O42 G48:O56">
    <cfRule type="cellIs" dxfId="39" priority="3" operator="equal">
      <formula>0</formula>
    </cfRule>
  </conditionalFormatting>
  <conditionalFormatting sqref="G26:O28">
    <cfRule type="colorScale" priority="1">
      <colorScale>
        <cfvo type="num" val="0"/>
        <cfvo type="num" val="0.2"/>
        <color rgb="FF000000"/>
        <color rgb="FF7A0000"/>
      </colorScale>
    </cfRule>
  </conditionalFormatting>
  <conditionalFormatting sqref="G60:O67">
    <cfRule type="cellIs" dxfId="38" priority="2" operator="notEqual">
      <formula>FALSE</formula>
    </cfRule>
  </conditionalFormatting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CD3EF-E49D-42F7-A71A-A80B7762D26C}">
  <sheetPr>
    <tabColor rgb="FFB6B6B6"/>
  </sheetPr>
  <dimension ref="A1:L83"/>
  <sheetViews>
    <sheetView topLeftCell="A2" zoomScale="85" zoomScaleNormal="85" workbookViewId="0">
      <pane xSplit="3" ySplit="20" topLeftCell="D22" activePane="bottomRight" state="frozen"/>
      <selection activeCell="A2" sqref="A2"/>
      <selection pane="topRight" activeCell="D2" sqref="D2"/>
      <selection pane="bottomLeft" activeCell="A22" sqref="A22"/>
      <selection pane="bottomRight" activeCell="D21" sqref="D21"/>
    </sheetView>
  </sheetViews>
  <sheetFormatPr defaultColWidth="15.6640625" defaultRowHeight="15" customHeight="1" outlineLevelRow="2"/>
  <cols>
    <col min="1" max="1" width="1.77734375" style="81" customWidth="1"/>
    <col min="2" max="2" width="8.33203125" style="81" customWidth="1"/>
    <col min="3" max="3" width="26.44140625" style="81" bestFit="1" customWidth="1"/>
    <col min="4" max="4" width="25.6640625" style="81" customWidth="1"/>
    <col min="5" max="10" width="27.6640625" style="81" customWidth="1"/>
    <col min="11" max="16384" width="15.6640625" style="81"/>
  </cols>
  <sheetData>
    <row r="1" spans="1:10" ht="19.95" hidden="1" customHeight="1">
      <c r="B1" s="13"/>
      <c r="C1" s="14"/>
      <c r="D1" s="14" t="s">
        <v>0</v>
      </c>
      <c r="E1" s="14"/>
      <c r="F1" s="14"/>
      <c r="G1" s="14"/>
      <c r="H1" s="14"/>
      <c r="I1" s="14"/>
      <c r="J1" s="14"/>
    </row>
    <row r="2" spans="1:10" s="71" customFormat="1" ht="4.95" customHeight="1">
      <c r="C2" s="72"/>
      <c r="D2" s="72"/>
      <c r="E2" s="72"/>
      <c r="F2" s="72"/>
      <c r="G2" s="72"/>
      <c r="H2" s="72"/>
      <c r="I2" s="72"/>
      <c r="J2" s="72"/>
    </row>
    <row r="3" spans="1:10" ht="14.4" customHeight="1">
      <c r="B3" s="80" t="str">
        <f ca="1">HYPERLINK("#" &amp; CELL("address", _xlfn.XLOOKUP(Name,tbl_DfOverview[Dataframe],tbl_DfOverview[_],tbl_DfOverview[[#Headers],[_]])), "Overview ↩")</f>
        <v>Overview ↩</v>
      </c>
      <c r="C3" s="80"/>
    </row>
    <row r="4" spans="1:10" ht="4.95" customHeight="1">
      <c r="B4" s="68"/>
    </row>
    <row r="5" spans="1:10" ht="30" customHeight="1">
      <c r="B5" s="97" t="e" vm="1">
        <v>#VALUE!</v>
      </c>
      <c r="C5" s="74" t="s">
        <v>169</v>
      </c>
      <c r="D5" s="22"/>
    </row>
    <row r="6" spans="1:10" ht="10.199999999999999" customHeight="1"/>
    <row r="7" spans="1:10" ht="14.4">
      <c r="A7" s="66"/>
      <c r="B7" s="82" t="s">
        <v>63</v>
      </c>
      <c r="C7" s="2" t="s">
        <v>5</v>
      </c>
    </row>
    <row r="8" spans="1:10" ht="10.199999999999999" customHeight="1">
      <c r="A8" s="66"/>
    </row>
    <row r="9" spans="1:10" ht="49.95" hidden="1" customHeight="1" outlineLevel="1">
      <c r="A9" s="66"/>
      <c r="D9" s="110" t="s">
        <v>51</v>
      </c>
      <c r="E9" s="111"/>
    </row>
    <row r="10" spans="1:10" ht="14.4" hidden="1" outlineLevel="1">
      <c r="A10" s="66"/>
    </row>
    <row r="11" spans="1:10" ht="15" hidden="1" customHeight="1" outlineLevel="1">
      <c r="A11" s="66"/>
      <c r="C11" s="21" t="s">
        <v>6</v>
      </c>
      <c r="D11" s="32">
        <v>2</v>
      </c>
    </row>
    <row r="12" spans="1:10" ht="15" hidden="1" customHeight="1" outlineLevel="1">
      <c r="A12" s="66"/>
      <c r="C12" s="3" t="s">
        <v>48</v>
      </c>
      <c r="D12" s="24">
        <v>7</v>
      </c>
    </row>
    <row r="13" spans="1:10" ht="15" hidden="1" customHeight="1" outlineLevel="1">
      <c r="A13" s="66"/>
      <c r="C13" s="3" t="s">
        <v>12</v>
      </c>
      <c r="D13" s="24">
        <v>248</v>
      </c>
    </row>
    <row r="14" spans="1:10" ht="15" hidden="1" customHeight="1" outlineLevel="1">
      <c r="A14" s="66"/>
      <c r="C14" s="3" t="s">
        <v>49</v>
      </c>
      <c r="D14" s="30">
        <v>1</v>
      </c>
    </row>
    <row r="15" spans="1:10" ht="15" hidden="1" customHeight="1" outlineLevel="1">
      <c r="A15" s="66"/>
      <c r="C15" s="3" t="s">
        <v>50</v>
      </c>
      <c r="D15" s="31">
        <v>0</v>
      </c>
    </row>
    <row r="16" spans="1:10" ht="10.199999999999999" hidden="1" customHeight="1" outlineLevel="1">
      <c r="A16" s="66"/>
    </row>
    <row r="17" spans="1:12" ht="34.950000000000003" hidden="1" customHeight="1" outlineLevel="1">
      <c r="A17" s="66"/>
      <c r="C17" s="21" t="s">
        <v>2</v>
      </c>
      <c r="D17" s="33" t="s">
        <v>40</v>
      </c>
      <c r="E17" s="34" t="s">
        <v>40</v>
      </c>
      <c r="F17" s="34" t="s">
        <v>40</v>
      </c>
      <c r="G17" s="34" t="s">
        <v>40</v>
      </c>
      <c r="H17" s="34" t="s">
        <v>40</v>
      </c>
      <c r="I17" s="34" t="s">
        <v>40</v>
      </c>
      <c r="J17" s="34" t="s">
        <v>40</v>
      </c>
    </row>
    <row r="18" spans="1:12" ht="10.199999999999999" hidden="1" customHeight="1" outlineLevel="1">
      <c r="A18" s="66"/>
    </row>
    <row r="19" spans="1:12" ht="34.950000000000003" hidden="1" customHeight="1" outlineLevel="1">
      <c r="C19" s="21" t="s">
        <v>3</v>
      </c>
      <c r="D19" s="35" t="s">
        <v>47</v>
      </c>
      <c r="E19" s="36" t="s">
        <v>47</v>
      </c>
      <c r="F19" s="37" t="s">
        <v>47</v>
      </c>
      <c r="G19" s="37" t="s">
        <v>47</v>
      </c>
      <c r="H19" s="37" t="s">
        <v>47</v>
      </c>
      <c r="I19" s="37" t="s">
        <v>47</v>
      </c>
      <c r="J19" s="37" t="s">
        <v>47</v>
      </c>
    </row>
    <row r="20" spans="1:12" ht="10.199999999999999" hidden="1" customHeight="1" outlineLevel="1"/>
    <row r="21" spans="1:12" s="23" customFormat="1" ht="30" customHeight="1" collapsed="1">
      <c r="B21" s="108"/>
      <c r="C21" s="108" t="s">
        <v>4</v>
      </c>
      <c r="D21" s="109" t="s">
        <v>170</v>
      </c>
      <c r="E21" s="109" t="s">
        <v>171</v>
      </c>
      <c r="F21" s="109" t="s">
        <v>172</v>
      </c>
      <c r="G21" s="109" t="s">
        <v>173</v>
      </c>
      <c r="H21" s="109" t="s">
        <v>174</v>
      </c>
      <c r="I21" s="109" t="s">
        <v>175</v>
      </c>
      <c r="J21" s="109" t="s">
        <v>103</v>
      </c>
      <c r="K21" s="23" t="s">
        <v>38</v>
      </c>
      <c r="L21" s="23" t="s">
        <v>104</v>
      </c>
    </row>
    <row r="22" spans="1:12" ht="10.199999999999999" customHeight="1"/>
    <row r="23" spans="1:12" ht="14.4" outlineLevel="1">
      <c r="A23" s="66"/>
      <c r="B23" s="82" t="s">
        <v>63</v>
      </c>
      <c r="C23" s="2" t="s">
        <v>7</v>
      </c>
    </row>
    <row r="24" spans="1:12" ht="10.199999999999999" customHeight="1" outlineLevel="1">
      <c r="A24" s="66"/>
    </row>
    <row r="25" spans="1:12" ht="15" hidden="1" customHeight="1" outlineLevel="2">
      <c r="A25" s="66"/>
      <c r="C25" s="19" t="s">
        <v>8</v>
      </c>
      <c r="D25" s="9" t="s">
        <v>211</v>
      </c>
      <c r="E25" s="9" t="s">
        <v>210</v>
      </c>
      <c r="F25" s="9" t="s">
        <v>210</v>
      </c>
      <c r="G25" s="9" t="s">
        <v>210</v>
      </c>
      <c r="H25" s="9" t="s">
        <v>210</v>
      </c>
      <c r="I25" s="9" t="s">
        <v>210</v>
      </c>
      <c r="J25" s="9" t="s">
        <v>210</v>
      </c>
    </row>
    <row r="26" spans="1:12" ht="15" hidden="1" customHeight="1" outlineLevel="2">
      <c r="A26" s="66"/>
      <c r="C26" s="3" t="s">
        <v>9</v>
      </c>
      <c r="D26" s="10">
        <v>1</v>
      </c>
      <c r="E26" s="10">
        <v>1</v>
      </c>
      <c r="F26" s="10">
        <v>1</v>
      </c>
      <c r="G26" s="10">
        <v>1</v>
      </c>
      <c r="H26" s="10">
        <v>1</v>
      </c>
      <c r="I26" s="10">
        <v>1</v>
      </c>
      <c r="J26" s="10">
        <v>1</v>
      </c>
    </row>
    <row r="27" spans="1:12" ht="15" hidden="1" customHeight="1" outlineLevel="2">
      <c r="A27" s="66"/>
      <c r="C27" s="18" t="s">
        <v>10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</row>
    <row r="28" spans="1:12" ht="15" hidden="1" customHeight="1" outlineLevel="2">
      <c r="A28" s="66"/>
      <c r="C28" s="18" t="s">
        <v>11</v>
      </c>
      <c r="D28" s="10">
        <v>0.14516129032257999</v>
      </c>
      <c r="E28" s="10">
        <v>6.4516129032257993E-2</v>
      </c>
      <c r="F28" s="10">
        <v>6.4516129032257993E-2</v>
      </c>
      <c r="G28" s="10">
        <v>6.4516129032257993E-2</v>
      </c>
      <c r="H28" s="10">
        <v>6.4516129032257993E-2</v>
      </c>
      <c r="I28" s="10">
        <v>6.4516129032257993E-2</v>
      </c>
      <c r="J28" s="10">
        <v>0.532258064516129</v>
      </c>
    </row>
    <row r="29" spans="1:12" ht="15" hidden="1" customHeight="1" outlineLevel="2">
      <c r="A29" s="66"/>
      <c r="C29" s="18" t="s">
        <v>12</v>
      </c>
      <c r="D29" s="11">
        <v>36</v>
      </c>
      <c r="E29" s="11">
        <v>16</v>
      </c>
      <c r="F29" s="11">
        <v>16</v>
      </c>
      <c r="G29" s="11">
        <v>16</v>
      </c>
      <c r="H29" s="11">
        <v>16</v>
      </c>
      <c r="I29" s="11">
        <v>16</v>
      </c>
      <c r="J29" s="11">
        <v>132</v>
      </c>
    </row>
    <row r="30" spans="1:12" ht="15" hidden="1" customHeight="1" outlineLevel="2">
      <c r="A30" s="66"/>
      <c r="C30" s="18" t="s">
        <v>13</v>
      </c>
      <c r="D30" s="11">
        <v>2</v>
      </c>
      <c r="E30" s="11">
        <v>2</v>
      </c>
      <c r="F30" s="11">
        <v>2</v>
      </c>
      <c r="G30" s="11">
        <v>2</v>
      </c>
      <c r="H30" s="11">
        <v>2</v>
      </c>
      <c r="I30" s="11">
        <v>2</v>
      </c>
      <c r="J30" s="11">
        <v>2</v>
      </c>
    </row>
    <row r="31" spans="1:12" ht="15" hidden="1" customHeight="1" outlineLevel="2">
      <c r="A31" s="66"/>
      <c r="C31" s="19" t="s">
        <v>14</v>
      </c>
      <c r="D31" s="11">
        <v>2</v>
      </c>
      <c r="E31" s="11">
        <v>2</v>
      </c>
      <c r="F31" s="11">
        <v>2</v>
      </c>
      <c r="G31" s="11">
        <v>2</v>
      </c>
      <c r="H31" s="11">
        <v>2</v>
      </c>
      <c r="I31" s="11">
        <v>2</v>
      </c>
      <c r="J31" s="11">
        <v>2</v>
      </c>
    </row>
    <row r="32" spans="1:12" ht="15" hidden="1" customHeight="1" outlineLevel="2">
      <c r="A32" s="66"/>
      <c r="C32" s="3" t="s">
        <v>15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  <c r="J32" s="11">
        <v>0</v>
      </c>
    </row>
    <row r="33" spans="1:10" ht="10.199999999999999" hidden="1" customHeight="1" outlineLevel="2">
      <c r="A33" s="66"/>
    </row>
    <row r="34" spans="1:10" ht="124.95" hidden="1" customHeight="1" outlineLevel="2"/>
    <row r="35" spans="1:10" ht="10.199999999999999" hidden="1" customHeight="1" outlineLevel="2"/>
    <row r="36" spans="1:10" ht="14.4" outlineLevel="1" collapsed="1">
      <c r="A36" s="66"/>
      <c r="B36" s="82" t="s">
        <v>63</v>
      </c>
      <c r="C36" s="2" t="s">
        <v>16</v>
      </c>
    </row>
    <row r="37" spans="1:10" ht="10.199999999999999" customHeight="1" outlineLevel="1">
      <c r="A37" s="66"/>
    </row>
    <row r="38" spans="1:10" ht="15" hidden="1" customHeight="1" outlineLevel="2">
      <c r="A38" s="66"/>
      <c r="C38" s="3" t="s">
        <v>17</v>
      </c>
      <c r="D38" s="12"/>
      <c r="E38" s="12">
        <v>55</v>
      </c>
      <c r="F38" s="12">
        <v>55</v>
      </c>
      <c r="G38" s="12">
        <v>40</v>
      </c>
      <c r="H38" s="12">
        <v>75</v>
      </c>
      <c r="I38" s="12">
        <v>40</v>
      </c>
      <c r="J38" s="12">
        <v>0.5</v>
      </c>
    </row>
    <row r="39" spans="1:10" ht="15" hidden="1" customHeight="1" outlineLevel="2">
      <c r="A39" s="66"/>
      <c r="C39" s="18" t="s">
        <v>18</v>
      </c>
      <c r="D39" s="12"/>
      <c r="E39" s="12">
        <v>55</v>
      </c>
      <c r="F39" s="12">
        <v>55</v>
      </c>
      <c r="G39" s="12">
        <v>40</v>
      </c>
      <c r="H39" s="12">
        <v>75</v>
      </c>
      <c r="I39" s="12">
        <v>40</v>
      </c>
      <c r="J39" s="12">
        <v>0.5</v>
      </c>
    </row>
    <row r="40" spans="1:10" ht="15" hidden="1" customHeight="1" outlineLevel="2">
      <c r="A40" s="66"/>
      <c r="C40" s="18" t="s">
        <v>19</v>
      </c>
      <c r="D40" s="12" t="s">
        <v>1552</v>
      </c>
      <c r="E40" s="12">
        <v>10</v>
      </c>
      <c r="F40" s="12">
        <v>10</v>
      </c>
      <c r="G40" s="12">
        <v>0</v>
      </c>
      <c r="H40" s="12">
        <v>50</v>
      </c>
      <c r="I40" s="12">
        <v>20</v>
      </c>
      <c r="J40" s="12">
        <v>0</v>
      </c>
    </row>
    <row r="41" spans="1:10" ht="15" hidden="1" customHeight="1" outlineLevel="2">
      <c r="A41" s="66"/>
      <c r="C41" s="3" t="s">
        <v>20</v>
      </c>
      <c r="D41" s="12"/>
      <c r="E41" s="12">
        <v>63.639610306789201</v>
      </c>
      <c r="F41" s="12">
        <v>63.639610306789201</v>
      </c>
      <c r="G41" s="12">
        <v>56.568542494923797</v>
      </c>
      <c r="H41" s="12">
        <v>35.355339059327299</v>
      </c>
      <c r="I41" s="12">
        <v>28.284271247461898</v>
      </c>
      <c r="J41" s="12">
        <v>0.70710678118654702</v>
      </c>
    </row>
    <row r="42" spans="1:10" ht="15" hidden="1" customHeight="1" outlineLevel="2">
      <c r="A42" s="66"/>
      <c r="C42" s="20" t="s">
        <v>21</v>
      </c>
      <c r="D42" s="12"/>
      <c r="E42" s="12">
        <v>4050</v>
      </c>
      <c r="F42" s="12">
        <v>4050</v>
      </c>
      <c r="G42" s="12">
        <v>3200</v>
      </c>
      <c r="H42" s="12">
        <v>1250</v>
      </c>
      <c r="I42" s="12">
        <v>800</v>
      </c>
      <c r="J42" s="12">
        <v>0.5</v>
      </c>
    </row>
    <row r="43" spans="1:10" ht="10.199999999999999" hidden="1" customHeight="1" outlineLevel="2">
      <c r="A43" s="66"/>
    </row>
    <row r="44" spans="1:10" ht="150" hidden="1" customHeight="1" outlineLevel="2"/>
    <row r="45" spans="1:10" ht="10.199999999999999" hidden="1" customHeight="1" outlineLevel="2"/>
    <row r="46" spans="1:10" ht="14.4" outlineLevel="1" collapsed="1">
      <c r="A46" s="66"/>
      <c r="B46" s="82" t="s">
        <v>63</v>
      </c>
      <c r="C46" s="2" t="s">
        <v>22</v>
      </c>
    </row>
    <row r="47" spans="1:10" ht="10.050000000000001" customHeight="1" outlineLevel="1">
      <c r="A47" s="66"/>
    </row>
    <row r="48" spans="1:10" ht="15" hidden="1" customHeight="1" outlineLevel="2">
      <c r="A48" s="66"/>
      <c r="C48" s="3" t="s">
        <v>23</v>
      </c>
      <c r="D48" s="12"/>
      <c r="E48" s="12">
        <v>10</v>
      </c>
      <c r="F48" s="12">
        <v>10</v>
      </c>
      <c r="G48" s="12">
        <v>0</v>
      </c>
      <c r="H48" s="12">
        <v>50</v>
      </c>
      <c r="I48" s="12">
        <v>20</v>
      </c>
      <c r="J48" s="12">
        <v>0</v>
      </c>
    </row>
    <row r="49" spans="1:10" ht="15" hidden="1" customHeight="1" outlineLevel="2">
      <c r="A49" s="66"/>
      <c r="C49" s="18">
        <v>0.05</v>
      </c>
      <c r="D49" s="12"/>
      <c r="E49" s="12">
        <v>14.5</v>
      </c>
      <c r="F49" s="12">
        <v>14.5</v>
      </c>
      <c r="G49" s="12">
        <v>4</v>
      </c>
      <c r="H49" s="12">
        <v>52.5</v>
      </c>
      <c r="I49" s="12">
        <v>22</v>
      </c>
      <c r="J49" s="12">
        <v>0.05</v>
      </c>
    </row>
    <row r="50" spans="1:10" ht="15" hidden="1" customHeight="1" outlineLevel="2">
      <c r="A50" s="66"/>
      <c r="C50" s="19">
        <v>0.25</v>
      </c>
      <c r="D50" s="12"/>
      <c r="E50" s="12">
        <v>32.5</v>
      </c>
      <c r="F50" s="12">
        <v>32.5</v>
      </c>
      <c r="G50" s="12">
        <v>20</v>
      </c>
      <c r="H50" s="12">
        <v>62.5</v>
      </c>
      <c r="I50" s="12">
        <v>30</v>
      </c>
      <c r="J50" s="12">
        <v>0.25</v>
      </c>
    </row>
    <row r="51" spans="1:10" ht="15" hidden="1" customHeight="1" outlineLevel="2">
      <c r="A51" s="66"/>
      <c r="C51" s="3">
        <v>0.5</v>
      </c>
      <c r="D51" s="12"/>
      <c r="E51" s="12">
        <v>55</v>
      </c>
      <c r="F51" s="12">
        <v>55</v>
      </c>
      <c r="G51" s="12">
        <v>40</v>
      </c>
      <c r="H51" s="12">
        <v>75</v>
      </c>
      <c r="I51" s="12">
        <v>40</v>
      </c>
      <c r="J51" s="12">
        <v>0.5</v>
      </c>
    </row>
    <row r="52" spans="1:10" ht="15" hidden="1" customHeight="1" outlineLevel="2">
      <c r="A52" s="66"/>
      <c r="C52" s="18">
        <v>0.75</v>
      </c>
      <c r="D52" s="12"/>
      <c r="E52" s="12">
        <v>77.5</v>
      </c>
      <c r="F52" s="12">
        <v>77.5</v>
      </c>
      <c r="G52" s="12">
        <v>60</v>
      </c>
      <c r="H52" s="12">
        <v>87.5</v>
      </c>
      <c r="I52" s="12">
        <v>50</v>
      </c>
      <c r="J52" s="12">
        <v>0.75</v>
      </c>
    </row>
    <row r="53" spans="1:10" ht="15" hidden="1" customHeight="1" outlineLevel="2">
      <c r="A53" s="66"/>
      <c r="C53" s="18">
        <v>0.95</v>
      </c>
      <c r="D53" s="12"/>
      <c r="E53" s="12">
        <v>95.5</v>
      </c>
      <c r="F53" s="12">
        <v>95.5</v>
      </c>
      <c r="G53" s="12">
        <v>76</v>
      </c>
      <c r="H53" s="12">
        <v>97.5</v>
      </c>
      <c r="I53" s="12">
        <v>58</v>
      </c>
      <c r="J53" s="12">
        <v>0.95</v>
      </c>
    </row>
    <row r="54" spans="1:10" ht="15" hidden="1" customHeight="1" outlineLevel="2">
      <c r="A54" s="66"/>
      <c r="C54" s="3" t="s">
        <v>24</v>
      </c>
      <c r="D54" s="12"/>
      <c r="E54" s="12">
        <v>100</v>
      </c>
      <c r="F54" s="12">
        <v>100</v>
      </c>
      <c r="G54" s="12">
        <v>80</v>
      </c>
      <c r="H54" s="12">
        <v>100</v>
      </c>
      <c r="I54" s="12">
        <v>60</v>
      </c>
      <c r="J54" s="12">
        <v>1</v>
      </c>
    </row>
    <row r="55" spans="1:10" ht="15" hidden="1" customHeight="1" outlineLevel="2">
      <c r="A55" s="66"/>
      <c r="C55" s="18" t="s">
        <v>25</v>
      </c>
      <c r="D55" s="12"/>
      <c r="E55" s="12">
        <v>90</v>
      </c>
      <c r="F55" s="12">
        <v>90</v>
      </c>
      <c r="G55" s="12">
        <v>80</v>
      </c>
      <c r="H55" s="12">
        <v>50</v>
      </c>
      <c r="I55" s="12">
        <v>40</v>
      </c>
      <c r="J55" s="12">
        <v>1</v>
      </c>
    </row>
    <row r="56" spans="1:10" ht="15" hidden="1" customHeight="1" outlineLevel="2">
      <c r="C56" s="3" t="s">
        <v>26</v>
      </c>
      <c r="D56" s="12"/>
      <c r="E56" s="12">
        <v>45</v>
      </c>
      <c r="F56" s="12">
        <v>45</v>
      </c>
      <c r="G56" s="12">
        <v>40</v>
      </c>
      <c r="H56" s="12">
        <v>25</v>
      </c>
      <c r="I56" s="12">
        <v>20</v>
      </c>
      <c r="J56" s="12">
        <v>0.5</v>
      </c>
    </row>
    <row r="57" spans="1:10" ht="10.199999999999999" hidden="1" customHeight="1" outlineLevel="2"/>
    <row r="58" spans="1:10" ht="14.4" outlineLevel="1" collapsed="1">
      <c r="A58" s="66"/>
      <c r="B58" s="82" t="s">
        <v>63</v>
      </c>
      <c r="C58" s="2" t="s">
        <v>27</v>
      </c>
    </row>
    <row r="59" spans="1:10" ht="10.050000000000001" customHeight="1" outlineLevel="1">
      <c r="A59" s="66"/>
    </row>
    <row r="60" spans="1:10" ht="15" hidden="1" customHeight="1" outlineLevel="2">
      <c r="A60" s="66"/>
      <c r="C60" s="3" t="s">
        <v>28</v>
      </c>
      <c r="D60" s="29" t="b">
        <v>0</v>
      </c>
      <c r="E60" s="29" t="b">
        <v>0</v>
      </c>
      <c r="F60" s="29" t="b">
        <v>0</v>
      </c>
      <c r="G60" s="29" t="b">
        <v>0</v>
      </c>
      <c r="H60" s="29" t="b">
        <v>0</v>
      </c>
      <c r="I60" s="29" t="b">
        <v>0</v>
      </c>
      <c r="J60" s="29" t="b">
        <v>0</v>
      </c>
    </row>
    <row r="61" spans="1:10" ht="15" hidden="1" customHeight="1" outlineLevel="2">
      <c r="A61" s="66"/>
      <c r="C61" s="18" t="s">
        <v>29</v>
      </c>
      <c r="D61" s="29" t="b">
        <v>0</v>
      </c>
      <c r="E61" s="29" t="b">
        <v>0</v>
      </c>
      <c r="F61" s="29" t="b">
        <v>0</v>
      </c>
      <c r="G61" s="29" t="b">
        <v>0</v>
      </c>
      <c r="H61" s="29" t="b">
        <v>0</v>
      </c>
      <c r="I61" s="29" t="b">
        <v>0</v>
      </c>
      <c r="J61" s="29" t="b">
        <v>0</v>
      </c>
    </row>
    <row r="62" spans="1:10" ht="15" hidden="1" customHeight="1" outlineLevel="2">
      <c r="A62" s="66"/>
      <c r="C62" s="18" t="s">
        <v>30</v>
      </c>
      <c r="D62" s="29" t="b">
        <v>0</v>
      </c>
      <c r="E62" s="29" t="b">
        <v>0</v>
      </c>
      <c r="F62" s="29" t="b">
        <v>0</v>
      </c>
      <c r="G62" s="29" t="b">
        <v>0</v>
      </c>
      <c r="H62" s="29" t="b">
        <v>0</v>
      </c>
      <c r="I62" s="29" t="b">
        <v>0</v>
      </c>
      <c r="J62" s="29" t="b">
        <v>0</v>
      </c>
    </row>
    <row r="63" spans="1:10" ht="15" hidden="1" customHeight="1" outlineLevel="2">
      <c r="A63" s="66"/>
      <c r="C63" s="18" t="s">
        <v>31</v>
      </c>
      <c r="D63" s="29" t="b">
        <v>0</v>
      </c>
      <c r="E63" s="29" t="b">
        <v>0</v>
      </c>
      <c r="F63" s="29" t="b">
        <v>0</v>
      </c>
      <c r="G63" s="29" t="b">
        <v>0</v>
      </c>
      <c r="H63" s="29" t="b">
        <v>0</v>
      </c>
      <c r="I63" s="29" t="b">
        <v>0</v>
      </c>
      <c r="J63" s="29" t="b">
        <v>0</v>
      </c>
    </row>
    <row r="64" spans="1:10" ht="15" hidden="1" customHeight="1" outlineLevel="2">
      <c r="A64" s="66"/>
      <c r="C64" s="3" t="s">
        <v>32</v>
      </c>
      <c r="D64" s="29" t="b">
        <v>0</v>
      </c>
      <c r="E64" s="29" t="b">
        <v>0</v>
      </c>
      <c r="F64" s="29" t="b">
        <v>0</v>
      </c>
      <c r="G64" s="29" t="b">
        <v>0</v>
      </c>
      <c r="H64" s="29" t="b">
        <v>0</v>
      </c>
      <c r="I64" s="29" t="b">
        <v>0</v>
      </c>
      <c r="J64" s="29" t="b">
        <v>0</v>
      </c>
    </row>
    <row r="65" spans="1:10" ht="15" hidden="1" customHeight="1" outlineLevel="2">
      <c r="A65" s="66"/>
      <c r="C65" s="18" t="s">
        <v>33</v>
      </c>
      <c r="D65" s="29" t="b">
        <v>0</v>
      </c>
      <c r="E65" s="29" t="b">
        <v>0</v>
      </c>
      <c r="F65" s="29" t="b">
        <v>0</v>
      </c>
      <c r="G65" s="29" t="b">
        <v>0</v>
      </c>
      <c r="H65" s="29" t="b">
        <v>0</v>
      </c>
      <c r="I65" s="29" t="b">
        <v>0</v>
      </c>
      <c r="J65" s="29" t="b">
        <v>0</v>
      </c>
    </row>
    <row r="66" spans="1:10" ht="15" hidden="1" customHeight="1" outlineLevel="2">
      <c r="A66" s="66"/>
      <c r="C66" s="18" t="s">
        <v>34</v>
      </c>
      <c r="D66" s="29" t="b">
        <v>0</v>
      </c>
      <c r="E66" s="29" t="b">
        <v>0</v>
      </c>
      <c r="F66" s="29" t="b">
        <v>0</v>
      </c>
      <c r="G66" s="29" t="b">
        <v>0</v>
      </c>
      <c r="H66" s="29" t="b">
        <v>0</v>
      </c>
      <c r="I66" s="29" t="b">
        <v>0</v>
      </c>
      <c r="J66" s="29" t="b">
        <v>0</v>
      </c>
    </row>
    <row r="67" spans="1:10" ht="15" hidden="1" customHeight="1" outlineLevel="2">
      <c r="C67" s="3" t="s">
        <v>35</v>
      </c>
      <c r="D67" s="29" t="b">
        <v>0</v>
      </c>
      <c r="E67" s="29" t="b">
        <v>0</v>
      </c>
      <c r="F67" s="29" t="b">
        <v>0</v>
      </c>
      <c r="G67" s="29" t="b">
        <v>0</v>
      </c>
      <c r="H67" s="29" t="b">
        <v>0</v>
      </c>
      <c r="I67" s="29" t="b">
        <v>0</v>
      </c>
      <c r="J67" s="29" t="b">
        <v>0</v>
      </c>
    </row>
    <row r="68" spans="1:10" ht="10.199999999999999" hidden="1" customHeight="1" outlineLevel="2"/>
    <row r="69" spans="1:10" ht="14.4" outlineLevel="1" collapsed="1">
      <c r="A69" s="66"/>
      <c r="B69" s="82" t="s">
        <v>63</v>
      </c>
      <c r="C69" s="2" t="s">
        <v>36</v>
      </c>
    </row>
    <row r="70" spans="1:10" ht="10.050000000000001" customHeight="1" outlineLevel="1">
      <c r="A70" s="66"/>
    </row>
    <row r="71" spans="1:10" ht="15" hidden="1" customHeight="1" outlineLevel="2">
      <c r="A71" s="66"/>
      <c r="C71" s="3" t="str">
        <f>IF(COUNTIF(FieldList1, "&lt;&gt;FALSE") = 0,"",SUBSTITUTE(LOWER(C60)," ","_") &amp;" = ")</f>
        <v/>
      </c>
      <c r="D71" s="81" t="str" cm="1">
        <f t="array" ref="D71">IF(COUNTIF(FieldList1, "&lt;&gt;FALSE") = 0,"","['"&amp;_xlfn.TEXTJOIN("', '", TRUE, _xlfn._xlws.FILTER(FieldRange,FieldList1&lt;&gt; FALSE, ""))&amp;"']")</f>
        <v/>
      </c>
    </row>
    <row r="72" spans="1:10" ht="15" hidden="1" customHeight="1" outlineLevel="2">
      <c r="A72" s="66"/>
      <c r="C72" s="17" t="str">
        <f>IF(COUNTIF(FieldList2, "&lt;&gt;FALSE") = 0,"",SUBSTITUTE(LOWER(C61)," ","_")&amp;" = ")</f>
        <v/>
      </c>
      <c r="D72" s="81" t="str" cm="1">
        <f t="array" ref="D72">IF(COUNTIF(FieldList2, "&lt;&gt;FALSE") = 0,"","['"&amp;_xlfn.TEXTJOIN("', '", TRUE, _xlfn._xlws.FILTER(FieldRange,FieldList2&lt;&gt; FALSE, ""))&amp;"']")</f>
        <v/>
      </c>
    </row>
    <row r="73" spans="1:10" ht="15" hidden="1" customHeight="1" outlineLevel="2">
      <c r="A73" s="66"/>
      <c r="C73" s="17" t="str">
        <f>IF(COUNTIF(FieldList3, "&lt;&gt;FALSE") = 0,"",SUBSTITUTE(LOWER(C62)," ","_")&amp;" = ")</f>
        <v/>
      </c>
      <c r="D73" s="81" t="str" cm="1">
        <f t="array" ref="D73">IF(COUNTIF(FieldList3, "&lt;&gt;FALSE") = 0,"","['"&amp;_xlfn.TEXTJOIN("', '", TRUE, _xlfn._xlws.FILTER(FieldRange,FieldList3&lt;&gt; FALSE, ""))&amp;"']")</f>
        <v/>
      </c>
    </row>
    <row r="74" spans="1:10" ht="15" hidden="1" customHeight="1" outlineLevel="2">
      <c r="A74" s="66"/>
      <c r="C74" s="17" t="str">
        <f>IF(COUNTIF(FieldList4, "&lt;&gt;FALSE") = 0,"",SUBSTITUTE(LOWER(C63)," ","_")&amp;" = ")</f>
        <v/>
      </c>
      <c r="D74" s="81" t="str" cm="1">
        <f t="array" ref="D74">IF(COUNTIF(FieldList4, "&lt;&gt;FALSE") = 0,"","['"&amp;_xlfn.TEXTJOIN("', '", TRUE, _xlfn._xlws.FILTER(FieldRange,FieldList4&lt;&gt; FALSE, ""))&amp;"']")</f>
        <v/>
      </c>
    </row>
    <row r="75" spans="1:10" ht="15" hidden="1" customHeight="1" outlineLevel="2">
      <c r="A75" s="66"/>
      <c r="C75" s="17" t="str">
        <f>IF(COUNTIF(FieldList5, "&lt;&gt;FALSE") = 0,"",SUBSTITUTE(LOWER(C64)," ","_")&amp;" = ")</f>
        <v/>
      </c>
      <c r="D75" s="81" t="str" cm="1">
        <f t="array" ref="D75">IF(COUNTIF(FieldList5, "&lt;&gt;FALSE") = 0,"","['"&amp;_xlfn.TEXTJOIN("', '", TRUE, _xlfn._xlws.FILTER(FieldRange,FieldList5&lt;&gt; FALSE, ""))&amp;"']")</f>
        <v/>
      </c>
    </row>
    <row r="76" spans="1:10" ht="15" hidden="1" customHeight="1" outlineLevel="2">
      <c r="A76" s="66"/>
      <c r="C76" s="17" t="str">
        <f>IF(COUNTIF(FieldList6, "&lt;&gt;FALSE") = 0,"",SUBSTITUTE(LOWER(C65)," ","_")&amp;" = ")</f>
        <v/>
      </c>
      <c r="D76" s="81" t="str" cm="1">
        <f t="array" ref="D76">IF(COUNTIF(FieldList6, "&lt;&gt;FALSE") = 0,"","['"&amp;_xlfn.TEXTJOIN("', '", TRUE, _xlfn._xlws.FILTER(FieldRange,FieldList6&lt;&gt; FALSE, ""))&amp;"']")</f>
        <v/>
      </c>
    </row>
    <row r="77" spans="1:10" ht="15" hidden="1" customHeight="1" outlineLevel="2">
      <c r="A77" s="66"/>
      <c r="C77" s="16" t="str">
        <f>IF(COUNTIF(FieldList7, "&lt;&gt;FALSE") = 0,"",SUBSTITUTE(LOWER(C66)," ","_")&amp;" = ")</f>
        <v/>
      </c>
      <c r="D77" s="81" t="str" cm="1">
        <f t="array" ref="D77">IF(COUNTIF(FieldList7, "&lt;&gt;FALSE") = 0,"","['"&amp;_xlfn.TEXTJOIN("', '", TRUE, _xlfn._xlws.FILTER(FieldRange,FieldList7&lt;&gt; FALSE, ""))&amp;"']")</f>
        <v/>
      </c>
    </row>
    <row r="78" spans="1:10" ht="15" hidden="1" customHeight="1" outlineLevel="2">
      <c r="A78" s="66"/>
      <c r="C78" s="3" t="str">
        <f>IF(COUNTIF(FieldList8, "&lt;&gt;FALSE") = 0,"",SUBSTITUTE(LOWER(C67)," ","_")&amp;" = ")</f>
        <v/>
      </c>
      <c r="D78" s="81" t="str" cm="1">
        <f t="array" ref="D78">IF(COUNTIF(FieldList8, "&lt;&gt;FALSE") = 0,"","['"&amp;_xlfn.TEXTJOIN("', '", TRUE, _xlfn._xlws.FILTER(FieldRange,FieldList8&lt;&gt; FALSE, ""))&amp;"']")</f>
        <v/>
      </c>
    </row>
    <row r="79" spans="1:10" ht="15" hidden="1" customHeight="1" outlineLevel="2">
      <c r="C79" s="15" t="str">
        <f>IF(COUNTIF(tbl_radar[Record List], "&lt;&gt;FALSE") = 0,"",SUBSTITUTE(LOWER(LightHeader)," ", "_") &amp;" = ")</f>
        <v/>
      </c>
      <c r="D79" s="81" t="str" cm="1">
        <f t="array" ref="D79">IF(COUNTIF(tbl_radar[Record List], "&lt;&gt;FALSE") = 0,"","['"&amp;_xlfn.TEXTJOIN("', '", TRUE, _xlfn._xlws.FILTER(_xlfn.TAKE(tbl_radar[],,-1), tbl_radar[Record List] &lt;&gt; FALSE, ""))&amp;"']")</f>
        <v/>
      </c>
    </row>
    <row r="80" spans="1:10" ht="10.199999999999999" hidden="1" customHeight="1" outlineLevel="1" collapsed="1"/>
    <row r="81" spans="3:12" ht="30" customHeight="1">
      <c r="C81" s="61" t="s">
        <v>37</v>
      </c>
      <c r="D81" s="59" t="s">
        <v>170</v>
      </c>
      <c r="E81" s="59" t="s">
        <v>171</v>
      </c>
      <c r="F81" s="59" t="s">
        <v>172</v>
      </c>
      <c r="G81" s="119" t="s">
        <v>173</v>
      </c>
      <c r="H81" s="119" t="s">
        <v>174</v>
      </c>
      <c r="I81" s="119" t="s">
        <v>175</v>
      </c>
      <c r="J81" s="119" t="s">
        <v>103</v>
      </c>
      <c r="K81" s="61" t="s">
        <v>38</v>
      </c>
      <c r="L81" s="61" t="s">
        <v>104</v>
      </c>
    </row>
    <row r="82" spans="3:12" ht="15" customHeight="1">
      <c r="C82" s="62" t="b">
        <v>0</v>
      </c>
      <c r="D82" s="60" t="s">
        <v>1553</v>
      </c>
      <c r="E82" s="60">
        <v>100</v>
      </c>
      <c r="F82" s="60">
        <v>100</v>
      </c>
      <c r="G82" s="122">
        <v>0</v>
      </c>
      <c r="H82" s="122">
        <v>50</v>
      </c>
      <c r="I82" s="122">
        <v>60</v>
      </c>
      <c r="J82" s="122">
        <v>0</v>
      </c>
      <c r="K82" s="123">
        <v>0</v>
      </c>
      <c r="L82" s="123">
        <v>5.6054829765033882E+18</v>
      </c>
    </row>
    <row r="83" spans="3:12" ht="15" customHeight="1">
      <c r="C83" s="62" t="b">
        <v>0</v>
      </c>
      <c r="D83" s="60" t="s">
        <v>1552</v>
      </c>
      <c r="E83" s="60">
        <v>10</v>
      </c>
      <c r="F83" s="60">
        <v>10</v>
      </c>
      <c r="G83" s="122">
        <v>80</v>
      </c>
      <c r="H83" s="122">
        <v>100</v>
      </c>
      <c r="I83" s="122">
        <v>20</v>
      </c>
      <c r="J83" s="122">
        <v>1</v>
      </c>
      <c r="K83" s="123">
        <v>0</v>
      </c>
      <c r="L83" s="123">
        <v>9.0885511916782991E+18</v>
      </c>
    </row>
  </sheetData>
  <mergeCells count="1">
    <mergeCell ref="D9:E9"/>
  </mergeCells>
  <phoneticPr fontId="24" type="noConversion"/>
  <conditionalFormatting sqref="C81 C60:C67">
    <cfRule type="duplicateValues" dxfId="37" priority="8"/>
  </conditionalFormatting>
  <conditionalFormatting sqref="C82:C83">
    <cfRule type="cellIs" dxfId="36" priority="11" operator="notEqual">
      <formula>FALSE</formula>
    </cfRule>
  </conditionalFormatting>
  <conditionalFormatting sqref="D9">
    <cfRule type="cellIs" dxfId="35" priority="4" operator="notEqual">
      <formula>"Dataset Description"</formula>
    </cfRule>
  </conditionalFormatting>
  <conditionalFormatting sqref="D14:D15">
    <cfRule type="colorScale" priority="5">
      <colorScale>
        <cfvo type="num" val="0"/>
        <cfvo type="num" val="0.2"/>
        <color theme="1" tint="-0.499984740745262"/>
        <color rgb="FF7A0000"/>
      </colorScale>
    </cfRule>
  </conditionalFormatting>
  <conditionalFormatting sqref="D17:J17">
    <cfRule type="cellIs" dxfId="34" priority="6" operator="notEqual">
      <formula>"Definition"</formula>
    </cfRule>
  </conditionalFormatting>
  <conditionalFormatting sqref="D19:J19">
    <cfRule type="cellIs" dxfId="33" priority="7" operator="notEqual">
      <formula>"Note"</formula>
    </cfRule>
  </conditionalFormatting>
  <conditionalFormatting sqref="D25:F32 D38:F42 D48:F56">
    <cfRule type="cellIs" dxfId="32" priority="12" operator="equal">
      <formula>0</formula>
    </cfRule>
  </conditionalFormatting>
  <conditionalFormatting sqref="D26:F28">
    <cfRule type="colorScale" priority="9">
      <colorScale>
        <cfvo type="num" val="0"/>
        <cfvo type="num" val="0.2"/>
        <color rgb="FF000000"/>
        <color rgb="FF7A0000"/>
      </colorScale>
    </cfRule>
  </conditionalFormatting>
  <conditionalFormatting sqref="D60:F67">
    <cfRule type="cellIs" dxfId="31" priority="10" operator="notEqual">
      <formula>FALSE</formula>
    </cfRule>
  </conditionalFormatting>
  <conditionalFormatting sqref="G25:J32 G38:J42 G48:J56">
    <cfRule type="cellIs" dxfId="30" priority="3" operator="equal">
      <formula>0</formula>
    </cfRule>
  </conditionalFormatting>
  <conditionalFormatting sqref="G26:J28">
    <cfRule type="colorScale" priority="1">
      <colorScale>
        <cfvo type="num" val="0"/>
        <cfvo type="num" val="0.2"/>
        <color rgb="FF000000"/>
        <color rgb="FF7A0000"/>
      </colorScale>
    </cfRule>
  </conditionalFormatting>
  <conditionalFormatting sqref="G60:J67">
    <cfRule type="cellIs" dxfId="29" priority="2" operator="notEqual">
      <formula>FALSE</formula>
    </cfRule>
  </conditionalFormatting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73500-8658-475C-B52A-801593A8A9F6}">
  <sheetPr>
    <tabColor rgb="FFC3C3C3"/>
  </sheetPr>
  <dimension ref="A1:J93"/>
  <sheetViews>
    <sheetView topLeftCell="A2" zoomScale="85" zoomScaleNormal="85" workbookViewId="0">
      <pane xSplit="3" ySplit="20" topLeftCell="D22" activePane="bottomRight" state="frozen"/>
      <selection activeCell="A2" sqref="A2"/>
      <selection pane="topRight" activeCell="D2" sqref="D2"/>
      <selection pane="bottomLeft" activeCell="A22" sqref="A22"/>
      <selection pane="bottomRight" activeCell="D21" sqref="D21"/>
    </sheetView>
  </sheetViews>
  <sheetFormatPr defaultColWidth="15.6640625" defaultRowHeight="15" customHeight="1" outlineLevelRow="2"/>
  <cols>
    <col min="1" max="1" width="1.77734375" style="81" customWidth="1"/>
    <col min="2" max="2" width="8.33203125" style="81" customWidth="1"/>
    <col min="3" max="3" width="26.44140625" style="81" bestFit="1" customWidth="1"/>
    <col min="4" max="4" width="25.6640625" style="81" customWidth="1"/>
    <col min="5" max="8" width="27.6640625" style="81" customWidth="1"/>
    <col min="9" max="16384" width="15.6640625" style="81"/>
  </cols>
  <sheetData>
    <row r="1" spans="1:8" ht="19.95" hidden="1" customHeight="1">
      <c r="B1" s="13"/>
      <c r="C1" s="14"/>
      <c r="D1" s="14" t="s">
        <v>0</v>
      </c>
      <c r="E1" s="14"/>
      <c r="F1" s="14"/>
      <c r="G1" s="14"/>
      <c r="H1" s="14"/>
    </row>
    <row r="2" spans="1:8" s="71" customFormat="1" ht="4.95" customHeight="1">
      <c r="C2" s="72"/>
      <c r="D2" s="72"/>
      <c r="E2" s="72"/>
      <c r="F2" s="72"/>
      <c r="G2" s="72"/>
      <c r="H2" s="72"/>
    </row>
    <row r="3" spans="1:8" ht="14.4" customHeight="1">
      <c r="B3" s="80" t="str">
        <f ca="1">HYPERLINK("#" &amp; CELL("address", _xlfn.XLOOKUP(Name,tbl_DfOverview[Dataframe],tbl_DfOverview[_],tbl_DfOverview[[#Headers],[_]])), "Overview ↩")</f>
        <v>Overview ↩</v>
      </c>
      <c r="C3" s="80"/>
    </row>
    <row r="4" spans="1:8" ht="4.95" customHeight="1">
      <c r="B4" s="68"/>
    </row>
    <row r="5" spans="1:8" ht="30" customHeight="1">
      <c r="B5" s="97" t="e" vm="1">
        <v>#VALUE!</v>
      </c>
      <c r="C5" s="74" t="s">
        <v>176</v>
      </c>
      <c r="D5" s="22"/>
    </row>
    <row r="6" spans="1:8" ht="10.199999999999999" customHeight="1"/>
    <row r="7" spans="1:8" ht="14.4">
      <c r="A7" s="66"/>
      <c r="B7" s="82" t="s">
        <v>63</v>
      </c>
      <c r="C7" s="2" t="s">
        <v>5</v>
      </c>
    </row>
    <row r="8" spans="1:8" ht="10.199999999999999" customHeight="1">
      <c r="A8" s="66"/>
    </row>
    <row r="9" spans="1:8" ht="49.95" hidden="1" customHeight="1" outlineLevel="1">
      <c r="A9" s="66"/>
      <c r="D9" s="110" t="s">
        <v>51</v>
      </c>
      <c r="E9" s="111"/>
    </row>
    <row r="10" spans="1:8" ht="14.4" hidden="1" outlineLevel="1">
      <c r="A10" s="66"/>
    </row>
    <row r="11" spans="1:8" ht="15" hidden="1" customHeight="1" outlineLevel="1">
      <c r="A11" s="66"/>
      <c r="C11" s="21" t="s">
        <v>6</v>
      </c>
      <c r="D11" s="32">
        <v>12</v>
      </c>
    </row>
    <row r="12" spans="1:8" ht="15" hidden="1" customHeight="1" outlineLevel="1">
      <c r="A12" s="66"/>
      <c r="C12" s="3" t="s">
        <v>48</v>
      </c>
      <c r="D12" s="24">
        <v>5</v>
      </c>
    </row>
    <row r="13" spans="1:8" ht="15" hidden="1" customHeight="1" outlineLevel="1">
      <c r="A13" s="66"/>
      <c r="C13" s="3" t="s">
        <v>12</v>
      </c>
      <c r="D13" s="24">
        <v>676</v>
      </c>
    </row>
    <row r="14" spans="1:8" ht="15" hidden="1" customHeight="1" outlineLevel="1">
      <c r="A14" s="66"/>
      <c r="C14" s="3" t="s">
        <v>49</v>
      </c>
      <c r="D14" s="30">
        <v>1</v>
      </c>
    </row>
    <row r="15" spans="1:8" ht="15" hidden="1" customHeight="1" outlineLevel="1">
      <c r="A15" s="66"/>
      <c r="C15" s="3" t="s">
        <v>50</v>
      </c>
      <c r="D15" s="31">
        <v>3.3333333333333333E-2</v>
      </c>
    </row>
    <row r="16" spans="1:8" ht="10.199999999999999" hidden="1" customHeight="1" outlineLevel="1">
      <c r="A16" s="66"/>
    </row>
    <row r="17" spans="1:10" ht="34.950000000000003" hidden="1" customHeight="1" outlineLevel="1">
      <c r="A17" s="66"/>
      <c r="C17" s="21" t="s">
        <v>2</v>
      </c>
      <c r="D17" s="33" t="s">
        <v>40</v>
      </c>
      <c r="E17" s="34" t="s">
        <v>40</v>
      </c>
      <c r="F17" s="34" t="s">
        <v>40</v>
      </c>
      <c r="G17" s="34" t="s">
        <v>40</v>
      </c>
      <c r="H17" s="34" t="s">
        <v>40</v>
      </c>
    </row>
    <row r="18" spans="1:10" ht="10.199999999999999" hidden="1" customHeight="1" outlineLevel="1">
      <c r="A18" s="66"/>
    </row>
    <row r="19" spans="1:10" ht="34.950000000000003" hidden="1" customHeight="1" outlineLevel="1">
      <c r="C19" s="21" t="s">
        <v>3</v>
      </c>
      <c r="D19" s="35" t="s">
        <v>47</v>
      </c>
      <c r="E19" s="36" t="s">
        <v>47</v>
      </c>
      <c r="F19" s="37" t="s">
        <v>47</v>
      </c>
      <c r="G19" s="37" t="s">
        <v>47</v>
      </c>
      <c r="H19" s="37" t="s">
        <v>47</v>
      </c>
    </row>
    <row r="20" spans="1:10" ht="10.199999999999999" hidden="1" customHeight="1" outlineLevel="1"/>
    <row r="21" spans="1:10" s="23" customFormat="1" ht="30" customHeight="1" collapsed="1">
      <c r="B21" s="108"/>
      <c r="C21" s="108" t="s">
        <v>4</v>
      </c>
      <c r="D21" s="109" t="s">
        <v>177</v>
      </c>
      <c r="E21" s="109" t="s">
        <v>178</v>
      </c>
      <c r="F21" s="109" t="s">
        <v>99</v>
      </c>
      <c r="G21" s="109" t="s">
        <v>117</v>
      </c>
      <c r="H21" s="109" t="s">
        <v>103</v>
      </c>
      <c r="I21" s="23" t="s">
        <v>38</v>
      </c>
      <c r="J21" s="23" t="s">
        <v>104</v>
      </c>
    </row>
    <row r="22" spans="1:10" ht="10.199999999999999" customHeight="1"/>
    <row r="23" spans="1:10" ht="14.4" outlineLevel="1">
      <c r="A23" s="66"/>
      <c r="B23" s="82" t="s">
        <v>63</v>
      </c>
      <c r="C23" s="2" t="s">
        <v>7</v>
      </c>
    </row>
    <row r="24" spans="1:10" ht="10.199999999999999" customHeight="1" outlineLevel="1">
      <c r="A24" s="66"/>
    </row>
    <row r="25" spans="1:10" ht="15" hidden="1" customHeight="1" outlineLevel="2">
      <c r="A25" s="66"/>
      <c r="C25" s="19" t="s">
        <v>8</v>
      </c>
      <c r="D25" s="9" t="s">
        <v>211</v>
      </c>
      <c r="E25" s="9" t="s">
        <v>211</v>
      </c>
      <c r="F25" s="9" t="s">
        <v>211</v>
      </c>
      <c r="G25" s="9" t="s">
        <v>210</v>
      </c>
      <c r="H25" s="9" t="s">
        <v>210</v>
      </c>
    </row>
    <row r="26" spans="1:10" ht="15" hidden="1" customHeight="1" outlineLevel="2">
      <c r="A26" s="66"/>
      <c r="C26" s="3" t="s">
        <v>9</v>
      </c>
      <c r="D26" s="10">
        <v>0.33333333333333298</v>
      </c>
      <c r="E26" s="10">
        <v>0.33333333333333298</v>
      </c>
      <c r="F26" s="10">
        <v>0.25</v>
      </c>
      <c r="G26" s="10">
        <v>0.66666666666666596</v>
      </c>
      <c r="H26" s="10">
        <v>1</v>
      </c>
    </row>
    <row r="27" spans="1:10" ht="15" hidden="1" customHeight="1" outlineLevel="2">
      <c r="A27" s="66"/>
      <c r="C27" s="18" t="s">
        <v>10</v>
      </c>
      <c r="D27" s="10">
        <v>0</v>
      </c>
      <c r="E27" s="10">
        <v>0</v>
      </c>
      <c r="F27" s="10">
        <v>0.16666666666666599</v>
      </c>
      <c r="G27" s="10">
        <v>0</v>
      </c>
      <c r="H27" s="10">
        <v>0</v>
      </c>
    </row>
    <row r="28" spans="1:10" ht="15" hidden="1" customHeight="1" outlineLevel="2">
      <c r="A28" s="66"/>
      <c r="C28" s="18" t="s">
        <v>11</v>
      </c>
      <c r="D28" s="10">
        <v>0.23964497041420099</v>
      </c>
      <c r="E28" s="10">
        <v>0.19970414201183401</v>
      </c>
      <c r="F28" s="10">
        <v>0.22337278106508801</v>
      </c>
      <c r="G28" s="10">
        <v>0.14201183431952599</v>
      </c>
      <c r="H28" s="10">
        <v>0.195266272189349</v>
      </c>
    </row>
    <row r="29" spans="1:10" ht="15" hidden="1" customHeight="1" outlineLevel="2">
      <c r="A29" s="66"/>
      <c r="C29" s="18" t="s">
        <v>12</v>
      </c>
      <c r="D29" s="11">
        <v>162</v>
      </c>
      <c r="E29" s="11">
        <v>135</v>
      </c>
      <c r="F29" s="11">
        <v>151</v>
      </c>
      <c r="G29" s="11">
        <v>96</v>
      </c>
      <c r="H29" s="11">
        <v>132</v>
      </c>
    </row>
    <row r="30" spans="1:10" ht="15" hidden="1" customHeight="1" outlineLevel="2">
      <c r="A30" s="66"/>
      <c r="C30" s="18" t="s">
        <v>13</v>
      </c>
      <c r="D30" s="11">
        <v>4</v>
      </c>
      <c r="E30" s="11">
        <v>4</v>
      </c>
      <c r="F30" s="11">
        <v>3</v>
      </c>
      <c r="G30" s="11">
        <v>8</v>
      </c>
      <c r="H30" s="11">
        <v>12</v>
      </c>
    </row>
    <row r="31" spans="1:10" ht="15" hidden="1" customHeight="1" outlineLevel="2">
      <c r="A31" s="66"/>
      <c r="C31" s="19" t="s">
        <v>14</v>
      </c>
      <c r="D31" s="11">
        <v>12</v>
      </c>
      <c r="E31" s="11">
        <v>12</v>
      </c>
      <c r="F31" s="11">
        <v>10</v>
      </c>
      <c r="G31" s="11">
        <v>12</v>
      </c>
      <c r="H31" s="11">
        <v>12</v>
      </c>
    </row>
    <row r="32" spans="1:10" ht="15" hidden="1" customHeight="1" outlineLevel="2">
      <c r="A32" s="66"/>
      <c r="C32" s="3" t="s">
        <v>15</v>
      </c>
      <c r="D32" s="11">
        <v>0</v>
      </c>
      <c r="E32" s="11">
        <v>0</v>
      </c>
      <c r="F32" s="11">
        <v>2</v>
      </c>
      <c r="G32" s="11">
        <v>0</v>
      </c>
      <c r="H32" s="11">
        <v>0</v>
      </c>
    </row>
    <row r="33" spans="1:8" ht="10.199999999999999" hidden="1" customHeight="1" outlineLevel="2">
      <c r="A33" s="66"/>
    </row>
    <row r="34" spans="1:8" ht="124.95" hidden="1" customHeight="1" outlineLevel="2"/>
    <row r="35" spans="1:8" ht="10.199999999999999" hidden="1" customHeight="1" outlineLevel="2"/>
    <row r="36" spans="1:8" ht="14.4" outlineLevel="1" collapsed="1">
      <c r="A36" s="66"/>
      <c r="B36" s="82" t="s">
        <v>63</v>
      </c>
      <c r="C36" s="2" t="s">
        <v>16</v>
      </c>
    </row>
    <row r="37" spans="1:8" ht="10.199999999999999" customHeight="1" outlineLevel="1">
      <c r="A37" s="66"/>
    </row>
    <row r="38" spans="1:8" ht="15" hidden="1" customHeight="1" outlineLevel="2">
      <c r="A38" s="66"/>
      <c r="C38" s="3" t="s">
        <v>17</v>
      </c>
      <c r="D38" s="12"/>
      <c r="E38" s="12"/>
      <c r="F38" s="12"/>
      <c r="G38" s="12">
        <v>9.3333333333333304</v>
      </c>
      <c r="H38" s="12">
        <v>5.5</v>
      </c>
    </row>
    <row r="39" spans="1:8" ht="15" hidden="1" customHeight="1" outlineLevel="2">
      <c r="A39" s="66"/>
      <c r="C39" s="18" t="s">
        <v>18</v>
      </c>
      <c r="D39" s="12"/>
      <c r="E39" s="12"/>
      <c r="F39" s="12"/>
      <c r="G39" s="12">
        <v>10</v>
      </c>
      <c r="H39" s="12">
        <v>5.5</v>
      </c>
    </row>
    <row r="40" spans="1:8" ht="15" hidden="1" customHeight="1" outlineLevel="2">
      <c r="A40" s="66"/>
      <c r="C40" s="18" t="s">
        <v>19</v>
      </c>
      <c r="D40" s="12" t="s">
        <v>1554</v>
      </c>
      <c r="E40" s="12" t="s">
        <v>1555</v>
      </c>
      <c r="F40" s="12" t="s">
        <v>1556</v>
      </c>
      <c r="G40" s="12">
        <v>4</v>
      </c>
      <c r="H40" s="12">
        <v>0</v>
      </c>
    </row>
    <row r="41" spans="1:8" ht="15" hidden="1" customHeight="1" outlineLevel="2">
      <c r="A41" s="66"/>
      <c r="C41" s="3" t="s">
        <v>20</v>
      </c>
      <c r="D41" s="12"/>
      <c r="E41" s="12"/>
      <c r="F41" s="12"/>
      <c r="G41" s="12">
        <v>4.8679533375916497</v>
      </c>
      <c r="H41" s="12">
        <v>3.6055512754639798</v>
      </c>
    </row>
    <row r="42" spans="1:8" ht="15" hidden="1" customHeight="1" outlineLevel="2">
      <c r="A42" s="66"/>
      <c r="C42" s="20" t="s">
        <v>21</v>
      </c>
      <c r="D42" s="12"/>
      <c r="E42" s="12"/>
      <c r="F42" s="12"/>
      <c r="G42" s="12">
        <v>23.696969696969699</v>
      </c>
      <c r="H42" s="12">
        <v>12.999999999999901</v>
      </c>
    </row>
    <row r="43" spans="1:8" ht="10.199999999999999" hidden="1" customHeight="1" outlineLevel="2">
      <c r="A43" s="66"/>
    </row>
    <row r="44" spans="1:8" ht="150" hidden="1" customHeight="1" outlineLevel="2"/>
    <row r="45" spans="1:8" ht="10.199999999999999" hidden="1" customHeight="1" outlineLevel="2"/>
    <row r="46" spans="1:8" ht="14.4" outlineLevel="1" collapsed="1">
      <c r="A46" s="66"/>
      <c r="B46" s="82" t="s">
        <v>63</v>
      </c>
      <c r="C46" s="2" t="s">
        <v>22</v>
      </c>
    </row>
    <row r="47" spans="1:8" ht="10.050000000000001" customHeight="1" outlineLevel="1">
      <c r="A47" s="66"/>
    </row>
    <row r="48" spans="1:8" ht="15" hidden="1" customHeight="1" outlineLevel="2">
      <c r="A48" s="66"/>
      <c r="C48" s="3" t="s">
        <v>23</v>
      </c>
      <c r="D48" s="12"/>
      <c r="E48" s="12"/>
      <c r="F48" s="12"/>
      <c r="G48" s="12">
        <v>1</v>
      </c>
      <c r="H48" s="12">
        <v>0</v>
      </c>
    </row>
    <row r="49" spans="1:8" ht="15" hidden="1" customHeight="1" outlineLevel="2">
      <c r="A49" s="66"/>
      <c r="C49" s="18">
        <v>0.05</v>
      </c>
      <c r="D49" s="12"/>
      <c r="E49" s="12"/>
      <c r="F49" s="12"/>
      <c r="G49" s="12">
        <v>2.65</v>
      </c>
      <c r="H49" s="12">
        <v>0.55000000000000004</v>
      </c>
    </row>
    <row r="50" spans="1:8" ht="15" hidden="1" customHeight="1" outlineLevel="2">
      <c r="A50" s="66"/>
      <c r="C50" s="19">
        <v>0.25</v>
      </c>
      <c r="D50" s="12"/>
      <c r="E50" s="12"/>
      <c r="F50" s="12"/>
      <c r="G50" s="12">
        <v>6.25</v>
      </c>
      <c r="H50" s="12">
        <v>2.75</v>
      </c>
    </row>
    <row r="51" spans="1:8" ht="15" hidden="1" customHeight="1" outlineLevel="2">
      <c r="A51" s="66"/>
      <c r="C51" s="3">
        <v>0.5</v>
      </c>
      <c r="D51" s="12"/>
      <c r="E51" s="12"/>
      <c r="F51" s="12"/>
      <c r="G51" s="12">
        <v>10</v>
      </c>
      <c r="H51" s="12">
        <v>5.5</v>
      </c>
    </row>
    <row r="52" spans="1:8" ht="15" hidden="1" customHeight="1" outlineLevel="2">
      <c r="A52" s="66"/>
      <c r="C52" s="18">
        <v>0.75</v>
      </c>
      <c r="D52" s="12"/>
      <c r="E52" s="12"/>
      <c r="F52" s="12"/>
      <c r="G52" s="12">
        <v>13</v>
      </c>
      <c r="H52" s="12">
        <v>8.25</v>
      </c>
    </row>
    <row r="53" spans="1:8" ht="15" hidden="1" customHeight="1" outlineLevel="2">
      <c r="A53" s="66"/>
      <c r="C53" s="18">
        <v>0.95</v>
      </c>
      <c r="D53" s="12"/>
      <c r="E53" s="12"/>
      <c r="F53" s="12"/>
      <c r="G53" s="12">
        <v>15.899999999999901</v>
      </c>
      <c r="H53" s="12">
        <v>10.45</v>
      </c>
    </row>
    <row r="54" spans="1:8" ht="15" hidden="1" customHeight="1" outlineLevel="2">
      <c r="A54" s="66"/>
      <c r="C54" s="3" t="s">
        <v>24</v>
      </c>
      <c r="D54" s="12"/>
      <c r="E54" s="12"/>
      <c r="F54" s="12"/>
      <c r="G54" s="12">
        <v>17</v>
      </c>
      <c r="H54" s="12">
        <v>11</v>
      </c>
    </row>
    <row r="55" spans="1:8" ht="15" hidden="1" customHeight="1" outlineLevel="2">
      <c r="A55" s="66"/>
      <c r="C55" s="18" t="s">
        <v>25</v>
      </c>
      <c r="D55" s="12"/>
      <c r="E55" s="12"/>
      <c r="F55" s="12"/>
      <c r="G55" s="12">
        <v>16</v>
      </c>
      <c r="H55" s="12">
        <v>11</v>
      </c>
    </row>
    <row r="56" spans="1:8" ht="15" hidden="1" customHeight="1" outlineLevel="2">
      <c r="C56" s="3" t="s">
        <v>26</v>
      </c>
      <c r="D56" s="12"/>
      <c r="E56" s="12"/>
      <c r="F56" s="12"/>
      <c r="G56" s="12">
        <v>6.75</v>
      </c>
      <c r="H56" s="12">
        <v>5.5</v>
      </c>
    </row>
    <row r="57" spans="1:8" ht="10.199999999999999" hidden="1" customHeight="1" outlineLevel="2"/>
    <row r="58" spans="1:8" ht="14.4" outlineLevel="1" collapsed="1">
      <c r="A58" s="66"/>
      <c r="B58" s="82" t="s">
        <v>63</v>
      </c>
      <c r="C58" s="2" t="s">
        <v>27</v>
      </c>
    </row>
    <row r="59" spans="1:8" ht="10.050000000000001" customHeight="1" outlineLevel="1">
      <c r="A59" s="66"/>
    </row>
    <row r="60" spans="1:8" ht="15" hidden="1" customHeight="1" outlineLevel="2">
      <c r="A60" s="66"/>
      <c r="C60" s="3" t="s">
        <v>28</v>
      </c>
      <c r="D60" s="29" t="b">
        <v>0</v>
      </c>
      <c r="E60" s="29" t="b">
        <v>0</v>
      </c>
      <c r="F60" s="29" t="b">
        <v>0</v>
      </c>
      <c r="G60" s="29" t="b">
        <v>0</v>
      </c>
      <c r="H60" s="29" t="b">
        <v>0</v>
      </c>
    </row>
    <row r="61" spans="1:8" ht="15" hidden="1" customHeight="1" outlineLevel="2">
      <c r="A61" s="66"/>
      <c r="C61" s="18" t="s">
        <v>29</v>
      </c>
      <c r="D61" s="29" t="b">
        <v>0</v>
      </c>
      <c r="E61" s="29" t="b">
        <v>0</v>
      </c>
      <c r="F61" s="29" t="b">
        <v>0</v>
      </c>
      <c r="G61" s="29" t="b">
        <v>0</v>
      </c>
      <c r="H61" s="29" t="b">
        <v>0</v>
      </c>
    </row>
    <row r="62" spans="1:8" ht="15" hidden="1" customHeight="1" outlineLevel="2">
      <c r="A62" s="66"/>
      <c r="C62" s="18" t="s">
        <v>30</v>
      </c>
      <c r="D62" s="29" t="b">
        <v>0</v>
      </c>
      <c r="E62" s="29" t="b">
        <v>0</v>
      </c>
      <c r="F62" s="29" t="b">
        <v>0</v>
      </c>
      <c r="G62" s="29" t="b">
        <v>0</v>
      </c>
      <c r="H62" s="29" t="b">
        <v>0</v>
      </c>
    </row>
    <row r="63" spans="1:8" ht="15" hidden="1" customHeight="1" outlineLevel="2">
      <c r="A63" s="66"/>
      <c r="C63" s="18" t="s">
        <v>31</v>
      </c>
      <c r="D63" s="29" t="b">
        <v>0</v>
      </c>
      <c r="E63" s="29" t="b">
        <v>0</v>
      </c>
      <c r="F63" s="29" t="b">
        <v>0</v>
      </c>
      <c r="G63" s="29" t="b">
        <v>0</v>
      </c>
      <c r="H63" s="29" t="b">
        <v>0</v>
      </c>
    </row>
    <row r="64" spans="1:8" ht="15" hidden="1" customHeight="1" outlineLevel="2">
      <c r="A64" s="66"/>
      <c r="C64" s="3" t="s">
        <v>32</v>
      </c>
      <c r="D64" s="29" t="b">
        <v>0</v>
      </c>
      <c r="E64" s="29" t="b">
        <v>0</v>
      </c>
      <c r="F64" s="29" t="b">
        <v>0</v>
      </c>
      <c r="G64" s="29" t="b">
        <v>0</v>
      </c>
      <c r="H64" s="29" t="b">
        <v>0</v>
      </c>
    </row>
    <row r="65" spans="1:8" ht="15" hidden="1" customHeight="1" outlineLevel="2">
      <c r="A65" s="66"/>
      <c r="C65" s="18" t="s">
        <v>33</v>
      </c>
      <c r="D65" s="29" t="b">
        <v>0</v>
      </c>
      <c r="E65" s="29" t="b">
        <v>0</v>
      </c>
      <c r="F65" s="29" t="b">
        <v>0</v>
      </c>
      <c r="G65" s="29" t="b">
        <v>0</v>
      </c>
      <c r="H65" s="29" t="b">
        <v>0</v>
      </c>
    </row>
    <row r="66" spans="1:8" ht="15" hidden="1" customHeight="1" outlineLevel="2">
      <c r="A66" s="66"/>
      <c r="C66" s="18" t="s">
        <v>34</v>
      </c>
      <c r="D66" s="29" t="b">
        <v>0</v>
      </c>
      <c r="E66" s="29" t="b">
        <v>0</v>
      </c>
      <c r="F66" s="29" t="b">
        <v>0</v>
      </c>
      <c r="G66" s="29" t="b">
        <v>0</v>
      </c>
      <c r="H66" s="29" t="b">
        <v>0</v>
      </c>
    </row>
    <row r="67" spans="1:8" ht="15" hidden="1" customHeight="1" outlineLevel="2">
      <c r="C67" s="3" t="s">
        <v>35</v>
      </c>
      <c r="D67" s="29" t="b">
        <v>0</v>
      </c>
      <c r="E67" s="29" t="b">
        <v>0</v>
      </c>
      <c r="F67" s="29" t="b">
        <v>0</v>
      </c>
      <c r="G67" s="29" t="b">
        <v>0</v>
      </c>
      <c r="H67" s="29" t="b">
        <v>0</v>
      </c>
    </row>
    <row r="68" spans="1:8" ht="10.199999999999999" hidden="1" customHeight="1" outlineLevel="2"/>
    <row r="69" spans="1:8" ht="14.4" outlineLevel="1" collapsed="1">
      <c r="A69" s="66"/>
      <c r="B69" s="82" t="s">
        <v>63</v>
      </c>
      <c r="C69" s="2" t="s">
        <v>36</v>
      </c>
    </row>
    <row r="70" spans="1:8" ht="10.050000000000001" customHeight="1" outlineLevel="1">
      <c r="A70" s="66"/>
    </row>
    <row r="71" spans="1:8" ht="15" hidden="1" customHeight="1" outlineLevel="2">
      <c r="A71" s="66"/>
      <c r="C71" s="3" t="str">
        <f>IF(COUNTIF(FieldList1, "&lt;&gt;FALSE") = 0,"",SUBSTITUTE(LOWER(C60)," ","_") &amp;" = ")</f>
        <v/>
      </c>
      <c r="D71" s="81" t="str" cm="1">
        <f t="array" ref="D71">IF(COUNTIF(FieldList1, "&lt;&gt;FALSE") = 0,"","['"&amp;_xlfn.TEXTJOIN("', '", TRUE, _xlfn._xlws.FILTER(FieldRange,FieldList1&lt;&gt; FALSE, ""))&amp;"']")</f>
        <v/>
      </c>
    </row>
    <row r="72" spans="1:8" ht="15" hidden="1" customHeight="1" outlineLevel="2">
      <c r="A72" s="66"/>
      <c r="C72" s="17" t="str">
        <f>IF(COUNTIF(FieldList2, "&lt;&gt;FALSE") = 0,"",SUBSTITUTE(LOWER(C61)," ","_")&amp;" = ")</f>
        <v/>
      </c>
      <c r="D72" s="81" t="str" cm="1">
        <f t="array" ref="D72">IF(COUNTIF(FieldList2, "&lt;&gt;FALSE") = 0,"","['"&amp;_xlfn.TEXTJOIN("', '", TRUE, _xlfn._xlws.FILTER(FieldRange,FieldList2&lt;&gt; FALSE, ""))&amp;"']")</f>
        <v/>
      </c>
    </row>
    <row r="73" spans="1:8" ht="15" hidden="1" customHeight="1" outlineLevel="2">
      <c r="A73" s="66"/>
      <c r="C73" s="17" t="str">
        <f>IF(COUNTIF(FieldList3, "&lt;&gt;FALSE") = 0,"",SUBSTITUTE(LOWER(C62)," ","_")&amp;" = ")</f>
        <v/>
      </c>
      <c r="D73" s="81" t="str" cm="1">
        <f t="array" ref="D73">IF(COUNTIF(FieldList3, "&lt;&gt;FALSE") = 0,"","['"&amp;_xlfn.TEXTJOIN("', '", TRUE, _xlfn._xlws.FILTER(FieldRange,FieldList3&lt;&gt; FALSE, ""))&amp;"']")</f>
        <v/>
      </c>
    </row>
    <row r="74" spans="1:8" ht="15" hidden="1" customHeight="1" outlineLevel="2">
      <c r="A74" s="66"/>
      <c r="C74" s="17" t="str">
        <f>IF(COUNTIF(FieldList4, "&lt;&gt;FALSE") = 0,"",SUBSTITUTE(LOWER(C63)," ","_")&amp;" = ")</f>
        <v/>
      </c>
      <c r="D74" s="81" t="str" cm="1">
        <f t="array" ref="D74">IF(COUNTIF(FieldList4, "&lt;&gt;FALSE") = 0,"","['"&amp;_xlfn.TEXTJOIN("', '", TRUE, _xlfn._xlws.FILTER(FieldRange,FieldList4&lt;&gt; FALSE, ""))&amp;"']")</f>
        <v/>
      </c>
    </row>
    <row r="75" spans="1:8" ht="15" hidden="1" customHeight="1" outlineLevel="2">
      <c r="A75" s="66"/>
      <c r="C75" s="17" t="str">
        <f>IF(COUNTIF(FieldList5, "&lt;&gt;FALSE") = 0,"",SUBSTITUTE(LOWER(C64)," ","_")&amp;" = ")</f>
        <v/>
      </c>
      <c r="D75" s="81" t="str" cm="1">
        <f t="array" ref="D75">IF(COUNTIF(FieldList5, "&lt;&gt;FALSE") = 0,"","['"&amp;_xlfn.TEXTJOIN("', '", TRUE, _xlfn._xlws.FILTER(FieldRange,FieldList5&lt;&gt; FALSE, ""))&amp;"']")</f>
        <v/>
      </c>
    </row>
    <row r="76" spans="1:8" ht="15" hidden="1" customHeight="1" outlineLevel="2">
      <c r="A76" s="66"/>
      <c r="C76" s="17" t="str">
        <f>IF(COUNTIF(FieldList6, "&lt;&gt;FALSE") = 0,"",SUBSTITUTE(LOWER(C65)," ","_")&amp;" = ")</f>
        <v/>
      </c>
      <c r="D76" s="81" t="str" cm="1">
        <f t="array" ref="D76">IF(COUNTIF(FieldList6, "&lt;&gt;FALSE") = 0,"","['"&amp;_xlfn.TEXTJOIN("', '", TRUE, _xlfn._xlws.FILTER(FieldRange,FieldList6&lt;&gt; FALSE, ""))&amp;"']")</f>
        <v/>
      </c>
    </row>
    <row r="77" spans="1:8" ht="15" hidden="1" customHeight="1" outlineLevel="2">
      <c r="A77" s="66"/>
      <c r="C77" s="16" t="str">
        <f>IF(COUNTIF(FieldList7, "&lt;&gt;FALSE") = 0,"",SUBSTITUTE(LOWER(C66)," ","_")&amp;" = ")</f>
        <v/>
      </c>
      <c r="D77" s="81" t="str" cm="1">
        <f t="array" ref="D77">IF(COUNTIF(FieldList7, "&lt;&gt;FALSE") = 0,"","['"&amp;_xlfn.TEXTJOIN("', '", TRUE, _xlfn._xlws.FILTER(FieldRange,FieldList7&lt;&gt; FALSE, ""))&amp;"']")</f>
        <v/>
      </c>
    </row>
    <row r="78" spans="1:8" ht="15" hidden="1" customHeight="1" outlineLevel="2">
      <c r="A78" s="66"/>
      <c r="C78" s="3" t="str">
        <f>IF(COUNTIF(FieldList8, "&lt;&gt;FALSE") = 0,"",SUBSTITUTE(LOWER(C67)," ","_")&amp;" = ")</f>
        <v/>
      </c>
      <c r="D78" s="81" t="str" cm="1">
        <f t="array" ref="D78">IF(COUNTIF(FieldList8, "&lt;&gt;FALSE") = 0,"","['"&amp;_xlfn.TEXTJOIN("', '", TRUE, _xlfn._xlws.FILTER(FieldRange,FieldList8&lt;&gt; FALSE, ""))&amp;"']")</f>
        <v/>
      </c>
    </row>
    <row r="79" spans="1:8" ht="15" hidden="1" customHeight="1" outlineLevel="2">
      <c r="C79" s="15" t="str">
        <f>IF(COUNTIF(tbl_sankey[Record List], "&lt;&gt;FALSE") = 0,"",SUBSTITUTE(LOWER(LightHeader)," ", "_") &amp;" = ")</f>
        <v/>
      </c>
      <c r="D79" s="81" t="str" cm="1">
        <f t="array" ref="D79">IF(COUNTIF(tbl_sankey[Record List], "&lt;&gt;FALSE") = 0,"","['"&amp;_xlfn.TEXTJOIN("', '", TRUE, _xlfn._xlws.FILTER(_xlfn.TAKE(tbl_sankey[],,-1), tbl_sankey[Record List] &lt;&gt; FALSE, ""))&amp;"']")</f>
        <v/>
      </c>
    </row>
    <row r="80" spans="1:8" ht="10.199999999999999" hidden="1" customHeight="1" outlineLevel="1" collapsed="1"/>
    <row r="81" spans="3:10" ht="30" customHeight="1">
      <c r="C81" s="61" t="s">
        <v>37</v>
      </c>
      <c r="D81" s="59" t="s">
        <v>177</v>
      </c>
      <c r="E81" s="59" t="s">
        <v>178</v>
      </c>
      <c r="F81" s="59" t="s">
        <v>99</v>
      </c>
      <c r="G81" s="119" t="s">
        <v>117</v>
      </c>
      <c r="H81" s="119" t="s">
        <v>103</v>
      </c>
      <c r="I81" s="61" t="s">
        <v>38</v>
      </c>
      <c r="J81" s="61" t="s">
        <v>104</v>
      </c>
    </row>
    <row r="82" spans="3:10" ht="15" customHeight="1">
      <c r="C82" s="62" t="b">
        <v>0</v>
      </c>
      <c r="D82" s="60" t="s">
        <v>1557</v>
      </c>
      <c r="E82" s="60" t="s">
        <v>1558</v>
      </c>
      <c r="F82" s="60" t="s">
        <v>1556</v>
      </c>
      <c r="G82" s="122">
        <v>13</v>
      </c>
      <c r="H82" s="122">
        <v>0</v>
      </c>
      <c r="I82" s="123">
        <v>0</v>
      </c>
      <c r="J82" s="123">
        <v>7.7724097069133888E+17</v>
      </c>
    </row>
    <row r="83" spans="3:10" ht="15" customHeight="1">
      <c r="C83" s="62" t="b">
        <v>0</v>
      </c>
      <c r="D83" s="60" t="s">
        <v>1554</v>
      </c>
      <c r="E83" s="60" t="s">
        <v>1558</v>
      </c>
      <c r="F83" s="60"/>
      <c r="G83" s="122">
        <v>4</v>
      </c>
      <c r="H83" s="122">
        <v>1</v>
      </c>
      <c r="I83" s="123">
        <v>1</v>
      </c>
      <c r="J83" s="123">
        <v>1.3444452966107489E+18</v>
      </c>
    </row>
    <row r="84" spans="3:10" ht="15" customHeight="1">
      <c r="C84" s="112" t="b">
        <v>0</v>
      </c>
      <c r="D84" s="113" t="s">
        <v>1559</v>
      </c>
      <c r="E84" s="114" t="s">
        <v>1558</v>
      </c>
      <c r="F84" s="114" t="s">
        <v>1556</v>
      </c>
      <c r="G84" s="122">
        <v>1</v>
      </c>
      <c r="H84" s="122">
        <v>2</v>
      </c>
      <c r="I84" s="123">
        <v>0</v>
      </c>
      <c r="J84" s="123">
        <v>1.1128389764896342E+19</v>
      </c>
    </row>
    <row r="85" spans="3:10" ht="15" customHeight="1">
      <c r="C85" s="112" t="b">
        <v>0</v>
      </c>
      <c r="D85" s="113" t="s">
        <v>1560</v>
      </c>
      <c r="E85" s="114" t="s">
        <v>1561</v>
      </c>
      <c r="F85" s="114" t="s">
        <v>1556</v>
      </c>
      <c r="G85" s="122">
        <v>17</v>
      </c>
      <c r="H85" s="122">
        <v>3</v>
      </c>
      <c r="I85" s="123">
        <v>0</v>
      </c>
      <c r="J85" s="123">
        <v>1.4395398095204264E+19</v>
      </c>
    </row>
    <row r="86" spans="3:10" ht="15" customHeight="1">
      <c r="C86" s="112" t="b">
        <v>0</v>
      </c>
      <c r="D86" s="113" t="s">
        <v>1557</v>
      </c>
      <c r="E86" s="114" t="s">
        <v>1561</v>
      </c>
      <c r="F86" s="114" t="s">
        <v>1562</v>
      </c>
      <c r="G86" s="122">
        <v>11</v>
      </c>
      <c r="H86" s="122">
        <v>4</v>
      </c>
      <c r="I86" s="123">
        <v>0</v>
      </c>
      <c r="J86" s="123">
        <v>1.5793553031810386E+19</v>
      </c>
    </row>
    <row r="87" spans="3:10" ht="15" customHeight="1">
      <c r="C87" s="112" t="b">
        <v>0</v>
      </c>
      <c r="D87" s="113" t="s">
        <v>1554</v>
      </c>
      <c r="E87" s="114" t="s">
        <v>1561</v>
      </c>
      <c r="F87" s="114" t="s">
        <v>1563</v>
      </c>
      <c r="G87" s="122">
        <v>13</v>
      </c>
      <c r="H87" s="122">
        <v>5</v>
      </c>
      <c r="I87" s="123">
        <v>0</v>
      </c>
      <c r="J87" s="123">
        <v>1.6192793306178726E+18</v>
      </c>
    </row>
    <row r="88" spans="3:10" ht="15" customHeight="1">
      <c r="C88" s="112" t="b">
        <v>0</v>
      </c>
      <c r="D88" s="113" t="s">
        <v>1559</v>
      </c>
      <c r="E88" s="114" t="s">
        <v>1564</v>
      </c>
      <c r="F88" s="114" t="s">
        <v>1556</v>
      </c>
      <c r="G88" s="122">
        <v>7</v>
      </c>
      <c r="H88" s="122">
        <v>6</v>
      </c>
      <c r="I88" s="123">
        <v>0</v>
      </c>
      <c r="J88" s="123">
        <v>1.4041477441136816E+19</v>
      </c>
    </row>
    <row r="89" spans="3:10" ht="15" customHeight="1">
      <c r="C89" s="112" t="b">
        <v>0</v>
      </c>
      <c r="D89" s="113" t="s">
        <v>1560</v>
      </c>
      <c r="E89" s="114" t="s">
        <v>1564</v>
      </c>
      <c r="F89" s="114" t="s">
        <v>1563</v>
      </c>
      <c r="G89" s="122">
        <v>11</v>
      </c>
      <c r="H89" s="122">
        <v>7</v>
      </c>
      <c r="I89" s="123">
        <v>0</v>
      </c>
      <c r="J89" s="123">
        <v>5.2551164920704461E+18</v>
      </c>
    </row>
    <row r="90" spans="3:10" ht="15" customHeight="1">
      <c r="C90" s="112" t="b">
        <v>0</v>
      </c>
      <c r="D90" s="113" t="s">
        <v>1557</v>
      </c>
      <c r="E90" s="114" t="s">
        <v>1564</v>
      </c>
      <c r="F90" s="114" t="s">
        <v>1562</v>
      </c>
      <c r="G90" s="122">
        <v>9</v>
      </c>
      <c r="H90" s="122">
        <v>8</v>
      </c>
      <c r="I90" s="123">
        <v>0</v>
      </c>
      <c r="J90" s="123">
        <v>9.6200012286236672E+18</v>
      </c>
    </row>
    <row r="91" spans="3:10" ht="15" customHeight="1">
      <c r="C91" s="112" t="b">
        <v>0</v>
      </c>
      <c r="D91" s="113" t="s">
        <v>1554</v>
      </c>
      <c r="E91" s="114" t="s">
        <v>1555</v>
      </c>
      <c r="F91" s="114"/>
      <c r="G91" s="122">
        <v>4</v>
      </c>
      <c r="H91" s="122">
        <v>9</v>
      </c>
      <c r="I91" s="123">
        <v>1</v>
      </c>
      <c r="J91" s="123">
        <v>1.2831620668950036E+18</v>
      </c>
    </row>
    <row r="92" spans="3:10" ht="15" customHeight="1">
      <c r="C92" s="112" t="b">
        <v>0</v>
      </c>
      <c r="D92" s="113" t="s">
        <v>1559</v>
      </c>
      <c r="E92" s="114" t="s">
        <v>1555</v>
      </c>
      <c r="F92" s="114" t="s">
        <v>1556</v>
      </c>
      <c r="G92" s="122">
        <v>7</v>
      </c>
      <c r="H92" s="122">
        <v>10</v>
      </c>
      <c r="I92" s="123">
        <v>0</v>
      </c>
      <c r="J92" s="123">
        <v>6.1135314998530509E+18</v>
      </c>
    </row>
    <row r="93" spans="3:10" ht="15" customHeight="1">
      <c r="C93" s="115" t="b">
        <v>0</v>
      </c>
      <c r="D93" s="116" t="s">
        <v>1560</v>
      </c>
      <c r="E93" s="117" t="s">
        <v>1555</v>
      </c>
      <c r="F93" s="117" t="s">
        <v>1562</v>
      </c>
      <c r="G93" s="122">
        <v>15</v>
      </c>
      <c r="H93" s="122">
        <v>11</v>
      </c>
      <c r="I93" s="123">
        <v>0</v>
      </c>
      <c r="J93" s="123">
        <v>1.6983205722707174E+18</v>
      </c>
    </row>
  </sheetData>
  <mergeCells count="1">
    <mergeCell ref="D9:E9"/>
  </mergeCells>
  <phoneticPr fontId="24" type="noConversion"/>
  <conditionalFormatting sqref="C81 C60:C67">
    <cfRule type="duplicateValues" dxfId="28" priority="8"/>
  </conditionalFormatting>
  <conditionalFormatting sqref="C82:C93">
    <cfRule type="cellIs" dxfId="27" priority="11" operator="notEqual">
      <formula>FALSE</formula>
    </cfRule>
  </conditionalFormatting>
  <conditionalFormatting sqref="D9">
    <cfRule type="cellIs" dxfId="26" priority="4" operator="notEqual">
      <formula>"Dataset Description"</formula>
    </cfRule>
  </conditionalFormatting>
  <conditionalFormatting sqref="D14:D15">
    <cfRule type="colorScale" priority="5">
      <colorScale>
        <cfvo type="num" val="0"/>
        <cfvo type="num" val="0.2"/>
        <color theme="1" tint="-0.499984740745262"/>
        <color rgb="FF7A0000"/>
      </colorScale>
    </cfRule>
  </conditionalFormatting>
  <conditionalFormatting sqref="D17:H17">
    <cfRule type="cellIs" dxfId="25" priority="6" operator="notEqual">
      <formula>"Definition"</formula>
    </cfRule>
  </conditionalFormatting>
  <conditionalFormatting sqref="D19:H19">
    <cfRule type="cellIs" dxfId="24" priority="7" operator="notEqual">
      <formula>"Note"</formula>
    </cfRule>
  </conditionalFormatting>
  <conditionalFormatting sqref="D25:F32 D38:F42 D48:F56">
    <cfRule type="cellIs" dxfId="23" priority="12" operator="equal">
      <formula>0</formula>
    </cfRule>
  </conditionalFormatting>
  <conditionalFormatting sqref="D26:F28">
    <cfRule type="colorScale" priority="9">
      <colorScale>
        <cfvo type="num" val="0"/>
        <cfvo type="num" val="0.2"/>
        <color rgb="FF000000"/>
        <color rgb="FF7A0000"/>
      </colorScale>
    </cfRule>
  </conditionalFormatting>
  <conditionalFormatting sqref="D60:F67">
    <cfRule type="cellIs" dxfId="22" priority="10" operator="notEqual">
      <formula>FALSE</formula>
    </cfRule>
  </conditionalFormatting>
  <conditionalFormatting sqref="G25:H32 G38:H42 G48:H56">
    <cfRule type="cellIs" dxfId="21" priority="3" operator="equal">
      <formula>0</formula>
    </cfRule>
  </conditionalFormatting>
  <conditionalFormatting sqref="G26:H28">
    <cfRule type="colorScale" priority="1">
      <colorScale>
        <cfvo type="num" val="0"/>
        <cfvo type="num" val="0.2"/>
        <color rgb="FF000000"/>
        <color rgb="FF7A0000"/>
      </colorScale>
    </cfRule>
  </conditionalFormatting>
  <conditionalFormatting sqref="G60:H67">
    <cfRule type="cellIs" dxfId="20" priority="2" operator="notEqual">
      <formula>FALSE</formula>
    </cfRule>
  </conditionalFormatting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13EFE-32E5-4773-9BF7-349FD1B9CD69}">
  <sheetPr>
    <tabColor rgb="FFD0D0D0"/>
  </sheetPr>
  <dimension ref="A1:AG130"/>
  <sheetViews>
    <sheetView topLeftCell="A2" zoomScale="85" zoomScaleNormal="85" workbookViewId="0">
      <pane xSplit="3" ySplit="20" topLeftCell="D22" activePane="bottomRight" state="frozen"/>
      <selection activeCell="A2" sqref="A2"/>
      <selection pane="topRight" activeCell="D2" sqref="D2"/>
      <selection pane="bottomLeft" activeCell="A22" sqref="A22"/>
      <selection pane="bottomRight" activeCell="D21" sqref="D21"/>
    </sheetView>
  </sheetViews>
  <sheetFormatPr defaultColWidth="15.6640625" defaultRowHeight="15" customHeight="1" outlineLevelRow="2"/>
  <cols>
    <col min="1" max="1" width="1.77734375" style="81" customWidth="1"/>
    <col min="2" max="2" width="8.33203125" style="81" customWidth="1"/>
    <col min="3" max="3" width="26.44140625" style="81" bestFit="1" customWidth="1"/>
    <col min="4" max="4" width="25.6640625" style="81" customWidth="1"/>
    <col min="5" max="31" width="27.6640625" style="81" customWidth="1"/>
    <col min="32" max="16384" width="15.6640625" style="81"/>
  </cols>
  <sheetData>
    <row r="1" spans="1:31" ht="19.95" hidden="1" customHeight="1">
      <c r="B1" s="13"/>
      <c r="C1" s="14"/>
      <c r="D1" s="14" t="s">
        <v>0</v>
      </c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</row>
    <row r="2" spans="1:31" s="71" customFormat="1" ht="4.95" customHeight="1"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</row>
    <row r="3" spans="1:31" ht="14.4" customHeight="1">
      <c r="B3" s="80" t="str">
        <f ca="1">HYPERLINK("#" &amp; CELL("address", _xlfn.XLOOKUP(Name,tbl_DfOverview[Dataframe],tbl_DfOverview[_],tbl_DfOverview[[#Headers],[_]])), "Overview ↩")</f>
        <v>Overview ↩</v>
      </c>
      <c r="C3" s="80"/>
    </row>
    <row r="4" spans="1:31" ht="4.95" customHeight="1">
      <c r="B4" s="68"/>
    </row>
    <row r="5" spans="1:31" ht="30" customHeight="1">
      <c r="B5" s="97" t="e" vm="1">
        <v>#VALUE!</v>
      </c>
      <c r="C5" s="74" t="s">
        <v>179</v>
      </c>
      <c r="D5" s="22"/>
    </row>
    <row r="6" spans="1:31" ht="10.199999999999999" customHeight="1"/>
    <row r="7" spans="1:31" ht="14.4">
      <c r="A7" s="66"/>
      <c r="B7" s="82" t="s">
        <v>63</v>
      </c>
      <c r="C7" s="2" t="s">
        <v>5</v>
      </c>
    </row>
    <row r="8" spans="1:31" ht="10.199999999999999" customHeight="1">
      <c r="A8" s="66"/>
    </row>
    <row r="9" spans="1:31" ht="49.95" hidden="1" customHeight="1" outlineLevel="1">
      <c r="A9" s="66"/>
      <c r="D9" s="110" t="s">
        <v>51</v>
      </c>
      <c r="E9" s="111"/>
    </row>
    <row r="10" spans="1:31" ht="14.4" hidden="1" outlineLevel="1">
      <c r="A10" s="66"/>
    </row>
    <row r="11" spans="1:31" ht="15" hidden="1" customHeight="1" outlineLevel="1">
      <c r="A11" s="66"/>
      <c r="C11" s="21" t="s">
        <v>6</v>
      </c>
      <c r="D11" s="32">
        <v>49</v>
      </c>
    </row>
    <row r="12" spans="1:31" ht="15" hidden="1" customHeight="1" outlineLevel="1">
      <c r="A12" s="66"/>
      <c r="C12" s="3" t="s">
        <v>48</v>
      </c>
      <c r="D12" s="24">
        <v>28</v>
      </c>
    </row>
    <row r="13" spans="1:31" ht="15" hidden="1" customHeight="1" outlineLevel="1">
      <c r="A13" s="66"/>
      <c r="C13" s="3" t="s">
        <v>12</v>
      </c>
      <c r="D13" s="24">
        <v>10935</v>
      </c>
    </row>
    <row r="14" spans="1:31" ht="15" hidden="1" customHeight="1" outlineLevel="1">
      <c r="A14" s="66"/>
      <c r="C14" s="3" t="s">
        <v>49</v>
      </c>
      <c r="D14" s="30">
        <v>1</v>
      </c>
    </row>
    <row r="15" spans="1:31" ht="15" hidden="1" customHeight="1" outlineLevel="1">
      <c r="A15" s="66"/>
      <c r="C15" s="3" t="s">
        <v>50</v>
      </c>
      <c r="D15" s="31">
        <v>8.0174927113702606E-3</v>
      </c>
    </row>
    <row r="16" spans="1:31" ht="10.199999999999999" hidden="1" customHeight="1" outlineLevel="1">
      <c r="A16" s="66"/>
    </row>
    <row r="17" spans="1:33" ht="34.950000000000003" hidden="1" customHeight="1" outlineLevel="1">
      <c r="A17" s="66"/>
      <c r="C17" s="21" t="s">
        <v>2</v>
      </c>
      <c r="D17" s="33" t="s">
        <v>40</v>
      </c>
      <c r="E17" s="34" t="s">
        <v>40</v>
      </c>
      <c r="F17" s="34" t="s">
        <v>40</v>
      </c>
      <c r="G17" s="34" t="s">
        <v>40</v>
      </c>
      <c r="H17" s="34" t="s">
        <v>40</v>
      </c>
      <c r="I17" s="34" t="s">
        <v>40</v>
      </c>
      <c r="J17" s="34" t="s">
        <v>40</v>
      </c>
      <c r="K17" s="34" t="s">
        <v>40</v>
      </c>
      <c r="L17" s="34" t="s">
        <v>40</v>
      </c>
      <c r="M17" s="34" t="s">
        <v>40</v>
      </c>
      <c r="N17" s="34" t="s">
        <v>40</v>
      </c>
      <c r="O17" s="34" t="s">
        <v>40</v>
      </c>
      <c r="P17" s="34" t="s">
        <v>40</v>
      </c>
      <c r="Q17" s="34" t="s">
        <v>40</v>
      </c>
      <c r="R17" s="34" t="s">
        <v>40</v>
      </c>
      <c r="S17" s="34" t="s">
        <v>40</v>
      </c>
      <c r="T17" s="34" t="s">
        <v>40</v>
      </c>
      <c r="U17" s="34" t="s">
        <v>40</v>
      </c>
      <c r="V17" s="34" t="s">
        <v>40</v>
      </c>
      <c r="W17" s="34" t="s">
        <v>40</v>
      </c>
      <c r="X17" s="34" t="s">
        <v>40</v>
      </c>
      <c r="Y17" s="34" t="s">
        <v>40</v>
      </c>
      <c r="Z17" s="34" t="s">
        <v>40</v>
      </c>
      <c r="AA17" s="34" t="s">
        <v>40</v>
      </c>
      <c r="AB17" s="34" t="s">
        <v>40</v>
      </c>
      <c r="AC17" s="34" t="s">
        <v>40</v>
      </c>
      <c r="AD17" s="34" t="s">
        <v>40</v>
      </c>
      <c r="AE17" s="34" t="s">
        <v>40</v>
      </c>
    </row>
    <row r="18" spans="1:33" ht="10.199999999999999" hidden="1" customHeight="1" outlineLevel="1">
      <c r="A18" s="66"/>
    </row>
    <row r="19" spans="1:33" ht="34.950000000000003" hidden="1" customHeight="1" outlineLevel="1">
      <c r="C19" s="21" t="s">
        <v>3</v>
      </c>
      <c r="D19" s="35" t="s">
        <v>47</v>
      </c>
      <c r="E19" s="36" t="s">
        <v>47</v>
      </c>
      <c r="F19" s="37" t="s">
        <v>47</v>
      </c>
      <c r="G19" s="37" t="s">
        <v>47</v>
      </c>
      <c r="H19" s="37" t="s">
        <v>47</v>
      </c>
      <c r="I19" s="37" t="s">
        <v>47</v>
      </c>
      <c r="J19" s="37" t="s">
        <v>47</v>
      </c>
      <c r="K19" s="37" t="s">
        <v>47</v>
      </c>
      <c r="L19" s="37" t="s">
        <v>47</v>
      </c>
      <c r="M19" s="37" t="s">
        <v>47</v>
      </c>
      <c r="N19" s="37" t="s">
        <v>47</v>
      </c>
      <c r="O19" s="37" t="s">
        <v>47</v>
      </c>
      <c r="P19" s="37" t="s">
        <v>47</v>
      </c>
      <c r="Q19" s="37" t="s">
        <v>47</v>
      </c>
      <c r="R19" s="37" t="s">
        <v>47</v>
      </c>
      <c r="S19" s="37" t="s">
        <v>47</v>
      </c>
      <c r="T19" s="37" t="s">
        <v>47</v>
      </c>
      <c r="U19" s="37" t="s">
        <v>47</v>
      </c>
      <c r="V19" s="37" t="s">
        <v>47</v>
      </c>
      <c r="W19" s="37" t="s">
        <v>47</v>
      </c>
      <c r="X19" s="37" t="s">
        <v>47</v>
      </c>
      <c r="Y19" s="37" t="s">
        <v>47</v>
      </c>
      <c r="Z19" s="37" t="s">
        <v>47</v>
      </c>
      <c r="AA19" s="37" t="s">
        <v>47</v>
      </c>
      <c r="AB19" s="37" t="s">
        <v>47</v>
      </c>
      <c r="AC19" s="37" t="s">
        <v>47</v>
      </c>
      <c r="AD19" s="37" t="s">
        <v>47</v>
      </c>
      <c r="AE19" s="37" t="s">
        <v>47</v>
      </c>
    </row>
    <row r="20" spans="1:33" ht="10.199999999999999" hidden="1" customHeight="1" outlineLevel="1"/>
    <row r="21" spans="1:33" s="23" customFormat="1" ht="30" customHeight="1" collapsed="1">
      <c r="B21" s="108"/>
      <c r="C21" s="108" t="s">
        <v>4</v>
      </c>
      <c r="D21" s="109" t="s">
        <v>180</v>
      </c>
      <c r="E21" s="109" t="s">
        <v>181</v>
      </c>
      <c r="F21" s="109" t="s">
        <v>182</v>
      </c>
      <c r="G21" s="109" t="s">
        <v>183</v>
      </c>
      <c r="H21" s="109" t="s">
        <v>184</v>
      </c>
      <c r="I21" s="109" t="s">
        <v>185</v>
      </c>
      <c r="J21" s="109" t="s">
        <v>186</v>
      </c>
      <c r="K21" s="109" t="s">
        <v>187</v>
      </c>
      <c r="L21" s="109" t="s">
        <v>188</v>
      </c>
      <c r="M21" s="109" t="s">
        <v>189</v>
      </c>
      <c r="N21" s="109" t="s">
        <v>190</v>
      </c>
      <c r="O21" s="109" t="s">
        <v>191</v>
      </c>
      <c r="P21" s="109" t="s">
        <v>192</v>
      </c>
      <c r="Q21" s="109" t="s">
        <v>193</v>
      </c>
      <c r="R21" s="109" t="s">
        <v>194</v>
      </c>
      <c r="S21" s="109" t="s">
        <v>195</v>
      </c>
      <c r="T21" s="109" t="s">
        <v>196</v>
      </c>
      <c r="U21" s="109" t="s">
        <v>197</v>
      </c>
      <c r="V21" s="109" t="s">
        <v>198</v>
      </c>
      <c r="W21" s="109" t="s">
        <v>199</v>
      </c>
      <c r="X21" s="109" t="s">
        <v>200</v>
      </c>
      <c r="Y21" s="109" t="s">
        <v>201</v>
      </c>
      <c r="Z21" s="109" t="s">
        <v>202</v>
      </c>
      <c r="AA21" s="109" t="s">
        <v>203</v>
      </c>
      <c r="AB21" s="109" t="s">
        <v>204</v>
      </c>
      <c r="AC21" s="109" t="s">
        <v>205</v>
      </c>
      <c r="AD21" s="109" t="s">
        <v>206</v>
      </c>
      <c r="AE21" s="109" t="s">
        <v>103</v>
      </c>
      <c r="AF21" s="23" t="s">
        <v>38</v>
      </c>
      <c r="AG21" s="23" t="s">
        <v>104</v>
      </c>
    </row>
    <row r="22" spans="1:33" ht="10.199999999999999" customHeight="1"/>
    <row r="23" spans="1:33" ht="14.4" outlineLevel="1">
      <c r="A23" s="66"/>
      <c r="B23" s="82" t="s">
        <v>63</v>
      </c>
      <c r="C23" s="2" t="s">
        <v>7</v>
      </c>
    </row>
    <row r="24" spans="1:33" ht="10.199999999999999" customHeight="1" outlineLevel="1">
      <c r="A24" s="66"/>
    </row>
    <row r="25" spans="1:33" ht="15" hidden="1" customHeight="1" outlineLevel="2">
      <c r="A25" s="66"/>
      <c r="C25" s="19" t="s">
        <v>8</v>
      </c>
      <c r="D25" s="9" t="s">
        <v>212</v>
      </c>
      <c r="E25" s="9" t="s">
        <v>210</v>
      </c>
      <c r="F25" s="9" t="s">
        <v>210</v>
      </c>
      <c r="G25" s="9" t="s">
        <v>210</v>
      </c>
      <c r="H25" s="9" t="s">
        <v>210</v>
      </c>
      <c r="I25" s="9" t="s">
        <v>210</v>
      </c>
      <c r="J25" s="9" t="s">
        <v>210</v>
      </c>
      <c r="K25" s="9" t="s">
        <v>210</v>
      </c>
      <c r="L25" s="9" t="s">
        <v>210</v>
      </c>
      <c r="M25" s="9" t="s">
        <v>210</v>
      </c>
      <c r="N25" s="9" t="s">
        <v>210</v>
      </c>
      <c r="O25" s="9" t="s">
        <v>210</v>
      </c>
      <c r="P25" s="9" t="s">
        <v>210</v>
      </c>
      <c r="Q25" s="9" t="s">
        <v>210</v>
      </c>
      <c r="R25" s="9" t="s">
        <v>210</v>
      </c>
      <c r="S25" s="9" t="s">
        <v>210</v>
      </c>
      <c r="T25" s="9" t="s">
        <v>211</v>
      </c>
      <c r="U25" s="9" t="s">
        <v>211</v>
      </c>
      <c r="V25" s="9" t="s">
        <v>211</v>
      </c>
      <c r="W25" s="9" t="s">
        <v>211</v>
      </c>
      <c r="X25" s="9" t="s">
        <v>211</v>
      </c>
      <c r="Y25" s="9" t="s">
        <v>211</v>
      </c>
      <c r="Z25" s="9" t="s">
        <v>211</v>
      </c>
      <c r="AA25" s="9" t="s">
        <v>211</v>
      </c>
      <c r="AB25" s="9" t="s">
        <v>211</v>
      </c>
      <c r="AC25" s="9" t="s">
        <v>211</v>
      </c>
      <c r="AD25" s="9" t="s">
        <v>211</v>
      </c>
      <c r="AE25" s="9" t="s">
        <v>210</v>
      </c>
    </row>
    <row r="26" spans="1:33" ht="15" hidden="1" customHeight="1" outlineLevel="2">
      <c r="A26" s="66"/>
      <c r="C26" s="3" t="s">
        <v>9</v>
      </c>
      <c r="D26" s="10">
        <v>1</v>
      </c>
      <c r="E26" s="10">
        <v>0.122448979591836</v>
      </c>
      <c r="F26" s="10">
        <v>0.122448979591836</v>
      </c>
      <c r="G26" s="10">
        <v>8.16326530612244E-2</v>
      </c>
      <c r="H26" s="10">
        <v>8.16326530612244E-2</v>
      </c>
      <c r="I26" s="10">
        <v>6.1224489795918297E-2</v>
      </c>
      <c r="J26" s="10">
        <v>8.16326530612244E-2</v>
      </c>
      <c r="K26" s="10">
        <v>0.10204081632653</v>
      </c>
      <c r="L26" s="10">
        <v>8.16326530612244E-2</v>
      </c>
      <c r="M26" s="10">
        <v>0.10204081632653</v>
      </c>
      <c r="N26" s="10">
        <v>0.10204081632653</v>
      </c>
      <c r="O26" s="10">
        <v>0.10204081632653</v>
      </c>
      <c r="P26" s="10">
        <v>0.14285714285714199</v>
      </c>
      <c r="Q26" s="10">
        <v>0.122448979591836</v>
      </c>
      <c r="R26" s="10">
        <v>0.10204081632653</v>
      </c>
      <c r="S26" s="10">
        <v>6.1224489795918297E-2</v>
      </c>
      <c r="T26" s="10">
        <v>4.08163265306122E-2</v>
      </c>
      <c r="U26" s="10">
        <v>4.08163265306122E-2</v>
      </c>
      <c r="V26" s="10">
        <v>4.08163265306122E-2</v>
      </c>
      <c r="W26" s="10">
        <v>6.1224489795918297E-2</v>
      </c>
      <c r="X26" s="10">
        <v>4.08163265306122E-2</v>
      </c>
      <c r="Y26" s="10">
        <v>4.08163265306122E-2</v>
      </c>
      <c r="Z26" s="10">
        <v>4.08163265306122E-2</v>
      </c>
      <c r="AA26" s="10">
        <v>4.08163265306122E-2</v>
      </c>
      <c r="AB26" s="10">
        <v>4.08163265306122E-2</v>
      </c>
      <c r="AC26" s="10">
        <v>4.08163265306122E-2</v>
      </c>
      <c r="AD26" s="10">
        <v>4.08163265306122E-2</v>
      </c>
      <c r="AE26" s="10">
        <v>1</v>
      </c>
    </row>
    <row r="27" spans="1:33" ht="15" hidden="1" customHeight="1" outlineLevel="2">
      <c r="A27" s="66"/>
      <c r="C27" s="18" t="s">
        <v>10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2.04081632653061E-2</v>
      </c>
      <c r="U27" s="10">
        <v>2.04081632653061E-2</v>
      </c>
      <c r="V27" s="10">
        <v>2.04081632653061E-2</v>
      </c>
      <c r="W27" s="10">
        <v>2.04081632653061E-2</v>
      </c>
      <c r="X27" s="10">
        <v>2.04081632653061E-2</v>
      </c>
      <c r="Y27" s="10">
        <v>2.04081632653061E-2</v>
      </c>
      <c r="Z27" s="10">
        <v>2.04081632653061E-2</v>
      </c>
      <c r="AA27" s="10">
        <v>2.04081632653061E-2</v>
      </c>
      <c r="AB27" s="10">
        <v>2.04081632653061E-2</v>
      </c>
      <c r="AC27" s="10">
        <v>2.04081632653061E-2</v>
      </c>
      <c r="AD27" s="10">
        <v>2.04081632653061E-2</v>
      </c>
      <c r="AE27" s="10">
        <v>0</v>
      </c>
    </row>
    <row r="28" spans="1:33" ht="15" hidden="1" customHeight="1" outlineLevel="2">
      <c r="A28" s="66"/>
      <c r="C28" s="18" t="s">
        <v>11</v>
      </c>
      <c r="D28" s="10">
        <v>3.5848193872885202E-2</v>
      </c>
      <c r="E28" s="10">
        <v>3.5848193872885202E-2</v>
      </c>
      <c r="F28" s="10">
        <v>3.5848193872885202E-2</v>
      </c>
      <c r="G28" s="10">
        <v>3.5848193872885202E-2</v>
      </c>
      <c r="H28" s="10">
        <v>3.5848193872885202E-2</v>
      </c>
      <c r="I28" s="10">
        <v>3.5848193872885202E-2</v>
      </c>
      <c r="J28" s="10">
        <v>3.5848193872885202E-2</v>
      </c>
      <c r="K28" s="10">
        <v>3.5848193872885202E-2</v>
      </c>
      <c r="L28" s="10">
        <v>3.5848193872885202E-2</v>
      </c>
      <c r="M28" s="10">
        <v>3.5848193872885202E-2</v>
      </c>
      <c r="N28" s="10">
        <v>3.5848193872885202E-2</v>
      </c>
      <c r="O28" s="10">
        <v>3.5848193872885202E-2</v>
      </c>
      <c r="P28" s="10">
        <v>3.5848193872885202E-2</v>
      </c>
      <c r="Q28" s="10">
        <v>3.5848193872885202E-2</v>
      </c>
      <c r="R28" s="10">
        <v>3.5848193872885202E-2</v>
      </c>
      <c r="S28" s="10">
        <v>3.5848193872885202E-2</v>
      </c>
      <c r="T28" s="10">
        <v>3.7677183356195701E-2</v>
      </c>
      <c r="U28" s="10">
        <v>3.7677183356195701E-2</v>
      </c>
      <c r="V28" s="10">
        <v>3.8042981252857697E-2</v>
      </c>
      <c r="W28" s="10">
        <v>3.7860082304526699E-2</v>
      </c>
      <c r="X28" s="10">
        <v>3.77686328303612E-2</v>
      </c>
      <c r="Y28" s="10">
        <v>3.81344307270233E-2</v>
      </c>
      <c r="Z28" s="10">
        <v>3.7494284407864599E-2</v>
      </c>
      <c r="AA28" s="10">
        <v>3.7311385459533601E-2</v>
      </c>
      <c r="AB28" s="10">
        <v>3.7128486511202499E-2</v>
      </c>
      <c r="AC28" s="10">
        <v>3.77686328303612E-2</v>
      </c>
      <c r="AD28" s="10">
        <v>3.7494284407864599E-2</v>
      </c>
      <c r="AE28" s="10">
        <v>1.20713305898491E-2</v>
      </c>
    </row>
    <row r="29" spans="1:33" ht="15" hidden="1" customHeight="1" outlineLevel="2">
      <c r="A29" s="66"/>
      <c r="C29" s="18" t="s">
        <v>12</v>
      </c>
      <c r="D29" s="11">
        <v>392</v>
      </c>
      <c r="E29" s="11">
        <v>392</v>
      </c>
      <c r="F29" s="11">
        <v>392</v>
      </c>
      <c r="G29" s="11">
        <v>392</v>
      </c>
      <c r="H29" s="11">
        <v>392</v>
      </c>
      <c r="I29" s="11">
        <v>392</v>
      </c>
      <c r="J29" s="11">
        <v>392</v>
      </c>
      <c r="K29" s="11">
        <v>392</v>
      </c>
      <c r="L29" s="11">
        <v>392</v>
      </c>
      <c r="M29" s="11">
        <v>392</v>
      </c>
      <c r="N29" s="11">
        <v>392</v>
      </c>
      <c r="O29" s="11">
        <v>392</v>
      </c>
      <c r="P29" s="11">
        <v>392</v>
      </c>
      <c r="Q29" s="11">
        <v>392</v>
      </c>
      <c r="R29" s="11">
        <v>392</v>
      </c>
      <c r="S29" s="11">
        <v>392</v>
      </c>
      <c r="T29" s="11">
        <v>412</v>
      </c>
      <c r="U29" s="11">
        <v>412</v>
      </c>
      <c r="V29" s="11">
        <v>416</v>
      </c>
      <c r="W29" s="11">
        <v>414</v>
      </c>
      <c r="X29" s="11">
        <v>413</v>
      </c>
      <c r="Y29" s="11">
        <v>417</v>
      </c>
      <c r="Z29" s="11">
        <v>410</v>
      </c>
      <c r="AA29" s="11">
        <v>408</v>
      </c>
      <c r="AB29" s="11">
        <v>406</v>
      </c>
      <c r="AC29" s="11">
        <v>413</v>
      </c>
      <c r="AD29" s="11">
        <v>410</v>
      </c>
      <c r="AE29" s="11">
        <v>132</v>
      </c>
    </row>
    <row r="30" spans="1:33" ht="15" hidden="1" customHeight="1" outlineLevel="2">
      <c r="A30" s="66"/>
      <c r="C30" s="18" t="s">
        <v>13</v>
      </c>
      <c r="D30" s="11">
        <v>49</v>
      </c>
      <c r="E30" s="11">
        <v>6</v>
      </c>
      <c r="F30" s="11">
        <v>6</v>
      </c>
      <c r="G30" s="11">
        <v>4</v>
      </c>
      <c r="H30" s="11">
        <v>4</v>
      </c>
      <c r="I30" s="11">
        <v>3</v>
      </c>
      <c r="J30" s="11">
        <v>4</v>
      </c>
      <c r="K30" s="11">
        <v>5</v>
      </c>
      <c r="L30" s="11">
        <v>4</v>
      </c>
      <c r="M30" s="11">
        <v>5</v>
      </c>
      <c r="N30" s="11">
        <v>5</v>
      </c>
      <c r="O30" s="11">
        <v>5</v>
      </c>
      <c r="P30" s="11">
        <v>7</v>
      </c>
      <c r="Q30" s="11">
        <v>6</v>
      </c>
      <c r="R30" s="11">
        <v>5</v>
      </c>
      <c r="S30" s="11">
        <v>3</v>
      </c>
      <c r="T30" s="11">
        <v>2</v>
      </c>
      <c r="U30" s="11">
        <v>2</v>
      </c>
      <c r="V30" s="11">
        <v>2</v>
      </c>
      <c r="W30" s="11">
        <v>3</v>
      </c>
      <c r="X30" s="11">
        <v>2</v>
      </c>
      <c r="Y30" s="11">
        <v>2</v>
      </c>
      <c r="Z30" s="11">
        <v>2</v>
      </c>
      <c r="AA30" s="11">
        <v>2</v>
      </c>
      <c r="AB30" s="11">
        <v>2</v>
      </c>
      <c r="AC30" s="11">
        <v>2</v>
      </c>
      <c r="AD30" s="11">
        <v>2</v>
      </c>
      <c r="AE30" s="11">
        <v>49</v>
      </c>
    </row>
    <row r="31" spans="1:33" ht="15" hidden="1" customHeight="1" outlineLevel="2">
      <c r="A31" s="66"/>
      <c r="C31" s="19" t="s">
        <v>14</v>
      </c>
      <c r="D31" s="11">
        <v>49</v>
      </c>
      <c r="E31" s="11">
        <v>49</v>
      </c>
      <c r="F31" s="11">
        <v>49</v>
      </c>
      <c r="G31" s="11">
        <v>49</v>
      </c>
      <c r="H31" s="11">
        <v>49</v>
      </c>
      <c r="I31" s="11">
        <v>49</v>
      </c>
      <c r="J31" s="11">
        <v>49</v>
      </c>
      <c r="K31" s="11">
        <v>49</v>
      </c>
      <c r="L31" s="11">
        <v>49</v>
      </c>
      <c r="M31" s="11">
        <v>49</v>
      </c>
      <c r="N31" s="11">
        <v>49</v>
      </c>
      <c r="O31" s="11">
        <v>49</v>
      </c>
      <c r="P31" s="11">
        <v>49</v>
      </c>
      <c r="Q31" s="11">
        <v>49</v>
      </c>
      <c r="R31" s="11">
        <v>49</v>
      </c>
      <c r="S31" s="11">
        <v>49</v>
      </c>
      <c r="T31" s="11">
        <v>48</v>
      </c>
      <c r="U31" s="11">
        <v>48</v>
      </c>
      <c r="V31" s="11">
        <v>48</v>
      </c>
      <c r="W31" s="11">
        <v>48</v>
      </c>
      <c r="X31" s="11">
        <v>48</v>
      </c>
      <c r="Y31" s="11">
        <v>48</v>
      </c>
      <c r="Z31" s="11">
        <v>48</v>
      </c>
      <c r="AA31" s="11">
        <v>48</v>
      </c>
      <c r="AB31" s="11">
        <v>48</v>
      </c>
      <c r="AC31" s="11">
        <v>48</v>
      </c>
      <c r="AD31" s="11">
        <v>48</v>
      </c>
      <c r="AE31" s="11">
        <v>49</v>
      </c>
    </row>
    <row r="32" spans="1:33" ht="15" hidden="1" customHeight="1" outlineLevel="2">
      <c r="A32" s="66"/>
      <c r="C32" s="3" t="s">
        <v>15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  <c r="J32" s="11">
        <v>0</v>
      </c>
      <c r="K32" s="11">
        <v>0</v>
      </c>
      <c r="L32" s="11">
        <v>0</v>
      </c>
      <c r="M32" s="11">
        <v>0</v>
      </c>
      <c r="N32" s="11">
        <v>0</v>
      </c>
      <c r="O32" s="11">
        <v>0</v>
      </c>
      <c r="P32" s="11">
        <v>0</v>
      </c>
      <c r="Q32" s="11">
        <v>0</v>
      </c>
      <c r="R32" s="11">
        <v>0</v>
      </c>
      <c r="S32" s="11">
        <v>0</v>
      </c>
      <c r="T32" s="11">
        <v>1</v>
      </c>
      <c r="U32" s="11">
        <v>1</v>
      </c>
      <c r="V32" s="11">
        <v>1</v>
      </c>
      <c r="W32" s="11">
        <v>1</v>
      </c>
      <c r="X32" s="11">
        <v>1</v>
      </c>
      <c r="Y32" s="11">
        <v>1</v>
      </c>
      <c r="Z32" s="11">
        <v>1</v>
      </c>
      <c r="AA32" s="11">
        <v>1</v>
      </c>
      <c r="AB32" s="11">
        <v>1</v>
      </c>
      <c r="AC32" s="11">
        <v>1</v>
      </c>
      <c r="AD32" s="11">
        <v>1</v>
      </c>
      <c r="AE32" s="11">
        <v>0</v>
      </c>
    </row>
    <row r="33" spans="1:31" ht="10.199999999999999" hidden="1" customHeight="1" outlineLevel="2">
      <c r="A33" s="66"/>
    </row>
    <row r="34" spans="1:31" ht="124.95" hidden="1" customHeight="1" outlineLevel="2"/>
    <row r="35" spans="1:31" ht="10.199999999999999" hidden="1" customHeight="1" outlineLevel="2"/>
    <row r="36" spans="1:31" ht="14.4" outlineLevel="1" collapsed="1">
      <c r="A36" s="66"/>
      <c r="B36" s="82" t="s">
        <v>63</v>
      </c>
      <c r="C36" s="2" t="s">
        <v>16</v>
      </c>
    </row>
    <row r="37" spans="1:31" ht="10.199999999999999" customHeight="1" outlineLevel="1">
      <c r="A37" s="66"/>
    </row>
    <row r="38" spans="1:31" ht="15" hidden="1" customHeight="1" outlineLevel="2">
      <c r="A38" s="66"/>
      <c r="C38" s="3" t="s">
        <v>17</v>
      </c>
      <c r="D38" s="12">
        <v>45095</v>
      </c>
      <c r="E38" s="12">
        <v>2.3265306122448899</v>
      </c>
      <c r="F38" s="12">
        <v>2.5714285714285698</v>
      </c>
      <c r="G38" s="12">
        <v>1.65306122448979</v>
      </c>
      <c r="H38" s="12">
        <v>0.87755102040816302</v>
      </c>
      <c r="I38" s="12">
        <v>0.63265306122448906</v>
      </c>
      <c r="J38" s="12">
        <v>0.83673469387755095</v>
      </c>
      <c r="K38" s="12">
        <v>1.9591836734693799</v>
      </c>
      <c r="L38" s="12">
        <v>0.71428571428571397</v>
      </c>
      <c r="M38" s="12">
        <v>1.06122448979591</v>
      </c>
      <c r="N38" s="12">
        <v>1.12244897959183</v>
      </c>
      <c r="O38" s="12">
        <v>1.5510204081632599</v>
      </c>
      <c r="P38" s="12">
        <v>1.1020408163265301</v>
      </c>
      <c r="Q38" s="12">
        <v>0.97959183673469297</v>
      </c>
      <c r="R38" s="12">
        <v>0.55102040816326503</v>
      </c>
      <c r="S38" s="12">
        <v>0.265306122448979</v>
      </c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>
        <v>24</v>
      </c>
    </row>
    <row r="39" spans="1:31" ht="15" hidden="1" customHeight="1" outlineLevel="2">
      <c r="A39" s="66"/>
      <c r="C39" s="18" t="s">
        <v>18</v>
      </c>
      <c r="D39" s="12">
        <v>45095</v>
      </c>
      <c r="E39" s="12">
        <v>0</v>
      </c>
      <c r="F39" s="12">
        <v>0</v>
      </c>
      <c r="G39" s="12">
        <v>0</v>
      </c>
      <c r="H39" s="12">
        <v>0</v>
      </c>
      <c r="I39" s="12">
        <v>0</v>
      </c>
      <c r="J39" s="12">
        <v>0</v>
      </c>
      <c r="K39" s="12">
        <v>1</v>
      </c>
      <c r="L39" s="12">
        <v>0</v>
      </c>
      <c r="M39" s="12">
        <v>0</v>
      </c>
      <c r="N39" s="12">
        <v>0</v>
      </c>
      <c r="O39" s="12">
        <v>0</v>
      </c>
      <c r="P39" s="12">
        <v>0</v>
      </c>
      <c r="Q39" s="12">
        <v>0</v>
      </c>
      <c r="R39" s="12">
        <v>0</v>
      </c>
      <c r="S39" s="12">
        <v>0</v>
      </c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>
        <v>24</v>
      </c>
    </row>
    <row r="40" spans="1:31" ht="15" hidden="1" customHeight="1" outlineLevel="2">
      <c r="A40" s="66"/>
      <c r="C40" s="18" t="s">
        <v>19</v>
      </c>
      <c r="D40" s="12">
        <v>44927</v>
      </c>
      <c r="E40" s="12">
        <v>0</v>
      </c>
      <c r="F40" s="12">
        <v>0</v>
      </c>
      <c r="G40" s="12">
        <v>0</v>
      </c>
      <c r="H40" s="12">
        <v>0</v>
      </c>
      <c r="I40" s="12">
        <v>0</v>
      </c>
      <c r="J40" s="12">
        <v>0</v>
      </c>
      <c r="K40" s="12">
        <v>1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>
        <v>0</v>
      </c>
    </row>
    <row r="41" spans="1:31" ht="15" hidden="1" customHeight="1" outlineLevel="2">
      <c r="A41" s="66"/>
      <c r="C41" s="3" t="s">
        <v>20</v>
      </c>
      <c r="D41" s="12"/>
      <c r="E41" s="12">
        <v>14.287797467160001</v>
      </c>
      <c r="F41" s="12">
        <v>14.2507309754037</v>
      </c>
      <c r="G41" s="12">
        <v>10.441405996496499</v>
      </c>
      <c r="H41" s="12">
        <v>4.1614933871008697</v>
      </c>
      <c r="I41" s="12">
        <v>4.1467551448442803</v>
      </c>
      <c r="J41" s="12">
        <v>5.4288847027401701</v>
      </c>
      <c r="K41" s="12">
        <v>7.9476390196330904</v>
      </c>
      <c r="L41" s="12">
        <v>4.5734742446707397</v>
      </c>
      <c r="M41" s="12">
        <v>5.7532895056701596</v>
      </c>
      <c r="N41" s="12">
        <v>6.2903121711791297</v>
      </c>
      <c r="O41" s="12">
        <v>9.8511023589786504</v>
      </c>
      <c r="P41" s="12">
        <v>3.5192618660214299</v>
      </c>
      <c r="Q41" s="12">
        <v>3.3322277077952802</v>
      </c>
      <c r="R41" s="12">
        <v>2.08227864459622</v>
      </c>
      <c r="S41" s="12">
        <v>1.7172593257387501</v>
      </c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>
        <v>14.288690166235201</v>
      </c>
    </row>
    <row r="42" spans="1:31" ht="15" hidden="1" customHeight="1" outlineLevel="2">
      <c r="A42" s="66"/>
      <c r="C42" s="20" t="s">
        <v>21</v>
      </c>
      <c r="D42" s="12"/>
      <c r="E42" s="12">
        <v>204.141156462585</v>
      </c>
      <c r="F42" s="12">
        <v>203.083333333333</v>
      </c>
      <c r="G42" s="12">
        <v>109.022959183673</v>
      </c>
      <c r="H42" s="12">
        <v>17.318027210884299</v>
      </c>
      <c r="I42" s="12">
        <v>17.195578231292501</v>
      </c>
      <c r="J42" s="12">
        <v>29.472789115646201</v>
      </c>
      <c r="K42" s="12">
        <v>63.164965986394499</v>
      </c>
      <c r="L42" s="12">
        <v>20.9166666666666</v>
      </c>
      <c r="M42" s="12">
        <v>33.100340136054399</v>
      </c>
      <c r="N42" s="12">
        <v>39.568027210884303</v>
      </c>
      <c r="O42" s="12">
        <v>97.044217687074706</v>
      </c>
      <c r="P42" s="12">
        <v>12.385204081632599</v>
      </c>
      <c r="Q42" s="12">
        <v>11.1037414965986</v>
      </c>
      <c r="R42" s="12">
        <v>4.3358843537414904</v>
      </c>
      <c r="S42" s="12">
        <v>2.9489795918367299</v>
      </c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>
        <v>204.166666666666</v>
      </c>
    </row>
    <row r="43" spans="1:31" ht="10.199999999999999" hidden="1" customHeight="1" outlineLevel="2">
      <c r="A43" s="66"/>
    </row>
    <row r="44" spans="1:31" ht="150" hidden="1" customHeight="1" outlineLevel="2"/>
    <row r="45" spans="1:31" ht="10.199999999999999" hidden="1" customHeight="1" outlineLevel="2"/>
    <row r="46" spans="1:31" ht="14.4" outlineLevel="1" collapsed="1">
      <c r="A46" s="66"/>
      <c r="B46" s="82" t="s">
        <v>63</v>
      </c>
      <c r="C46" s="2" t="s">
        <v>22</v>
      </c>
    </row>
    <row r="47" spans="1:31" ht="10.050000000000001" customHeight="1" outlineLevel="1">
      <c r="A47" s="66"/>
    </row>
    <row r="48" spans="1:31" ht="15" hidden="1" customHeight="1" outlineLevel="2">
      <c r="A48" s="66"/>
      <c r="C48" s="3" t="s">
        <v>23</v>
      </c>
      <c r="D48" s="12">
        <v>44927</v>
      </c>
      <c r="E48" s="12">
        <v>0</v>
      </c>
      <c r="F48" s="12">
        <v>0</v>
      </c>
      <c r="G48" s="12">
        <v>0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>
        <v>0</v>
      </c>
    </row>
    <row r="49" spans="1:31" ht="15" hidden="1" customHeight="1" outlineLevel="2">
      <c r="A49" s="66"/>
      <c r="C49" s="18">
        <v>0.05</v>
      </c>
      <c r="D49" s="12">
        <v>44943.8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2">
        <v>0</v>
      </c>
      <c r="O49" s="12">
        <v>0</v>
      </c>
      <c r="P49" s="12">
        <v>0</v>
      </c>
      <c r="Q49" s="12">
        <v>0</v>
      </c>
      <c r="R49" s="12">
        <v>0</v>
      </c>
      <c r="S49" s="12">
        <v>0</v>
      </c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>
        <v>2.4</v>
      </c>
    </row>
    <row r="50" spans="1:31" ht="15" hidden="1" customHeight="1" outlineLevel="2">
      <c r="A50" s="66"/>
      <c r="C50" s="19">
        <v>0.25</v>
      </c>
      <c r="D50" s="12">
        <v>45011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>
        <v>12</v>
      </c>
    </row>
    <row r="51" spans="1:31" ht="15" hidden="1" customHeight="1" outlineLevel="2">
      <c r="A51" s="66"/>
      <c r="C51" s="3">
        <v>0.5</v>
      </c>
      <c r="D51" s="12">
        <v>45095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  <c r="J51" s="12">
        <v>0</v>
      </c>
      <c r="K51" s="12">
        <v>1</v>
      </c>
      <c r="L51" s="12">
        <v>0</v>
      </c>
      <c r="M51" s="12">
        <v>0</v>
      </c>
      <c r="N51" s="12">
        <v>0</v>
      </c>
      <c r="O51" s="12">
        <v>0</v>
      </c>
      <c r="P51" s="12">
        <v>0</v>
      </c>
      <c r="Q51" s="12">
        <v>0</v>
      </c>
      <c r="R51" s="12">
        <v>0</v>
      </c>
      <c r="S51" s="12">
        <v>0</v>
      </c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>
        <v>24</v>
      </c>
    </row>
    <row r="52" spans="1:31" ht="15" hidden="1" customHeight="1" outlineLevel="2">
      <c r="A52" s="66"/>
      <c r="C52" s="18">
        <v>0.75</v>
      </c>
      <c r="D52" s="12">
        <v>45179</v>
      </c>
      <c r="E52" s="12">
        <v>0</v>
      </c>
      <c r="F52" s="12">
        <v>1</v>
      </c>
      <c r="G52" s="12">
        <v>0</v>
      </c>
      <c r="H52" s="12">
        <v>0</v>
      </c>
      <c r="I52" s="12">
        <v>0</v>
      </c>
      <c r="J52" s="12">
        <v>0</v>
      </c>
      <c r="K52" s="12">
        <v>1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1</v>
      </c>
      <c r="R52" s="12">
        <v>0</v>
      </c>
      <c r="S52" s="12">
        <v>0</v>
      </c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>
        <v>36</v>
      </c>
    </row>
    <row r="53" spans="1:31" ht="15" hidden="1" customHeight="1" outlineLevel="2">
      <c r="A53" s="66"/>
      <c r="C53" s="18">
        <v>0.95</v>
      </c>
      <c r="D53" s="12">
        <v>45246.2</v>
      </c>
      <c r="E53" s="12">
        <v>2.5999999999999899</v>
      </c>
      <c r="F53" s="12">
        <v>2.5999999999999899</v>
      </c>
      <c r="G53" s="12">
        <v>1</v>
      </c>
      <c r="H53" s="12">
        <v>1.19999999999998</v>
      </c>
      <c r="I53" s="12">
        <v>0</v>
      </c>
      <c r="J53" s="12">
        <v>0.59999999999999398</v>
      </c>
      <c r="K53" s="12">
        <v>1.5999999999999901</v>
      </c>
      <c r="L53" s="12">
        <v>0.59999999999999398</v>
      </c>
      <c r="M53" s="12">
        <v>1.5999999999999901</v>
      </c>
      <c r="N53" s="12">
        <v>1.5999999999999901</v>
      </c>
      <c r="O53" s="12">
        <v>1.5999999999999901</v>
      </c>
      <c r="P53" s="12">
        <v>8.7999999999999492</v>
      </c>
      <c r="Q53" s="12">
        <v>2.5999999999999899</v>
      </c>
      <c r="R53" s="12">
        <v>2.5999999999999899</v>
      </c>
      <c r="S53" s="12">
        <v>0</v>
      </c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>
        <v>45.599999999999902</v>
      </c>
    </row>
    <row r="54" spans="1:31" ht="15" hidden="1" customHeight="1" outlineLevel="2">
      <c r="A54" s="66"/>
      <c r="C54" s="3" t="s">
        <v>24</v>
      </c>
      <c r="D54" s="12">
        <v>45263</v>
      </c>
      <c r="E54" s="12">
        <v>100</v>
      </c>
      <c r="F54" s="12">
        <v>100</v>
      </c>
      <c r="G54" s="12">
        <v>73</v>
      </c>
      <c r="H54" s="12">
        <v>24</v>
      </c>
      <c r="I54" s="12">
        <v>29</v>
      </c>
      <c r="J54" s="12">
        <v>38</v>
      </c>
      <c r="K54" s="12">
        <v>56</v>
      </c>
      <c r="L54" s="12">
        <v>32</v>
      </c>
      <c r="M54" s="12">
        <v>40</v>
      </c>
      <c r="N54" s="12">
        <v>44</v>
      </c>
      <c r="O54" s="12">
        <v>69</v>
      </c>
      <c r="P54" s="12">
        <v>17</v>
      </c>
      <c r="Q54" s="12">
        <v>19</v>
      </c>
      <c r="R54" s="12">
        <v>14</v>
      </c>
      <c r="S54" s="12">
        <v>12</v>
      </c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>
        <v>48</v>
      </c>
    </row>
    <row r="55" spans="1:31" ht="15" hidden="1" customHeight="1" outlineLevel="2">
      <c r="A55" s="66"/>
      <c r="C55" s="18" t="s">
        <v>25</v>
      </c>
      <c r="D55" s="12" t="s">
        <v>1565</v>
      </c>
      <c r="E55" s="12">
        <v>100</v>
      </c>
      <c r="F55" s="12">
        <v>100</v>
      </c>
      <c r="G55" s="12">
        <v>73</v>
      </c>
      <c r="H55" s="12">
        <v>24</v>
      </c>
      <c r="I55" s="12">
        <v>29</v>
      </c>
      <c r="J55" s="12">
        <v>38</v>
      </c>
      <c r="K55" s="12">
        <v>56</v>
      </c>
      <c r="L55" s="12">
        <v>32</v>
      </c>
      <c r="M55" s="12">
        <v>40</v>
      </c>
      <c r="N55" s="12">
        <v>44</v>
      </c>
      <c r="O55" s="12">
        <v>69</v>
      </c>
      <c r="P55" s="12">
        <v>17</v>
      </c>
      <c r="Q55" s="12">
        <v>19</v>
      </c>
      <c r="R55" s="12">
        <v>14</v>
      </c>
      <c r="S55" s="12">
        <v>12</v>
      </c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>
        <v>48</v>
      </c>
    </row>
    <row r="56" spans="1:31" ht="15" hidden="1" customHeight="1" outlineLevel="2">
      <c r="C56" s="3" t="s">
        <v>26</v>
      </c>
      <c r="D56" s="12" t="s">
        <v>1566</v>
      </c>
      <c r="E56" s="12">
        <v>0</v>
      </c>
      <c r="F56" s="12">
        <v>1</v>
      </c>
      <c r="G56" s="12">
        <v>0</v>
      </c>
      <c r="H56" s="12">
        <v>0</v>
      </c>
      <c r="I56" s="12">
        <v>0</v>
      </c>
      <c r="J56" s="12">
        <v>0</v>
      </c>
      <c r="K56" s="12">
        <v>1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1</v>
      </c>
      <c r="R56" s="12">
        <v>0</v>
      </c>
      <c r="S56" s="12">
        <v>0</v>
      </c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>
        <v>24</v>
      </c>
    </row>
    <row r="57" spans="1:31" ht="10.199999999999999" hidden="1" customHeight="1" outlineLevel="2"/>
    <row r="58" spans="1:31" ht="14.4" outlineLevel="1" collapsed="1">
      <c r="A58" s="66"/>
      <c r="B58" s="82" t="s">
        <v>63</v>
      </c>
      <c r="C58" s="2" t="s">
        <v>27</v>
      </c>
    </row>
    <row r="59" spans="1:31" ht="10.050000000000001" customHeight="1" outlineLevel="1">
      <c r="A59" s="66"/>
    </row>
    <row r="60" spans="1:31" ht="15" hidden="1" customHeight="1" outlineLevel="2">
      <c r="A60" s="66"/>
      <c r="C60" s="3" t="s">
        <v>28</v>
      </c>
      <c r="D60" s="29" t="b">
        <v>0</v>
      </c>
      <c r="E60" s="29" t="b">
        <v>0</v>
      </c>
      <c r="F60" s="29" t="b">
        <v>0</v>
      </c>
      <c r="G60" s="29" t="b">
        <v>0</v>
      </c>
      <c r="H60" s="29" t="b">
        <v>0</v>
      </c>
      <c r="I60" s="29" t="b">
        <v>0</v>
      </c>
      <c r="J60" s="29" t="b">
        <v>0</v>
      </c>
      <c r="K60" s="29" t="b">
        <v>0</v>
      </c>
      <c r="L60" s="29" t="b">
        <v>0</v>
      </c>
      <c r="M60" s="29" t="b">
        <v>0</v>
      </c>
      <c r="N60" s="29" t="b">
        <v>0</v>
      </c>
      <c r="O60" s="29" t="b">
        <v>0</v>
      </c>
      <c r="P60" s="29" t="b">
        <v>0</v>
      </c>
      <c r="Q60" s="29" t="b">
        <v>0</v>
      </c>
      <c r="R60" s="29" t="b">
        <v>0</v>
      </c>
      <c r="S60" s="29" t="b">
        <v>0</v>
      </c>
      <c r="T60" s="29" t="b">
        <v>0</v>
      </c>
      <c r="U60" s="29" t="b">
        <v>0</v>
      </c>
      <c r="V60" s="29" t="b">
        <v>0</v>
      </c>
      <c r="W60" s="29" t="b">
        <v>0</v>
      </c>
      <c r="X60" s="29" t="b">
        <v>0</v>
      </c>
      <c r="Y60" s="29" t="b">
        <v>0</v>
      </c>
      <c r="Z60" s="29" t="b">
        <v>0</v>
      </c>
      <c r="AA60" s="29" t="b">
        <v>0</v>
      </c>
      <c r="AB60" s="29" t="b">
        <v>0</v>
      </c>
      <c r="AC60" s="29" t="b">
        <v>0</v>
      </c>
      <c r="AD60" s="29" t="b">
        <v>0</v>
      </c>
      <c r="AE60" s="29" t="b">
        <v>0</v>
      </c>
    </row>
    <row r="61" spans="1:31" ht="15" hidden="1" customHeight="1" outlineLevel="2">
      <c r="A61" s="66"/>
      <c r="C61" s="18" t="s">
        <v>29</v>
      </c>
      <c r="D61" s="29" t="b">
        <v>0</v>
      </c>
      <c r="E61" s="29" t="b">
        <v>0</v>
      </c>
      <c r="F61" s="29" t="b">
        <v>0</v>
      </c>
      <c r="G61" s="29" t="b">
        <v>0</v>
      </c>
      <c r="H61" s="29" t="b">
        <v>0</v>
      </c>
      <c r="I61" s="29" t="b">
        <v>0</v>
      </c>
      <c r="J61" s="29" t="b">
        <v>0</v>
      </c>
      <c r="K61" s="29" t="b">
        <v>0</v>
      </c>
      <c r="L61" s="29" t="b">
        <v>0</v>
      </c>
      <c r="M61" s="29" t="b">
        <v>0</v>
      </c>
      <c r="N61" s="29" t="b">
        <v>0</v>
      </c>
      <c r="O61" s="29" t="b">
        <v>0</v>
      </c>
      <c r="P61" s="29" t="b">
        <v>0</v>
      </c>
      <c r="Q61" s="29" t="b">
        <v>0</v>
      </c>
      <c r="R61" s="29" t="b">
        <v>0</v>
      </c>
      <c r="S61" s="29" t="b">
        <v>0</v>
      </c>
      <c r="T61" s="29" t="b">
        <v>0</v>
      </c>
      <c r="U61" s="29" t="b">
        <v>0</v>
      </c>
      <c r="V61" s="29" t="b">
        <v>0</v>
      </c>
      <c r="W61" s="29" t="b">
        <v>0</v>
      </c>
      <c r="X61" s="29" t="b">
        <v>0</v>
      </c>
      <c r="Y61" s="29" t="b">
        <v>0</v>
      </c>
      <c r="Z61" s="29" t="b">
        <v>0</v>
      </c>
      <c r="AA61" s="29" t="b">
        <v>0</v>
      </c>
      <c r="AB61" s="29" t="b">
        <v>0</v>
      </c>
      <c r="AC61" s="29" t="b">
        <v>0</v>
      </c>
      <c r="AD61" s="29" t="b">
        <v>0</v>
      </c>
      <c r="AE61" s="29" t="b">
        <v>0</v>
      </c>
    </row>
    <row r="62" spans="1:31" ht="15" hidden="1" customHeight="1" outlineLevel="2">
      <c r="A62" s="66"/>
      <c r="C62" s="18" t="s">
        <v>30</v>
      </c>
      <c r="D62" s="29" t="b">
        <v>0</v>
      </c>
      <c r="E62" s="29" t="b">
        <v>0</v>
      </c>
      <c r="F62" s="29" t="b">
        <v>0</v>
      </c>
      <c r="G62" s="29" t="b">
        <v>0</v>
      </c>
      <c r="H62" s="29" t="b">
        <v>0</v>
      </c>
      <c r="I62" s="29" t="b">
        <v>0</v>
      </c>
      <c r="J62" s="29" t="b">
        <v>0</v>
      </c>
      <c r="K62" s="29" t="b">
        <v>0</v>
      </c>
      <c r="L62" s="29" t="b">
        <v>0</v>
      </c>
      <c r="M62" s="29" t="b">
        <v>0</v>
      </c>
      <c r="N62" s="29" t="b">
        <v>0</v>
      </c>
      <c r="O62" s="29" t="b">
        <v>0</v>
      </c>
      <c r="P62" s="29" t="b">
        <v>0</v>
      </c>
      <c r="Q62" s="29" t="b">
        <v>0</v>
      </c>
      <c r="R62" s="29" t="b">
        <v>0</v>
      </c>
      <c r="S62" s="29" t="b">
        <v>0</v>
      </c>
      <c r="T62" s="29" t="b">
        <v>0</v>
      </c>
      <c r="U62" s="29" t="b">
        <v>0</v>
      </c>
      <c r="V62" s="29" t="b">
        <v>0</v>
      </c>
      <c r="W62" s="29" t="b">
        <v>0</v>
      </c>
      <c r="X62" s="29" t="b">
        <v>0</v>
      </c>
      <c r="Y62" s="29" t="b">
        <v>0</v>
      </c>
      <c r="Z62" s="29" t="b">
        <v>0</v>
      </c>
      <c r="AA62" s="29" t="b">
        <v>0</v>
      </c>
      <c r="AB62" s="29" t="b">
        <v>0</v>
      </c>
      <c r="AC62" s="29" t="b">
        <v>0</v>
      </c>
      <c r="AD62" s="29" t="b">
        <v>0</v>
      </c>
      <c r="AE62" s="29" t="b">
        <v>0</v>
      </c>
    </row>
    <row r="63" spans="1:31" ht="15" hidden="1" customHeight="1" outlineLevel="2">
      <c r="A63" s="66"/>
      <c r="C63" s="18" t="s">
        <v>31</v>
      </c>
      <c r="D63" s="29" t="b">
        <v>0</v>
      </c>
      <c r="E63" s="29" t="b">
        <v>0</v>
      </c>
      <c r="F63" s="29" t="b">
        <v>0</v>
      </c>
      <c r="G63" s="29" t="b">
        <v>0</v>
      </c>
      <c r="H63" s="29" t="b">
        <v>0</v>
      </c>
      <c r="I63" s="29" t="b">
        <v>0</v>
      </c>
      <c r="J63" s="29" t="b">
        <v>0</v>
      </c>
      <c r="K63" s="29" t="b">
        <v>0</v>
      </c>
      <c r="L63" s="29" t="b">
        <v>0</v>
      </c>
      <c r="M63" s="29" t="b">
        <v>0</v>
      </c>
      <c r="N63" s="29" t="b">
        <v>0</v>
      </c>
      <c r="O63" s="29" t="b">
        <v>0</v>
      </c>
      <c r="P63" s="29" t="b">
        <v>0</v>
      </c>
      <c r="Q63" s="29" t="b">
        <v>0</v>
      </c>
      <c r="R63" s="29" t="b">
        <v>0</v>
      </c>
      <c r="S63" s="29" t="b">
        <v>0</v>
      </c>
      <c r="T63" s="29" t="b">
        <v>0</v>
      </c>
      <c r="U63" s="29" t="b">
        <v>0</v>
      </c>
      <c r="V63" s="29" t="b">
        <v>0</v>
      </c>
      <c r="W63" s="29" t="b">
        <v>0</v>
      </c>
      <c r="X63" s="29" t="b">
        <v>0</v>
      </c>
      <c r="Y63" s="29" t="b">
        <v>0</v>
      </c>
      <c r="Z63" s="29" t="b">
        <v>0</v>
      </c>
      <c r="AA63" s="29" t="b">
        <v>0</v>
      </c>
      <c r="AB63" s="29" t="b">
        <v>0</v>
      </c>
      <c r="AC63" s="29" t="b">
        <v>0</v>
      </c>
      <c r="AD63" s="29" t="b">
        <v>0</v>
      </c>
      <c r="AE63" s="29" t="b">
        <v>0</v>
      </c>
    </row>
    <row r="64" spans="1:31" ht="15" hidden="1" customHeight="1" outlineLevel="2">
      <c r="A64" s="66"/>
      <c r="C64" s="3" t="s">
        <v>32</v>
      </c>
      <c r="D64" s="29" t="b">
        <v>0</v>
      </c>
      <c r="E64" s="29" t="b">
        <v>0</v>
      </c>
      <c r="F64" s="29" t="b">
        <v>0</v>
      </c>
      <c r="G64" s="29" t="b">
        <v>0</v>
      </c>
      <c r="H64" s="29" t="b">
        <v>0</v>
      </c>
      <c r="I64" s="29" t="b">
        <v>0</v>
      </c>
      <c r="J64" s="29" t="b">
        <v>0</v>
      </c>
      <c r="K64" s="29" t="b">
        <v>0</v>
      </c>
      <c r="L64" s="29" t="b">
        <v>0</v>
      </c>
      <c r="M64" s="29" t="b">
        <v>0</v>
      </c>
      <c r="N64" s="29" t="b">
        <v>0</v>
      </c>
      <c r="O64" s="29" t="b">
        <v>0</v>
      </c>
      <c r="P64" s="29" t="b">
        <v>0</v>
      </c>
      <c r="Q64" s="29" t="b">
        <v>0</v>
      </c>
      <c r="R64" s="29" t="b">
        <v>0</v>
      </c>
      <c r="S64" s="29" t="b">
        <v>0</v>
      </c>
      <c r="T64" s="29" t="b">
        <v>0</v>
      </c>
      <c r="U64" s="29" t="b">
        <v>0</v>
      </c>
      <c r="V64" s="29" t="b">
        <v>0</v>
      </c>
      <c r="W64" s="29" t="b">
        <v>0</v>
      </c>
      <c r="X64" s="29" t="b">
        <v>0</v>
      </c>
      <c r="Y64" s="29" t="b">
        <v>0</v>
      </c>
      <c r="Z64" s="29" t="b">
        <v>0</v>
      </c>
      <c r="AA64" s="29" t="b">
        <v>0</v>
      </c>
      <c r="AB64" s="29" t="b">
        <v>0</v>
      </c>
      <c r="AC64" s="29" t="b">
        <v>0</v>
      </c>
      <c r="AD64" s="29" t="b">
        <v>0</v>
      </c>
      <c r="AE64" s="29" t="b">
        <v>0</v>
      </c>
    </row>
    <row r="65" spans="1:31" ht="15" hidden="1" customHeight="1" outlineLevel="2">
      <c r="A65" s="66"/>
      <c r="C65" s="18" t="s">
        <v>33</v>
      </c>
      <c r="D65" s="29" t="b">
        <v>0</v>
      </c>
      <c r="E65" s="29" t="b">
        <v>0</v>
      </c>
      <c r="F65" s="29" t="b">
        <v>0</v>
      </c>
      <c r="G65" s="29" t="b">
        <v>0</v>
      </c>
      <c r="H65" s="29" t="b">
        <v>0</v>
      </c>
      <c r="I65" s="29" t="b">
        <v>0</v>
      </c>
      <c r="J65" s="29" t="b">
        <v>0</v>
      </c>
      <c r="K65" s="29" t="b">
        <v>0</v>
      </c>
      <c r="L65" s="29" t="b">
        <v>0</v>
      </c>
      <c r="M65" s="29" t="b">
        <v>0</v>
      </c>
      <c r="N65" s="29" t="b">
        <v>0</v>
      </c>
      <c r="O65" s="29" t="b">
        <v>0</v>
      </c>
      <c r="P65" s="29" t="b">
        <v>0</v>
      </c>
      <c r="Q65" s="29" t="b">
        <v>0</v>
      </c>
      <c r="R65" s="29" t="b">
        <v>0</v>
      </c>
      <c r="S65" s="29" t="b">
        <v>0</v>
      </c>
      <c r="T65" s="29" t="b">
        <v>0</v>
      </c>
      <c r="U65" s="29" t="b">
        <v>0</v>
      </c>
      <c r="V65" s="29" t="b">
        <v>0</v>
      </c>
      <c r="W65" s="29" t="b">
        <v>0</v>
      </c>
      <c r="X65" s="29" t="b">
        <v>0</v>
      </c>
      <c r="Y65" s="29" t="b">
        <v>0</v>
      </c>
      <c r="Z65" s="29" t="b">
        <v>0</v>
      </c>
      <c r="AA65" s="29" t="b">
        <v>0</v>
      </c>
      <c r="AB65" s="29" t="b">
        <v>0</v>
      </c>
      <c r="AC65" s="29" t="b">
        <v>0</v>
      </c>
      <c r="AD65" s="29" t="b">
        <v>0</v>
      </c>
      <c r="AE65" s="29" t="b">
        <v>0</v>
      </c>
    </row>
    <row r="66" spans="1:31" ht="15" hidden="1" customHeight="1" outlineLevel="2">
      <c r="A66" s="66"/>
      <c r="C66" s="18" t="s">
        <v>34</v>
      </c>
      <c r="D66" s="29" t="b">
        <v>0</v>
      </c>
      <c r="E66" s="29" t="b">
        <v>0</v>
      </c>
      <c r="F66" s="29" t="b">
        <v>0</v>
      </c>
      <c r="G66" s="29" t="b">
        <v>0</v>
      </c>
      <c r="H66" s="29" t="b">
        <v>0</v>
      </c>
      <c r="I66" s="29" t="b">
        <v>0</v>
      </c>
      <c r="J66" s="29" t="b">
        <v>0</v>
      </c>
      <c r="K66" s="29" t="b">
        <v>0</v>
      </c>
      <c r="L66" s="29" t="b">
        <v>0</v>
      </c>
      <c r="M66" s="29" t="b">
        <v>0</v>
      </c>
      <c r="N66" s="29" t="b">
        <v>0</v>
      </c>
      <c r="O66" s="29" t="b">
        <v>0</v>
      </c>
      <c r="P66" s="29" t="b">
        <v>0</v>
      </c>
      <c r="Q66" s="29" t="b">
        <v>0</v>
      </c>
      <c r="R66" s="29" t="b">
        <v>0</v>
      </c>
      <c r="S66" s="29" t="b">
        <v>0</v>
      </c>
      <c r="T66" s="29" t="b">
        <v>0</v>
      </c>
      <c r="U66" s="29" t="b">
        <v>0</v>
      </c>
      <c r="V66" s="29" t="b">
        <v>0</v>
      </c>
      <c r="W66" s="29" t="b">
        <v>0</v>
      </c>
      <c r="X66" s="29" t="b">
        <v>0</v>
      </c>
      <c r="Y66" s="29" t="b">
        <v>0</v>
      </c>
      <c r="Z66" s="29" t="b">
        <v>0</v>
      </c>
      <c r="AA66" s="29" t="b">
        <v>0</v>
      </c>
      <c r="AB66" s="29" t="b">
        <v>0</v>
      </c>
      <c r="AC66" s="29" t="b">
        <v>0</v>
      </c>
      <c r="AD66" s="29" t="b">
        <v>0</v>
      </c>
      <c r="AE66" s="29" t="b">
        <v>0</v>
      </c>
    </row>
    <row r="67" spans="1:31" ht="15" hidden="1" customHeight="1" outlineLevel="2">
      <c r="C67" s="3" t="s">
        <v>35</v>
      </c>
      <c r="D67" s="29" t="b">
        <v>0</v>
      </c>
      <c r="E67" s="29" t="b">
        <v>0</v>
      </c>
      <c r="F67" s="29" t="b">
        <v>0</v>
      </c>
      <c r="G67" s="29" t="b">
        <v>0</v>
      </c>
      <c r="H67" s="29" t="b">
        <v>0</v>
      </c>
      <c r="I67" s="29" t="b">
        <v>0</v>
      </c>
      <c r="J67" s="29" t="b">
        <v>0</v>
      </c>
      <c r="K67" s="29" t="b">
        <v>0</v>
      </c>
      <c r="L67" s="29" t="b">
        <v>0</v>
      </c>
      <c r="M67" s="29" t="b">
        <v>0</v>
      </c>
      <c r="N67" s="29" t="b">
        <v>0</v>
      </c>
      <c r="O67" s="29" t="b">
        <v>0</v>
      </c>
      <c r="P67" s="29" t="b">
        <v>0</v>
      </c>
      <c r="Q67" s="29" t="b">
        <v>0</v>
      </c>
      <c r="R67" s="29" t="b">
        <v>0</v>
      </c>
      <c r="S67" s="29" t="b">
        <v>0</v>
      </c>
      <c r="T67" s="29" t="b">
        <v>0</v>
      </c>
      <c r="U67" s="29" t="b">
        <v>0</v>
      </c>
      <c r="V67" s="29" t="b">
        <v>0</v>
      </c>
      <c r="W67" s="29" t="b">
        <v>0</v>
      </c>
      <c r="X67" s="29" t="b">
        <v>0</v>
      </c>
      <c r="Y67" s="29" t="b">
        <v>0</v>
      </c>
      <c r="Z67" s="29" t="b">
        <v>0</v>
      </c>
      <c r="AA67" s="29" t="b">
        <v>0</v>
      </c>
      <c r="AB67" s="29" t="b">
        <v>0</v>
      </c>
      <c r="AC67" s="29" t="b">
        <v>0</v>
      </c>
      <c r="AD67" s="29" t="b">
        <v>0</v>
      </c>
      <c r="AE67" s="29" t="b">
        <v>0</v>
      </c>
    </row>
    <row r="68" spans="1:31" ht="10.199999999999999" hidden="1" customHeight="1" outlineLevel="2"/>
    <row r="69" spans="1:31" ht="14.4" outlineLevel="1" collapsed="1">
      <c r="A69" s="66"/>
      <c r="B69" s="82" t="s">
        <v>63</v>
      </c>
      <c r="C69" s="2" t="s">
        <v>36</v>
      </c>
    </row>
    <row r="70" spans="1:31" ht="10.050000000000001" customHeight="1" outlineLevel="1">
      <c r="A70" s="66"/>
    </row>
    <row r="71" spans="1:31" ht="15" hidden="1" customHeight="1" outlineLevel="2">
      <c r="A71" s="66"/>
      <c r="C71" s="3" t="str">
        <f>IF(COUNTIF(FieldList1, "&lt;&gt;FALSE") = 0,"",SUBSTITUTE(LOWER(C60)," ","_") &amp;" = ")</f>
        <v/>
      </c>
      <c r="D71" s="81" t="str" cm="1">
        <f t="array" ref="D71">IF(COUNTIF(FieldList1, "&lt;&gt;FALSE") = 0,"","['"&amp;_xlfn.TEXTJOIN("', '", TRUE, _xlfn._xlws.FILTER(FieldRange,FieldList1&lt;&gt; FALSE, ""))&amp;"']")</f>
        <v/>
      </c>
    </row>
    <row r="72" spans="1:31" ht="15" hidden="1" customHeight="1" outlineLevel="2">
      <c r="A72" s="66"/>
      <c r="C72" s="17" t="str">
        <f>IF(COUNTIF(FieldList2, "&lt;&gt;FALSE") = 0,"",SUBSTITUTE(LOWER(C61)," ","_")&amp;" = ")</f>
        <v/>
      </c>
      <c r="D72" s="81" t="str" cm="1">
        <f t="array" ref="D72">IF(COUNTIF(FieldList2, "&lt;&gt;FALSE") = 0,"","['"&amp;_xlfn.TEXTJOIN("', '", TRUE, _xlfn._xlws.FILTER(FieldRange,FieldList2&lt;&gt; FALSE, ""))&amp;"']")</f>
        <v/>
      </c>
    </row>
    <row r="73" spans="1:31" ht="15" hidden="1" customHeight="1" outlineLevel="2">
      <c r="A73" s="66"/>
      <c r="C73" s="17" t="str">
        <f>IF(COUNTIF(FieldList3, "&lt;&gt;FALSE") = 0,"",SUBSTITUTE(LOWER(C62)," ","_")&amp;" = ")</f>
        <v/>
      </c>
      <c r="D73" s="81" t="str" cm="1">
        <f t="array" ref="D73">IF(COUNTIF(FieldList3, "&lt;&gt;FALSE") = 0,"","['"&amp;_xlfn.TEXTJOIN("', '", TRUE, _xlfn._xlws.FILTER(FieldRange,FieldList3&lt;&gt; FALSE, ""))&amp;"']")</f>
        <v/>
      </c>
    </row>
    <row r="74" spans="1:31" ht="15" hidden="1" customHeight="1" outlineLevel="2">
      <c r="A74" s="66"/>
      <c r="C74" s="17" t="str">
        <f>IF(COUNTIF(FieldList4, "&lt;&gt;FALSE") = 0,"",SUBSTITUTE(LOWER(C63)," ","_")&amp;" = ")</f>
        <v/>
      </c>
      <c r="D74" s="81" t="str" cm="1">
        <f t="array" ref="D74">IF(COUNTIF(FieldList4, "&lt;&gt;FALSE") = 0,"","['"&amp;_xlfn.TEXTJOIN("', '", TRUE, _xlfn._xlws.FILTER(FieldRange,FieldList4&lt;&gt; FALSE, ""))&amp;"']")</f>
        <v/>
      </c>
    </row>
    <row r="75" spans="1:31" ht="15" hidden="1" customHeight="1" outlineLevel="2">
      <c r="A75" s="66"/>
      <c r="C75" s="17" t="str">
        <f>IF(COUNTIF(FieldList5, "&lt;&gt;FALSE") = 0,"",SUBSTITUTE(LOWER(C64)," ","_")&amp;" = ")</f>
        <v/>
      </c>
      <c r="D75" s="81" t="str" cm="1">
        <f t="array" ref="D75">IF(COUNTIF(FieldList5, "&lt;&gt;FALSE") = 0,"","['"&amp;_xlfn.TEXTJOIN("', '", TRUE, _xlfn._xlws.FILTER(FieldRange,FieldList5&lt;&gt; FALSE, ""))&amp;"']")</f>
        <v/>
      </c>
    </row>
    <row r="76" spans="1:31" ht="15" hidden="1" customHeight="1" outlineLevel="2">
      <c r="A76" s="66"/>
      <c r="C76" s="17" t="str">
        <f>IF(COUNTIF(FieldList6, "&lt;&gt;FALSE") = 0,"",SUBSTITUTE(LOWER(C65)," ","_")&amp;" = ")</f>
        <v/>
      </c>
      <c r="D76" s="81" t="str" cm="1">
        <f t="array" ref="D76">IF(COUNTIF(FieldList6, "&lt;&gt;FALSE") = 0,"","['"&amp;_xlfn.TEXTJOIN("', '", TRUE, _xlfn._xlws.FILTER(FieldRange,FieldList6&lt;&gt; FALSE, ""))&amp;"']")</f>
        <v/>
      </c>
    </row>
    <row r="77" spans="1:31" ht="15" hidden="1" customHeight="1" outlineLevel="2">
      <c r="A77" s="66"/>
      <c r="C77" s="16" t="str">
        <f>IF(COUNTIF(FieldList7, "&lt;&gt;FALSE") = 0,"",SUBSTITUTE(LOWER(C66)," ","_")&amp;" = ")</f>
        <v/>
      </c>
      <c r="D77" s="81" t="str" cm="1">
        <f t="array" ref="D77">IF(COUNTIF(FieldList7, "&lt;&gt;FALSE") = 0,"","['"&amp;_xlfn.TEXTJOIN("', '", TRUE, _xlfn._xlws.FILTER(FieldRange,FieldList7&lt;&gt; FALSE, ""))&amp;"']")</f>
        <v/>
      </c>
    </row>
    <row r="78" spans="1:31" ht="15" hidden="1" customHeight="1" outlineLevel="2">
      <c r="A78" s="66"/>
      <c r="C78" s="3" t="str">
        <f>IF(COUNTIF(FieldList8, "&lt;&gt;FALSE") = 0,"",SUBSTITUTE(LOWER(C67)," ","_")&amp;" = ")</f>
        <v/>
      </c>
      <c r="D78" s="81" t="str" cm="1">
        <f t="array" ref="D78">IF(COUNTIF(FieldList8, "&lt;&gt;FALSE") = 0,"","['"&amp;_xlfn.TEXTJOIN("', '", TRUE, _xlfn._xlws.FILTER(FieldRange,FieldList8&lt;&gt; FALSE, ""))&amp;"']")</f>
        <v/>
      </c>
    </row>
    <row r="79" spans="1:31" ht="15" hidden="1" customHeight="1" outlineLevel="2">
      <c r="C79" s="15" t="str">
        <f>IF(COUNTIF(tbl_search_trends[Record List], "&lt;&gt;FALSE") = 0,"",SUBSTITUTE(LOWER(LightHeader)," ", "_") &amp;" = ")</f>
        <v/>
      </c>
      <c r="D79" s="81" t="str" cm="1">
        <f t="array" ref="D79">IF(COUNTIF(tbl_search_trends[Record List], "&lt;&gt;FALSE") = 0,"","['"&amp;_xlfn.TEXTJOIN("', '", TRUE, _xlfn._xlws.FILTER(_xlfn.TAKE(tbl_search_trends[],,-1), tbl_search_trends[Record List] &lt;&gt; FALSE, ""))&amp;"']")</f>
        <v/>
      </c>
    </row>
    <row r="80" spans="1:31" ht="10.199999999999999" hidden="1" customHeight="1" outlineLevel="1" collapsed="1"/>
    <row r="81" spans="3:33" ht="30" customHeight="1">
      <c r="C81" s="61" t="s">
        <v>37</v>
      </c>
      <c r="D81" s="59" t="s">
        <v>180</v>
      </c>
      <c r="E81" s="59" t="s">
        <v>181</v>
      </c>
      <c r="F81" s="59" t="s">
        <v>182</v>
      </c>
      <c r="G81" s="119" t="s">
        <v>183</v>
      </c>
      <c r="H81" s="119" t="s">
        <v>184</v>
      </c>
      <c r="I81" s="119" t="s">
        <v>185</v>
      </c>
      <c r="J81" s="119" t="s">
        <v>186</v>
      </c>
      <c r="K81" s="119" t="s">
        <v>187</v>
      </c>
      <c r="L81" s="119" t="s">
        <v>188</v>
      </c>
      <c r="M81" s="119" t="s">
        <v>189</v>
      </c>
      <c r="N81" s="119" t="s">
        <v>190</v>
      </c>
      <c r="O81" s="119" t="s">
        <v>191</v>
      </c>
      <c r="P81" s="119" t="s">
        <v>192</v>
      </c>
      <c r="Q81" s="119" t="s">
        <v>193</v>
      </c>
      <c r="R81" s="119" t="s">
        <v>194</v>
      </c>
      <c r="S81" s="119" t="s">
        <v>195</v>
      </c>
      <c r="T81" s="119" t="s">
        <v>196</v>
      </c>
      <c r="U81" s="119" t="s">
        <v>197</v>
      </c>
      <c r="V81" s="119" t="s">
        <v>198</v>
      </c>
      <c r="W81" s="119" t="s">
        <v>199</v>
      </c>
      <c r="X81" s="119" t="s">
        <v>200</v>
      </c>
      <c r="Y81" s="119" t="s">
        <v>201</v>
      </c>
      <c r="Z81" s="119" t="s">
        <v>202</v>
      </c>
      <c r="AA81" s="119" t="s">
        <v>203</v>
      </c>
      <c r="AB81" s="119" t="s">
        <v>204</v>
      </c>
      <c r="AC81" s="119" t="s">
        <v>205</v>
      </c>
      <c r="AD81" s="119" t="s">
        <v>206</v>
      </c>
      <c r="AE81" s="119" t="s">
        <v>103</v>
      </c>
      <c r="AF81" s="61" t="s">
        <v>38</v>
      </c>
      <c r="AG81" s="61" t="s">
        <v>104</v>
      </c>
    </row>
    <row r="82" spans="3:33" ht="15" customHeight="1">
      <c r="C82" s="62" t="b">
        <v>0</v>
      </c>
      <c r="D82" s="124">
        <v>44927</v>
      </c>
      <c r="E82" s="60">
        <v>0</v>
      </c>
      <c r="F82" s="60">
        <v>0</v>
      </c>
      <c r="G82" s="122">
        <v>0</v>
      </c>
      <c r="H82" s="122">
        <v>0</v>
      </c>
      <c r="I82" s="122">
        <v>0</v>
      </c>
      <c r="J82" s="122">
        <v>0</v>
      </c>
      <c r="K82" s="122">
        <v>1</v>
      </c>
      <c r="L82" s="122">
        <v>32</v>
      </c>
      <c r="M82" s="122">
        <v>0</v>
      </c>
      <c r="N82" s="122">
        <v>0</v>
      </c>
      <c r="O82" s="122">
        <v>0</v>
      </c>
      <c r="P82" s="122">
        <v>0</v>
      </c>
      <c r="Q82" s="122">
        <v>0</v>
      </c>
      <c r="R82" s="122">
        <v>0</v>
      </c>
      <c r="S82" s="122">
        <v>0</v>
      </c>
      <c r="T82" s="122"/>
      <c r="U82" s="122"/>
      <c r="V82" s="122"/>
      <c r="W82" s="122"/>
      <c r="X82" s="122"/>
      <c r="Y82" s="122"/>
      <c r="Z82" s="122"/>
      <c r="AA82" s="122" t="s">
        <v>188</v>
      </c>
      <c r="AB82" s="122"/>
      <c r="AC82" s="122"/>
      <c r="AD82" s="122"/>
      <c r="AE82" s="122">
        <v>0</v>
      </c>
      <c r="AF82" s="123">
        <v>0</v>
      </c>
      <c r="AG82" s="123">
        <v>1.7183377238877288E+19</v>
      </c>
    </row>
    <row r="83" spans="3:33" ht="15" customHeight="1">
      <c r="C83" s="62" t="b">
        <v>0</v>
      </c>
      <c r="D83" s="124">
        <v>44934</v>
      </c>
      <c r="E83" s="60">
        <v>0</v>
      </c>
      <c r="F83" s="60">
        <v>0</v>
      </c>
      <c r="G83" s="122">
        <v>0</v>
      </c>
      <c r="H83" s="122">
        <v>0</v>
      </c>
      <c r="I83" s="122">
        <v>0</v>
      </c>
      <c r="J83" s="122">
        <v>0</v>
      </c>
      <c r="K83" s="122">
        <v>1</v>
      </c>
      <c r="L83" s="122">
        <v>2</v>
      </c>
      <c r="M83" s="122">
        <v>0</v>
      </c>
      <c r="N83" s="122">
        <v>0</v>
      </c>
      <c r="O83" s="122">
        <v>0</v>
      </c>
      <c r="P83" s="122">
        <v>0</v>
      </c>
      <c r="Q83" s="122">
        <v>0</v>
      </c>
      <c r="R83" s="122">
        <v>0</v>
      </c>
      <c r="S83" s="122">
        <v>0</v>
      </c>
      <c r="T83" s="122"/>
      <c r="U83" s="122"/>
      <c r="V83" s="122"/>
      <c r="W83" s="122"/>
      <c r="X83" s="122"/>
      <c r="Y83" s="122"/>
      <c r="Z83" s="122"/>
      <c r="AA83" s="122"/>
      <c r="AB83" s="122"/>
      <c r="AC83" s="122"/>
      <c r="AD83" s="122"/>
      <c r="AE83" s="122">
        <v>1</v>
      </c>
      <c r="AF83" s="123">
        <v>0</v>
      </c>
      <c r="AG83" s="123">
        <v>1.5679295594166274E+19</v>
      </c>
    </row>
    <row r="84" spans="3:33" ht="15" customHeight="1">
      <c r="C84" s="112" t="b">
        <v>0</v>
      </c>
      <c r="D84" s="125">
        <v>44941</v>
      </c>
      <c r="E84" s="114">
        <v>0</v>
      </c>
      <c r="F84" s="114">
        <v>0</v>
      </c>
      <c r="G84" s="122">
        <v>0</v>
      </c>
      <c r="H84" s="122">
        <v>0</v>
      </c>
      <c r="I84" s="122">
        <v>0</v>
      </c>
      <c r="J84" s="122">
        <v>0</v>
      </c>
      <c r="K84" s="122">
        <v>1</v>
      </c>
      <c r="L84" s="122">
        <v>1</v>
      </c>
      <c r="M84" s="122">
        <v>0</v>
      </c>
      <c r="N84" s="122">
        <v>0</v>
      </c>
      <c r="O84" s="122">
        <v>0</v>
      </c>
      <c r="P84" s="122">
        <v>0</v>
      </c>
      <c r="Q84" s="122">
        <v>0</v>
      </c>
      <c r="R84" s="122">
        <v>0</v>
      </c>
      <c r="S84" s="122">
        <v>0</v>
      </c>
      <c r="T84" s="122"/>
      <c r="U84" s="122"/>
      <c r="V84" s="122"/>
      <c r="W84" s="122"/>
      <c r="X84" s="122"/>
      <c r="Y84" s="122"/>
      <c r="Z84" s="122"/>
      <c r="AA84" s="122"/>
      <c r="AB84" s="122"/>
      <c r="AC84" s="122"/>
      <c r="AD84" s="122"/>
      <c r="AE84" s="122">
        <v>2</v>
      </c>
      <c r="AF84" s="123">
        <v>0</v>
      </c>
      <c r="AG84" s="123">
        <v>5.9385734619762883E+18</v>
      </c>
    </row>
    <row r="85" spans="3:33" ht="15" customHeight="1">
      <c r="C85" s="112" t="b">
        <v>0</v>
      </c>
      <c r="D85" s="125">
        <v>44948</v>
      </c>
      <c r="E85" s="114">
        <v>0</v>
      </c>
      <c r="F85" s="114">
        <v>0</v>
      </c>
      <c r="G85" s="122">
        <v>0</v>
      </c>
      <c r="H85" s="122">
        <v>0</v>
      </c>
      <c r="I85" s="122">
        <v>0</v>
      </c>
      <c r="J85" s="122">
        <v>0</v>
      </c>
      <c r="K85" s="122">
        <v>1</v>
      </c>
      <c r="L85" s="122">
        <v>0</v>
      </c>
      <c r="M85" s="122">
        <v>0</v>
      </c>
      <c r="N85" s="122">
        <v>0</v>
      </c>
      <c r="O85" s="122">
        <v>0</v>
      </c>
      <c r="P85" s="122">
        <v>0</v>
      </c>
      <c r="Q85" s="122">
        <v>0</v>
      </c>
      <c r="R85" s="122">
        <v>0</v>
      </c>
      <c r="S85" s="122">
        <v>0</v>
      </c>
      <c r="T85" s="122"/>
      <c r="U85" s="122"/>
      <c r="V85" s="122"/>
      <c r="W85" s="122"/>
      <c r="X85" s="122"/>
      <c r="Y85" s="122"/>
      <c r="Z85" s="122"/>
      <c r="AA85" s="122"/>
      <c r="AB85" s="122"/>
      <c r="AC85" s="122"/>
      <c r="AD85" s="122"/>
      <c r="AE85" s="122">
        <v>3</v>
      </c>
      <c r="AF85" s="123">
        <v>0</v>
      </c>
      <c r="AG85" s="123">
        <v>6.1456220319341076E+18</v>
      </c>
    </row>
    <row r="86" spans="3:33" ht="15" customHeight="1">
      <c r="C86" s="112" t="b">
        <v>0</v>
      </c>
      <c r="D86" s="125">
        <v>44955</v>
      </c>
      <c r="E86" s="114">
        <v>0</v>
      </c>
      <c r="F86" s="114">
        <v>0</v>
      </c>
      <c r="G86" s="122">
        <v>0</v>
      </c>
      <c r="H86" s="122">
        <v>0</v>
      </c>
      <c r="I86" s="122">
        <v>0</v>
      </c>
      <c r="J86" s="122">
        <v>0</v>
      </c>
      <c r="K86" s="122">
        <v>1</v>
      </c>
      <c r="L86" s="122">
        <v>0</v>
      </c>
      <c r="M86" s="122">
        <v>0</v>
      </c>
      <c r="N86" s="122">
        <v>0</v>
      </c>
      <c r="O86" s="122">
        <v>0</v>
      </c>
      <c r="P86" s="122">
        <v>4</v>
      </c>
      <c r="Q86" s="122">
        <v>0</v>
      </c>
      <c r="R86" s="122">
        <v>0</v>
      </c>
      <c r="S86" s="122">
        <v>0</v>
      </c>
      <c r="T86" s="122"/>
      <c r="U86" s="122"/>
      <c r="V86" s="122"/>
      <c r="W86" s="122"/>
      <c r="X86" s="122"/>
      <c r="Y86" s="122"/>
      <c r="Z86" s="122"/>
      <c r="AA86" s="122"/>
      <c r="AB86" s="122"/>
      <c r="AC86" s="122"/>
      <c r="AD86" s="122"/>
      <c r="AE86" s="122">
        <v>4</v>
      </c>
      <c r="AF86" s="123">
        <v>0</v>
      </c>
      <c r="AG86" s="123">
        <v>1.175463249203924E+18</v>
      </c>
    </row>
    <row r="87" spans="3:33" ht="15" customHeight="1">
      <c r="C87" s="112" t="b">
        <v>0</v>
      </c>
      <c r="D87" s="125">
        <v>44962</v>
      </c>
      <c r="E87" s="114">
        <v>0</v>
      </c>
      <c r="F87" s="114">
        <v>0</v>
      </c>
      <c r="G87" s="122">
        <v>0</v>
      </c>
      <c r="H87" s="122">
        <v>0</v>
      </c>
      <c r="I87" s="122">
        <v>0</v>
      </c>
      <c r="J87" s="122">
        <v>0</v>
      </c>
      <c r="K87" s="122">
        <v>1</v>
      </c>
      <c r="L87" s="122">
        <v>0</v>
      </c>
      <c r="M87" s="122">
        <v>0</v>
      </c>
      <c r="N87" s="122">
        <v>0</v>
      </c>
      <c r="O87" s="122">
        <v>0</v>
      </c>
      <c r="P87" s="122">
        <v>14</v>
      </c>
      <c r="Q87" s="122">
        <v>0</v>
      </c>
      <c r="R87" s="122">
        <v>0</v>
      </c>
      <c r="S87" s="122">
        <v>0</v>
      </c>
      <c r="T87" s="122"/>
      <c r="U87" s="122"/>
      <c r="V87" s="122"/>
      <c r="W87" s="122"/>
      <c r="X87" s="122"/>
      <c r="Y87" s="122"/>
      <c r="Z87" s="122"/>
      <c r="AA87" s="122"/>
      <c r="AB87" s="122"/>
      <c r="AC87" s="122"/>
      <c r="AD87" s="122"/>
      <c r="AE87" s="122">
        <v>5</v>
      </c>
      <c r="AF87" s="123">
        <v>0</v>
      </c>
      <c r="AG87" s="123">
        <v>5.2503109203500493E+17</v>
      </c>
    </row>
    <row r="88" spans="3:33" ht="15" customHeight="1">
      <c r="C88" s="112" t="b">
        <v>0</v>
      </c>
      <c r="D88" s="125">
        <v>44969</v>
      </c>
      <c r="E88" s="114">
        <v>0</v>
      </c>
      <c r="F88" s="114">
        <v>0</v>
      </c>
      <c r="G88" s="122">
        <v>0</v>
      </c>
      <c r="H88" s="122">
        <v>0</v>
      </c>
      <c r="I88" s="122">
        <v>0</v>
      </c>
      <c r="J88" s="122">
        <v>0</v>
      </c>
      <c r="K88" s="122">
        <v>1</v>
      </c>
      <c r="L88" s="122">
        <v>0</v>
      </c>
      <c r="M88" s="122">
        <v>0</v>
      </c>
      <c r="N88" s="122">
        <v>0</v>
      </c>
      <c r="O88" s="122">
        <v>0</v>
      </c>
      <c r="P88" s="122">
        <v>12</v>
      </c>
      <c r="Q88" s="122">
        <v>1</v>
      </c>
      <c r="R88" s="122">
        <v>0</v>
      </c>
      <c r="S88" s="122">
        <v>0</v>
      </c>
      <c r="T88" s="122"/>
      <c r="U88" s="122"/>
      <c r="V88" s="122"/>
      <c r="W88" s="122"/>
      <c r="X88" s="122"/>
      <c r="Y88" s="122"/>
      <c r="Z88" s="122"/>
      <c r="AA88" s="122"/>
      <c r="AB88" s="122"/>
      <c r="AC88" s="122"/>
      <c r="AD88" s="122"/>
      <c r="AE88" s="122">
        <v>6</v>
      </c>
      <c r="AF88" s="123">
        <v>0</v>
      </c>
      <c r="AG88" s="123">
        <v>1.5741624204077345E+19</v>
      </c>
    </row>
    <row r="89" spans="3:33" ht="15" customHeight="1">
      <c r="C89" s="112" t="b">
        <v>0</v>
      </c>
      <c r="D89" s="125">
        <v>44976</v>
      </c>
      <c r="E89" s="114">
        <v>0</v>
      </c>
      <c r="F89" s="114">
        <v>0</v>
      </c>
      <c r="G89" s="122">
        <v>0</v>
      </c>
      <c r="H89" s="122">
        <v>0</v>
      </c>
      <c r="I89" s="122">
        <v>0</v>
      </c>
      <c r="J89" s="122">
        <v>0</v>
      </c>
      <c r="K89" s="122">
        <v>1</v>
      </c>
      <c r="L89" s="122">
        <v>0</v>
      </c>
      <c r="M89" s="122">
        <v>0</v>
      </c>
      <c r="N89" s="122">
        <v>0</v>
      </c>
      <c r="O89" s="122">
        <v>0</v>
      </c>
      <c r="P89" s="122">
        <v>17</v>
      </c>
      <c r="Q89" s="122">
        <v>0</v>
      </c>
      <c r="R89" s="122">
        <v>0</v>
      </c>
      <c r="S89" s="122">
        <v>0</v>
      </c>
      <c r="T89" s="122"/>
      <c r="U89" s="122"/>
      <c r="V89" s="122"/>
      <c r="W89" s="122"/>
      <c r="X89" s="122"/>
      <c r="Y89" s="122"/>
      <c r="Z89" s="122"/>
      <c r="AA89" s="122"/>
      <c r="AB89" s="122"/>
      <c r="AC89" s="122"/>
      <c r="AD89" s="122"/>
      <c r="AE89" s="122">
        <v>7</v>
      </c>
      <c r="AF89" s="123">
        <v>0</v>
      </c>
      <c r="AG89" s="123">
        <v>1.0728324896758692E+19</v>
      </c>
    </row>
    <row r="90" spans="3:33" ht="15" customHeight="1">
      <c r="C90" s="112" t="b">
        <v>0</v>
      </c>
      <c r="D90" s="125">
        <v>44983</v>
      </c>
      <c r="E90" s="114">
        <v>0</v>
      </c>
      <c r="F90" s="114">
        <v>0</v>
      </c>
      <c r="G90" s="122">
        <v>0</v>
      </c>
      <c r="H90" s="122">
        <v>0</v>
      </c>
      <c r="I90" s="122">
        <v>0</v>
      </c>
      <c r="J90" s="122">
        <v>0</v>
      </c>
      <c r="K90" s="122">
        <v>0</v>
      </c>
      <c r="L90" s="122">
        <v>0</v>
      </c>
      <c r="M90" s="122">
        <v>0</v>
      </c>
      <c r="N90" s="122">
        <v>0</v>
      </c>
      <c r="O90" s="122">
        <v>0</v>
      </c>
      <c r="P90" s="122">
        <v>2</v>
      </c>
      <c r="Q90" s="122">
        <v>0</v>
      </c>
      <c r="R90" s="122">
        <v>0</v>
      </c>
      <c r="S90" s="122">
        <v>0</v>
      </c>
      <c r="T90" s="122"/>
      <c r="U90" s="122"/>
      <c r="V90" s="122"/>
      <c r="W90" s="122"/>
      <c r="X90" s="122"/>
      <c r="Y90" s="122"/>
      <c r="Z90" s="122"/>
      <c r="AA90" s="122"/>
      <c r="AB90" s="122"/>
      <c r="AC90" s="122"/>
      <c r="AD90" s="122"/>
      <c r="AE90" s="122">
        <v>8</v>
      </c>
      <c r="AF90" s="123">
        <v>0</v>
      </c>
      <c r="AG90" s="123">
        <v>1.8951166497034816E+18</v>
      </c>
    </row>
    <row r="91" spans="3:33" ht="15" customHeight="1">
      <c r="C91" s="112" t="b">
        <v>0</v>
      </c>
      <c r="D91" s="125">
        <v>44990</v>
      </c>
      <c r="E91" s="114">
        <v>0</v>
      </c>
      <c r="F91" s="114">
        <v>0</v>
      </c>
      <c r="G91" s="122">
        <v>0</v>
      </c>
      <c r="H91" s="122">
        <v>0</v>
      </c>
      <c r="I91" s="122">
        <v>0</v>
      </c>
      <c r="J91" s="122">
        <v>0</v>
      </c>
      <c r="K91" s="122">
        <v>1</v>
      </c>
      <c r="L91" s="122">
        <v>0</v>
      </c>
      <c r="M91" s="122">
        <v>0</v>
      </c>
      <c r="N91" s="122">
        <v>0</v>
      </c>
      <c r="O91" s="122">
        <v>0</v>
      </c>
      <c r="P91" s="122">
        <v>1</v>
      </c>
      <c r="Q91" s="122">
        <v>0</v>
      </c>
      <c r="R91" s="122">
        <v>0</v>
      </c>
      <c r="S91" s="122">
        <v>0</v>
      </c>
      <c r="T91" s="122"/>
      <c r="U91" s="122"/>
      <c r="V91" s="122"/>
      <c r="W91" s="122"/>
      <c r="X91" s="122"/>
      <c r="Y91" s="122"/>
      <c r="Z91" s="122"/>
      <c r="AA91" s="122"/>
      <c r="AB91" s="122"/>
      <c r="AC91" s="122"/>
      <c r="AD91" s="122"/>
      <c r="AE91" s="122">
        <v>9</v>
      </c>
      <c r="AF91" s="123">
        <v>0</v>
      </c>
      <c r="AG91" s="123">
        <v>1.274723960704514E+18</v>
      </c>
    </row>
    <row r="92" spans="3:33" ht="15" customHeight="1">
      <c r="C92" s="112" t="b">
        <v>0</v>
      </c>
      <c r="D92" s="125">
        <v>44997</v>
      </c>
      <c r="E92" s="114">
        <v>0</v>
      </c>
      <c r="F92" s="114">
        <v>0</v>
      </c>
      <c r="G92" s="122">
        <v>0</v>
      </c>
      <c r="H92" s="122">
        <v>0</v>
      </c>
      <c r="I92" s="122">
        <v>0</v>
      </c>
      <c r="J92" s="122">
        <v>0</v>
      </c>
      <c r="K92" s="122">
        <v>1</v>
      </c>
      <c r="L92" s="122">
        <v>0</v>
      </c>
      <c r="M92" s="122">
        <v>0</v>
      </c>
      <c r="N92" s="122">
        <v>0</v>
      </c>
      <c r="O92" s="122">
        <v>0</v>
      </c>
      <c r="P92" s="122">
        <v>1</v>
      </c>
      <c r="Q92" s="122">
        <v>0</v>
      </c>
      <c r="R92" s="122">
        <v>0</v>
      </c>
      <c r="S92" s="122">
        <v>0</v>
      </c>
      <c r="T92" s="122"/>
      <c r="U92" s="122"/>
      <c r="V92" s="122"/>
      <c r="W92" s="122"/>
      <c r="X92" s="122"/>
      <c r="Y92" s="122"/>
      <c r="Z92" s="122"/>
      <c r="AA92" s="122"/>
      <c r="AB92" s="122"/>
      <c r="AC92" s="122"/>
      <c r="AD92" s="122"/>
      <c r="AE92" s="122">
        <v>10</v>
      </c>
      <c r="AF92" s="123">
        <v>0</v>
      </c>
      <c r="AG92" s="123">
        <v>1.1408601279316005E+19</v>
      </c>
    </row>
    <row r="93" spans="3:33" ht="15" customHeight="1">
      <c r="C93" s="112" t="b">
        <v>0</v>
      </c>
      <c r="D93" s="125">
        <v>45004</v>
      </c>
      <c r="E93" s="114">
        <v>0</v>
      </c>
      <c r="F93" s="114">
        <v>0</v>
      </c>
      <c r="G93" s="122">
        <v>0</v>
      </c>
      <c r="H93" s="122">
        <v>0</v>
      </c>
      <c r="I93" s="122">
        <v>0</v>
      </c>
      <c r="J93" s="122">
        <v>0</v>
      </c>
      <c r="K93" s="122">
        <v>1</v>
      </c>
      <c r="L93" s="122">
        <v>0</v>
      </c>
      <c r="M93" s="122">
        <v>0</v>
      </c>
      <c r="N93" s="122">
        <v>0</v>
      </c>
      <c r="O93" s="122">
        <v>0</v>
      </c>
      <c r="P93" s="122">
        <v>0</v>
      </c>
      <c r="Q93" s="122">
        <v>0</v>
      </c>
      <c r="R93" s="122">
        <v>0</v>
      </c>
      <c r="S93" s="122">
        <v>0</v>
      </c>
      <c r="T93" s="122"/>
      <c r="U93" s="122"/>
      <c r="V93" s="122"/>
      <c r="W93" s="122"/>
      <c r="X93" s="122"/>
      <c r="Y93" s="122"/>
      <c r="Z93" s="122"/>
      <c r="AA93" s="122"/>
      <c r="AB93" s="122"/>
      <c r="AC93" s="122"/>
      <c r="AD93" s="122"/>
      <c r="AE93" s="122">
        <v>11</v>
      </c>
      <c r="AF93" s="123">
        <v>0</v>
      </c>
      <c r="AG93" s="123">
        <v>7.3989927902045829E+18</v>
      </c>
    </row>
    <row r="94" spans="3:33" ht="15" customHeight="1">
      <c r="C94" s="112" t="b">
        <v>0</v>
      </c>
      <c r="D94" s="125">
        <v>45011</v>
      </c>
      <c r="E94" s="114">
        <v>0</v>
      </c>
      <c r="F94" s="114">
        <v>0</v>
      </c>
      <c r="G94" s="122">
        <v>0</v>
      </c>
      <c r="H94" s="122">
        <v>0</v>
      </c>
      <c r="I94" s="122">
        <v>0</v>
      </c>
      <c r="J94" s="122">
        <v>38</v>
      </c>
      <c r="K94" s="122">
        <v>1</v>
      </c>
      <c r="L94" s="122">
        <v>0</v>
      </c>
      <c r="M94" s="122">
        <v>0</v>
      </c>
      <c r="N94" s="122">
        <v>0</v>
      </c>
      <c r="O94" s="122">
        <v>0</v>
      </c>
      <c r="P94" s="122">
        <v>0</v>
      </c>
      <c r="Q94" s="122">
        <v>0</v>
      </c>
      <c r="R94" s="122">
        <v>0</v>
      </c>
      <c r="S94" s="122">
        <v>0</v>
      </c>
      <c r="T94" s="122"/>
      <c r="U94" s="122"/>
      <c r="V94" s="122"/>
      <c r="W94" s="122"/>
      <c r="X94" s="122"/>
      <c r="Y94" s="122" t="s">
        <v>186</v>
      </c>
      <c r="Z94" s="122"/>
      <c r="AA94" s="122"/>
      <c r="AB94" s="122"/>
      <c r="AC94" s="122"/>
      <c r="AD94" s="122"/>
      <c r="AE94" s="122">
        <v>12</v>
      </c>
      <c r="AF94" s="123">
        <v>0</v>
      </c>
      <c r="AG94" s="123">
        <v>1.2218860560533381E+19</v>
      </c>
    </row>
    <row r="95" spans="3:33" ht="15" customHeight="1">
      <c r="C95" s="112" t="b">
        <v>0</v>
      </c>
      <c r="D95" s="125">
        <v>45018</v>
      </c>
      <c r="E95" s="114">
        <v>0</v>
      </c>
      <c r="F95" s="114">
        <v>0</v>
      </c>
      <c r="G95" s="122">
        <v>0</v>
      </c>
      <c r="H95" s="122">
        <v>0</v>
      </c>
      <c r="I95" s="122">
        <v>0</v>
      </c>
      <c r="J95" s="122">
        <v>2</v>
      </c>
      <c r="K95" s="122">
        <v>0</v>
      </c>
      <c r="L95" s="122">
        <v>0</v>
      </c>
      <c r="M95" s="122">
        <v>0</v>
      </c>
      <c r="N95" s="122">
        <v>0</v>
      </c>
      <c r="O95" s="122">
        <v>0</v>
      </c>
      <c r="P95" s="122">
        <v>0</v>
      </c>
      <c r="Q95" s="122">
        <v>0</v>
      </c>
      <c r="R95" s="122">
        <v>0</v>
      </c>
      <c r="S95" s="122">
        <v>0</v>
      </c>
      <c r="T95" s="122"/>
      <c r="U95" s="122"/>
      <c r="V95" s="122"/>
      <c r="W95" s="122"/>
      <c r="X95" s="122"/>
      <c r="Y95" s="122"/>
      <c r="Z95" s="122"/>
      <c r="AA95" s="122"/>
      <c r="AB95" s="122"/>
      <c r="AC95" s="122"/>
      <c r="AD95" s="122"/>
      <c r="AE95" s="122">
        <v>13</v>
      </c>
      <c r="AF95" s="123">
        <v>0</v>
      </c>
      <c r="AG95" s="123">
        <v>1.0284724354411141E+19</v>
      </c>
    </row>
    <row r="96" spans="3:33" ht="15" customHeight="1">
      <c r="C96" s="112" t="b">
        <v>0</v>
      </c>
      <c r="D96" s="125">
        <v>45025</v>
      </c>
      <c r="E96" s="114">
        <v>0</v>
      </c>
      <c r="F96" s="114">
        <v>0</v>
      </c>
      <c r="G96" s="122">
        <v>0</v>
      </c>
      <c r="H96" s="122">
        <v>0</v>
      </c>
      <c r="I96" s="122">
        <v>0</v>
      </c>
      <c r="J96" s="122">
        <v>1</v>
      </c>
      <c r="K96" s="122">
        <v>1</v>
      </c>
      <c r="L96" s="122">
        <v>0</v>
      </c>
      <c r="M96" s="122">
        <v>0</v>
      </c>
      <c r="N96" s="122">
        <v>0</v>
      </c>
      <c r="O96" s="122">
        <v>0</v>
      </c>
      <c r="P96" s="122">
        <v>1</v>
      </c>
      <c r="Q96" s="122">
        <v>0</v>
      </c>
      <c r="R96" s="122">
        <v>0</v>
      </c>
      <c r="S96" s="122">
        <v>0</v>
      </c>
      <c r="T96" s="122"/>
      <c r="U96" s="122"/>
      <c r="V96" s="122"/>
      <c r="W96" s="122"/>
      <c r="X96" s="122"/>
      <c r="Y96" s="122"/>
      <c r="Z96" s="122"/>
      <c r="AA96" s="122"/>
      <c r="AB96" s="122"/>
      <c r="AC96" s="122"/>
      <c r="AD96" s="122"/>
      <c r="AE96" s="122">
        <v>14</v>
      </c>
      <c r="AF96" s="123">
        <v>0</v>
      </c>
      <c r="AG96" s="123">
        <v>1.0318577970373513E+19</v>
      </c>
    </row>
    <row r="97" spans="3:33" ht="15" customHeight="1">
      <c r="C97" s="112" t="b">
        <v>0</v>
      </c>
      <c r="D97" s="125">
        <v>45032</v>
      </c>
      <c r="E97" s="114">
        <v>0</v>
      </c>
      <c r="F97" s="114">
        <v>0</v>
      </c>
      <c r="G97" s="122">
        <v>0</v>
      </c>
      <c r="H97" s="122">
        <v>0</v>
      </c>
      <c r="I97" s="122">
        <v>0</v>
      </c>
      <c r="J97" s="122">
        <v>0</v>
      </c>
      <c r="K97" s="122">
        <v>0</v>
      </c>
      <c r="L97" s="122">
        <v>0</v>
      </c>
      <c r="M97" s="122">
        <v>0</v>
      </c>
      <c r="N97" s="122">
        <v>0</v>
      </c>
      <c r="O97" s="122">
        <v>0</v>
      </c>
      <c r="P97" s="122">
        <v>0</v>
      </c>
      <c r="Q97" s="122">
        <v>0</v>
      </c>
      <c r="R97" s="122">
        <v>0</v>
      </c>
      <c r="S97" s="122">
        <v>0</v>
      </c>
      <c r="T97" s="122"/>
      <c r="U97" s="122"/>
      <c r="V97" s="122"/>
      <c r="W97" s="122"/>
      <c r="X97" s="122"/>
      <c r="Y97" s="122"/>
      <c r="Z97" s="122"/>
      <c r="AA97" s="122"/>
      <c r="AB97" s="122"/>
      <c r="AC97" s="122"/>
      <c r="AD97" s="122"/>
      <c r="AE97" s="122">
        <v>15</v>
      </c>
      <c r="AF97" s="123">
        <v>0</v>
      </c>
      <c r="AG97" s="123">
        <v>1.5079432833448438E+19</v>
      </c>
    </row>
    <row r="98" spans="3:33" ht="15" customHeight="1">
      <c r="C98" s="112" t="b">
        <v>0</v>
      </c>
      <c r="D98" s="125">
        <v>45039</v>
      </c>
      <c r="E98" s="114">
        <v>0</v>
      </c>
      <c r="F98" s="114">
        <v>0</v>
      </c>
      <c r="G98" s="122">
        <v>0</v>
      </c>
      <c r="H98" s="122">
        <v>0</v>
      </c>
      <c r="I98" s="122">
        <v>0</v>
      </c>
      <c r="J98" s="122">
        <v>0</v>
      </c>
      <c r="K98" s="122">
        <v>0</v>
      </c>
      <c r="L98" s="122">
        <v>0</v>
      </c>
      <c r="M98" s="122">
        <v>0</v>
      </c>
      <c r="N98" s="122">
        <v>44</v>
      </c>
      <c r="O98" s="122">
        <v>0</v>
      </c>
      <c r="P98" s="122">
        <v>0</v>
      </c>
      <c r="Q98" s="122">
        <v>0</v>
      </c>
      <c r="R98" s="122">
        <v>0</v>
      </c>
      <c r="S98" s="122">
        <v>0</v>
      </c>
      <c r="T98" s="122"/>
      <c r="U98" s="122"/>
      <c r="V98" s="122"/>
      <c r="W98" s="122"/>
      <c r="X98" s="122"/>
      <c r="Y98" s="122"/>
      <c r="Z98" s="122"/>
      <c r="AA98" s="122"/>
      <c r="AB98" s="122"/>
      <c r="AC98" s="122" t="s">
        <v>190</v>
      </c>
      <c r="AD98" s="122"/>
      <c r="AE98" s="122">
        <v>16</v>
      </c>
      <c r="AF98" s="123">
        <v>0</v>
      </c>
      <c r="AG98" s="123">
        <v>1.5624513585597684E+19</v>
      </c>
    </row>
    <row r="99" spans="3:33" ht="15" customHeight="1">
      <c r="C99" s="112" t="b">
        <v>0</v>
      </c>
      <c r="D99" s="125">
        <v>45046</v>
      </c>
      <c r="E99" s="114">
        <v>0</v>
      </c>
      <c r="F99" s="114">
        <v>0</v>
      </c>
      <c r="G99" s="122">
        <v>0</v>
      </c>
      <c r="H99" s="122">
        <v>0</v>
      </c>
      <c r="I99" s="122">
        <v>0</v>
      </c>
      <c r="J99" s="122">
        <v>0</v>
      </c>
      <c r="K99" s="122">
        <v>0</v>
      </c>
      <c r="L99" s="122">
        <v>0</v>
      </c>
      <c r="M99" s="122">
        <v>0</v>
      </c>
      <c r="N99" s="122">
        <v>4</v>
      </c>
      <c r="O99" s="122">
        <v>0</v>
      </c>
      <c r="P99" s="122">
        <v>0</v>
      </c>
      <c r="Q99" s="122">
        <v>0</v>
      </c>
      <c r="R99" s="122">
        <v>0</v>
      </c>
      <c r="S99" s="122">
        <v>0</v>
      </c>
      <c r="T99" s="122"/>
      <c r="U99" s="122"/>
      <c r="V99" s="122"/>
      <c r="W99" s="122"/>
      <c r="X99" s="122"/>
      <c r="Y99" s="122"/>
      <c r="Z99" s="122"/>
      <c r="AA99" s="122"/>
      <c r="AB99" s="122"/>
      <c r="AC99" s="122"/>
      <c r="AD99" s="122"/>
      <c r="AE99" s="122">
        <v>17</v>
      </c>
      <c r="AF99" s="123">
        <v>0</v>
      </c>
      <c r="AG99" s="123">
        <v>6.549664402187348E+18</v>
      </c>
    </row>
    <row r="100" spans="3:33" ht="15" customHeight="1">
      <c r="C100" s="112" t="b">
        <v>0</v>
      </c>
      <c r="D100" s="125">
        <v>45053</v>
      </c>
      <c r="E100" s="114">
        <v>0</v>
      </c>
      <c r="F100" s="114">
        <v>0</v>
      </c>
      <c r="G100" s="122">
        <v>0</v>
      </c>
      <c r="H100" s="122">
        <v>0</v>
      </c>
      <c r="I100" s="122">
        <v>0</v>
      </c>
      <c r="J100" s="122">
        <v>0</v>
      </c>
      <c r="K100" s="122">
        <v>0</v>
      </c>
      <c r="L100" s="122">
        <v>0</v>
      </c>
      <c r="M100" s="122">
        <v>0</v>
      </c>
      <c r="N100" s="122">
        <v>1</v>
      </c>
      <c r="O100" s="122">
        <v>0</v>
      </c>
      <c r="P100" s="122">
        <v>1</v>
      </c>
      <c r="Q100" s="122">
        <v>0</v>
      </c>
      <c r="R100" s="122">
        <v>0</v>
      </c>
      <c r="S100" s="122">
        <v>0</v>
      </c>
      <c r="T100" s="122"/>
      <c r="U100" s="122"/>
      <c r="V100" s="122"/>
      <c r="W100" s="122"/>
      <c r="X100" s="122"/>
      <c r="Y100" s="122"/>
      <c r="Z100" s="122"/>
      <c r="AA100" s="122"/>
      <c r="AB100" s="122"/>
      <c r="AC100" s="122"/>
      <c r="AD100" s="122"/>
      <c r="AE100" s="122">
        <v>18</v>
      </c>
      <c r="AF100" s="123">
        <v>0</v>
      </c>
      <c r="AG100" s="123">
        <v>9.8295696783239967E+18</v>
      </c>
    </row>
    <row r="101" spans="3:33" ht="15" customHeight="1">
      <c r="C101" s="112" t="b">
        <v>0</v>
      </c>
      <c r="D101" s="125">
        <v>45060</v>
      </c>
      <c r="E101" s="114">
        <v>0</v>
      </c>
      <c r="F101" s="114">
        <v>0</v>
      </c>
      <c r="G101" s="122">
        <v>0</v>
      </c>
      <c r="H101" s="122">
        <v>0</v>
      </c>
      <c r="I101" s="122">
        <v>0</v>
      </c>
      <c r="J101" s="122">
        <v>0</v>
      </c>
      <c r="K101" s="122">
        <v>0</v>
      </c>
      <c r="L101" s="122">
        <v>0</v>
      </c>
      <c r="M101" s="122">
        <v>0</v>
      </c>
      <c r="N101" s="122">
        <v>2</v>
      </c>
      <c r="O101" s="122">
        <v>0</v>
      </c>
      <c r="P101" s="122">
        <v>0</v>
      </c>
      <c r="Q101" s="122">
        <v>0</v>
      </c>
      <c r="R101" s="122">
        <v>0</v>
      </c>
      <c r="S101" s="122">
        <v>0</v>
      </c>
      <c r="T101" s="122"/>
      <c r="U101" s="122"/>
      <c r="V101" s="122"/>
      <c r="W101" s="122"/>
      <c r="X101" s="122"/>
      <c r="Y101" s="122"/>
      <c r="Z101" s="122"/>
      <c r="AA101" s="122"/>
      <c r="AB101" s="122"/>
      <c r="AC101" s="122"/>
      <c r="AD101" s="122"/>
      <c r="AE101" s="122">
        <v>19</v>
      </c>
      <c r="AF101" s="123">
        <v>0</v>
      </c>
      <c r="AG101" s="123">
        <v>6.7473481749096233E+18</v>
      </c>
    </row>
    <row r="102" spans="3:33" ht="15" customHeight="1">
      <c r="C102" s="112" t="b">
        <v>0</v>
      </c>
      <c r="D102" s="125">
        <v>45067</v>
      </c>
      <c r="E102" s="114">
        <v>0</v>
      </c>
      <c r="F102" s="114">
        <v>0</v>
      </c>
      <c r="G102" s="122">
        <v>0</v>
      </c>
      <c r="H102" s="122">
        <v>0</v>
      </c>
      <c r="I102" s="122">
        <v>0</v>
      </c>
      <c r="J102" s="122">
        <v>0</v>
      </c>
      <c r="K102" s="122">
        <v>56</v>
      </c>
      <c r="L102" s="122">
        <v>0</v>
      </c>
      <c r="M102" s="122">
        <v>0</v>
      </c>
      <c r="N102" s="122">
        <v>1</v>
      </c>
      <c r="O102" s="122">
        <v>0</v>
      </c>
      <c r="P102" s="122">
        <v>0</v>
      </c>
      <c r="Q102" s="122">
        <v>0</v>
      </c>
      <c r="R102" s="122">
        <v>0</v>
      </c>
      <c r="S102" s="122">
        <v>0</v>
      </c>
      <c r="T102" s="122"/>
      <c r="U102" s="122"/>
      <c r="V102" s="122"/>
      <c r="W102" s="122"/>
      <c r="X102" s="122"/>
      <c r="Y102" s="122"/>
      <c r="Z102" s="122" t="s">
        <v>187</v>
      </c>
      <c r="AA102" s="122"/>
      <c r="AB102" s="122"/>
      <c r="AC102" s="122"/>
      <c r="AD102" s="122"/>
      <c r="AE102" s="122">
        <v>20</v>
      </c>
      <c r="AF102" s="123">
        <v>0</v>
      </c>
      <c r="AG102" s="123">
        <v>5.3294961888226939E+18</v>
      </c>
    </row>
    <row r="103" spans="3:33" ht="15" customHeight="1">
      <c r="C103" s="112" t="b">
        <v>0</v>
      </c>
      <c r="D103" s="125">
        <v>45074</v>
      </c>
      <c r="E103" s="114">
        <v>0</v>
      </c>
      <c r="F103" s="114">
        <v>0</v>
      </c>
      <c r="G103" s="122">
        <v>0</v>
      </c>
      <c r="H103" s="122">
        <v>0</v>
      </c>
      <c r="I103" s="122">
        <v>0</v>
      </c>
      <c r="J103" s="122">
        <v>0</v>
      </c>
      <c r="K103" s="122">
        <v>7</v>
      </c>
      <c r="L103" s="122">
        <v>0</v>
      </c>
      <c r="M103" s="122">
        <v>0</v>
      </c>
      <c r="N103" s="122">
        <v>1</v>
      </c>
      <c r="O103" s="122">
        <v>0</v>
      </c>
      <c r="P103" s="122">
        <v>0</v>
      </c>
      <c r="Q103" s="122">
        <v>0</v>
      </c>
      <c r="R103" s="122">
        <v>0</v>
      </c>
      <c r="S103" s="122">
        <v>0</v>
      </c>
      <c r="T103" s="122"/>
      <c r="U103" s="122"/>
      <c r="V103" s="122"/>
      <c r="W103" s="122"/>
      <c r="X103" s="122"/>
      <c r="Y103" s="122"/>
      <c r="Z103" s="122"/>
      <c r="AA103" s="122"/>
      <c r="AB103" s="122"/>
      <c r="AC103" s="122"/>
      <c r="AD103" s="122"/>
      <c r="AE103" s="122">
        <v>21</v>
      </c>
      <c r="AF103" s="123">
        <v>0</v>
      </c>
      <c r="AG103" s="123">
        <v>1.5855594675570125E+19</v>
      </c>
    </row>
    <row r="104" spans="3:33" ht="15" customHeight="1">
      <c r="C104" s="112" t="b">
        <v>0</v>
      </c>
      <c r="D104" s="125">
        <v>45081</v>
      </c>
      <c r="E104" s="114">
        <v>0</v>
      </c>
      <c r="F104" s="114">
        <v>0</v>
      </c>
      <c r="G104" s="122">
        <v>0</v>
      </c>
      <c r="H104" s="122">
        <v>0</v>
      </c>
      <c r="I104" s="122">
        <v>0</v>
      </c>
      <c r="J104" s="122">
        <v>0</v>
      </c>
      <c r="K104" s="122">
        <v>2</v>
      </c>
      <c r="L104" s="122">
        <v>0</v>
      </c>
      <c r="M104" s="122">
        <v>0</v>
      </c>
      <c r="N104" s="122">
        <v>0</v>
      </c>
      <c r="O104" s="122">
        <v>0</v>
      </c>
      <c r="P104" s="122">
        <v>0</v>
      </c>
      <c r="Q104" s="122">
        <v>0</v>
      </c>
      <c r="R104" s="122">
        <v>0</v>
      </c>
      <c r="S104" s="122">
        <v>0</v>
      </c>
      <c r="T104" s="122"/>
      <c r="U104" s="122"/>
      <c r="V104" s="122"/>
      <c r="W104" s="122"/>
      <c r="X104" s="122"/>
      <c r="Y104" s="122"/>
      <c r="Z104" s="122"/>
      <c r="AA104" s="122"/>
      <c r="AB104" s="122"/>
      <c r="AC104" s="122"/>
      <c r="AD104" s="122"/>
      <c r="AE104" s="122">
        <v>22</v>
      </c>
      <c r="AF104" s="123">
        <v>0</v>
      </c>
      <c r="AG104" s="123">
        <v>4.1284821051125033E+18</v>
      </c>
    </row>
    <row r="105" spans="3:33" ht="15" customHeight="1">
      <c r="C105" s="112" t="b">
        <v>0</v>
      </c>
      <c r="D105" s="125">
        <v>45088</v>
      </c>
      <c r="E105" s="114">
        <v>0</v>
      </c>
      <c r="F105" s="114">
        <v>0</v>
      </c>
      <c r="G105" s="122">
        <v>0</v>
      </c>
      <c r="H105" s="122">
        <v>0</v>
      </c>
      <c r="I105" s="122">
        <v>0</v>
      </c>
      <c r="J105" s="122">
        <v>0</v>
      </c>
      <c r="K105" s="122">
        <v>1</v>
      </c>
      <c r="L105" s="122">
        <v>0</v>
      </c>
      <c r="M105" s="122">
        <v>0</v>
      </c>
      <c r="N105" s="122">
        <v>1</v>
      </c>
      <c r="O105" s="122">
        <v>0</v>
      </c>
      <c r="P105" s="122">
        <v>0</v>
      </c>
      <c r="Q105" s="122">
        <v>0</v>
      </c>
      <c r="R105" s="122">
        <v>0</v>
      </c>
      <c r="S105" s="122">
        <v>0</v>
      </c>
      <c r="T105" s="122"/>
      <c r="U105" s="122"/>
      <c r="V105" s="122"/>
      <c r="W105" s="122"/>
      <c r="X105" s="122"/>
      <c r="Y105" s="122"/>
      <c r="Z105" s="122"/>
      <c r="AA105" s="122"/>
      <c r="AB105" s="122"/>
      <c r="AC105" s="122"/>
      <c r="AD105" s="122"/>
      <c r="AE105" s="122">
        <v>23</v>
      </c>
      <c r="AF105" s="123">
        <v>0</v>
      </c>
      <c r="AG105" s="123">
        <v>9.619107533489238E+18</v>
      </c>
    </row>
    <row r="106" spans="3:33" ht="15" customHeight="1">
      <c r="C106" s="112" t="b">
        <v>0</v>
      </c>
      <c r="D106" s="125">
        <v>45095</v>
      </c>
      <c r="E106" s="114">
        <v>0</v>
      </c>
      <c r="F106" s="114">
        <v>0</v>
      </c>
      <c r="G106" s="122">
        <v>73</v>
      </c>
      <c r="H106" s="122">
        <v>0</v>
      </c>
      <c r="I106" s="122">
        <v>0</v>
      </c>
      <c r="J106" s="122">
        <v>0</v>
      </c>
      <c r="K106" s="122">
        <v>1</v>
      </c>
      <c r="L106" s="122">
        <v>0</v>
      </c>
      <c r="M106" s="122">
        <v>0</v>
      </c>
      <c r="N106" s="122">
        <v>0</v>
      </c>
      <c r="O106" s="122">
        <v>0</v>
      </c>
      <c r="P106" s="122">
        <v>0</v>
      </c>
      <c r="Q106" s="122">
        <v>0</v>
      </c>
      <c r="R106" s="122">
        <v>0</v>
      </c>
      <c r="S106" s="122">
        <v>0</v>
      </c>
      <c r="T106" s="122"/>
      <c r="U106" s="122"/>
      <c r="V106" s="122" t="s">
        <v>183</v>
      </c>
      <c r="W106" s="122"/>
      <c r="X106" s="122"/>
      <c r="Y106" s="122"/>
      <c r="Z106" s="122"/>
      <c r="AA106" s="122"/>
      <c r="AB106" s="122"/>
      <c r="AC106" s="122"/>
      <c r="AD106" s="122"/>
      <c r="AE106" s="122">
        <v>24</v>
      </c>
      <c r="AF106" s="123">
        <v>0</v>
      </c>
      <c r="AG106" s="123">
        <v>7.44772962251776E+18</v>
      </c>
    </row>
    <row r="107" spans="3:33" ht="15" customHeight="1">
      <c r="C107" s="112" t="b">
        <v>0</v>
      </c>
      <c r="D107" s="125">
        <v>45102</v>
      </c>
      <c r="E107" s="114">
        <v>0</v>
      </c>
      <c r="F107" s="114">
        <v>0</v>
      </c>
      <c r="G107" s="122">
        <v>6</v>
      </c>
      <c r="H107" s="122">
        <v>0</v>
      </c>
      <c r="I107" s="122">
        <v>0</v>
      </c>
      <c r="J107" s="122">
        <v>0</v>
      </c>
      <c r="K107" s="122">
        <v>1</v>
      </c>
      <c r="L107" s="122">
        <v>0</v>
      </c>
      <c r="M107" s="122">
        <v>0</v>
      </c>
      <c r="N107" s="122">
        <v>1</v>
      </c>
      <c r="O107" s="122">
        <v>0</v>
      </c>
      <c r="P107" s="122">
        <v>1</v>
      </c>
      <c r="Q107" s="122">
        <v>0</v>
      </c>
      <c r="R107" s="122">
        <v>0</v>
      </c>
      <c r="S107" s="122">
        <v>0</v>
      </c>
      <c r="T107" s="122"/>
      <c r="U107" s="122"/>
      <c r="V107" s="122"/>
      <c r="W107" s="122"/>
      <c r="X107" s="122"/>
      <c r="Y107" s="122"/>
      <c r="Z107" s="122"/>
      <c r="AA107" s="122"/>
      <c r="AB107" s="122"/>
      <c r="AC107" s="122"/>
      <c r="AD107" s="122"/>
      <c r="AE107" s="122">
        <v>25</v>
      </c>
      <c r="AF107" s="123">
        <v>0</v>
      </c>
      <c r="AG107" s="123">
        <v>1.4004920247784215E+19</v>
      </c>
    </row>
    <row r="108" spans="3:33" ht="15" customHeight="1">
      <c r="C108" s="112" t="b">
        <v>0</v>
      </c>
      <c r="D108" s="125">
        <v>45109</v>
      </c>
      <c r="E108" s="114">
        <v>0</v>
      </c>
      <c r="F108" s="114">
        <v>0</v>
      </c>
      <c r="G108" s="122">
        <v>1</v>
      </c>
      <c r="H108" s="122">
        <v>0</v>
      </c>
      <c r="I108" s="122">
        <v>0</v>
      </c>
      <c r="J108" s="122">
        <v>0</v>
      </c>
      <c r="K108" s="122">
        <v>1</v>
      </c>
      <c r="L108" s="122">
        <v>0</v>
      </c>
      <c r="M108" s="122">
        <v>0</v>
      </c>
      <c r="N108" s="122">
        <v>0</v>
      </c>
      <c r="O108" s="122">
        <v>0</v>
      </c>
      <c r="P108" s="122">
        <v>0</v>
      </c>
      <c r="Q108" s="122">
        <v>0</v>
      </c>
      <c r="R108" s="122">
        <v>0</v>
      </c>
      <c r="S108" s="122">
        <v>0</v>
      </c>
      <c r="T108" s="122"/>
      <c r="U108" s="122"/>
      <c r="V108" s="122"/>
      <c r="W108" s="122"/>
      <c r="X108" s="122"/>
      <c r="Y108" s="122"/>
      <c r="Z108" s="122"/>
      <c r="AA108" s="122"/>
      <c r="AB108" s="122"/>
      <c r="AC108" s="122"/>
      <c r="AD108" s="122"/>
      <c r="AE108" s="122">
        <v>26</v>
      </c>
      <c r="AF108" s="123">
        <v>0</v>
      </c>
      <c r="AG108" s="123">
        <v>9.8868848357366861E+17</v>
      </c>
    </row>
    <row r="109" spans="3:33" ht="15" customHeight="1">
      <c r="C109" s="112" t="b">
        <v>0</v>
      </c>
      <c r="D109" s="125">
        <v>45116</v>
      </c>
      <c r="E109" s="114">
        <v>0</v>
      </c>
      <c r="F109" s="114">
        <v>1</v>
      </c>
      <c r="G109" s="122">
        <v>1</v>
      </c>
      <c r="H109" s="122">
        <v>0</v>
      </c>
      <c r="I109" s="122">
        <v>0</v>
      </c>
      <c r="J109" s="122">
        <v>0</v>
      </c>
      <c r="K109" s="122">
        <v>1</v>
      </c>
      <c r="L109" s="122">
        <v>0</v>
      </c>
      <c r="M109" s="122">
        <v>0</v>
      </c>
      <c r="N109" s="122">
        <v>0</v>
      </c>
      <c r="O109" s="122">
        <v>0</v>
      </c>
      <c r="P109" s="122">
        <v>0</v>
      </c>
      <c r="Q109" s="122">
        <v>1</v>
      </c>
      <c r="R109" s="122">
        <v>0</v>
      </c>
      <c r="S109" s="122">
        <v>0</v>
      </c>
      <c r="T109" s="122"/>
      <c r="U109" s="122"/>
      <c r="V109" s="122"/>
      <c r="W109" s="122"/>
      <c r="X109" s="122"/>
      <c r="Y109" s="122"/>
      <c r="Z109" s="122"/>
      <c r="AA109" s="122"/>
      <c r="AB109" s="122"/>
      <c r="AC109" s="122"/>
      <c r="AD109" s="122"/>
      <c r="AE109" s="122">
        <v>27</v>
      </c>
      <c r="AF109" s="123">
        <v>0</v>
      </c>
      <c r="AG109" s="123">
        <v>1.3333715059795954E+19</v>
      </c>
    </row>
    <row r="110" spans="3:33" ht="15" customHeight="1">
      <c r="C110" s="112" t="b">
        <v>0</v>
      </c>
      <c r="D110" s="125">
        <v>45123</v>
      </c>
      <c r="E110" s="114">
        <v>0</v>
      </c>
      <c r="F110" s="114">
        <v>1</v>
      </c>
      <c r="G110" s="122">
        <v>0</v>
      </c>
      <c r="H110" s="122">
        <v>0</v>
      </c>
      <c r="I110" s="122">
        <v>0</v>
      </c>
      <c r="J110" s="122">
        <v>0</v>
      </c>
      <c r="K110" s="122">
        <v>1</v>
      </c>
      <c r="L110" s="122">
        <v>0</v>
      </c>
      <c r="M110" s="122">
        <v>0</v>
      </c>
      <c r="N110" s="122">
        <v>0</v>
      </c>
      <c r="O110" s="122">
        <v>0</v>
      </c>
      <c r="P110" s="122">
        <v>0</v>
      </c>
      <c r="Q110" s="122">
        <v>19</v>
      </c>
      <c r="R110" s="122">
        <v>0</v>
      </c>
      <c r="S110" s="122">
        <v>0</v>
      </c>
      <c r="T110" s="122"/>
      <c r="U110" s="122"/>
      <c r="V110" s="122"/>
      <c r="W110" s="122"/>
      <c r="X110" s="122"/>
      <c r="Y110" s="122"/>
      <c r="Z110" s="122"/>
      <c r="AA110" s="122"/>
      <c r="AB110" s="122"/>
      <c r="AC110" s="122"/>
      <c r="AD110" s="122"/>
      <c r="AE110" s="122">
        <v>28</v>
      </c>
      <c r="AF110" s="123">
        <v>0</v>
      </c>
      <c r="AG110" s="123">
        <v>1.1322994277858814E+19</v>
      </c>
    </row>
    <row r="111" spans="3:33" ht="15" customHeight="1">
      <c r="C111" s="112" t="b">
        <v>0</v>
      </c>
      <c r="D111" s="125">
        <v>45130</v>
      </c>
      <c r="E111" s="114">
        <v>0</v>
      </c>
      <c r="F111" s="114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1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14</v>
      </c>
      <c r="R111" s="122">
        <v>0</v>
      </c>
      <c r="S111" s="122">
        <v>0</v>
      </c>
      <c r="T111" s="122"/>
      <c r="U111" s="122"/>
      <c r="V111" s="122"/>
      <c r="W111" s="122"/>
      <c r="X111" s="122"/>
      <c r="Y111" s="122"/>
      <c r="Z111" s="122"/>
      <c r="AA111" s="122"/>
      <c r="AB111" s="122"/>
      <c r="AC111" s="122"/>
      <c r="AD111" s="122"/>
      <c r="AE111" s="122">
        <v>29</v>
      </c>
      <c r="AF111" s="123">
        <v>0</v>
      </c>
      <c r="AG111" s="123">
        <v>1.3182369320722958E+19</v>
      </c>
    </row>
    <row r="112" spans="3:33" ht="15" customHeight="1">
      <c r="C112" s="112" t="b">
        <v>0</v>
      </c>
      <c r="D112" s="125">
        <v>45137</v>
      </c>
      <c r="E112" s="114">
        <v>0</v>
      </c>
      <c r="F112" s="114">
        <v>1</v>
      </c>
      <c r="G112" s="122">
        <v>0</v>
      </c>
      <c r="H112" s="122">
        <v>0</v>
      </c>
      <c r="I112" s="122">
        <v>0</v>
      </c>
      <c r="J112" s="122">
        <v>0</v>
      </c>
      <c r="K112" s="122">
        <v>1</v>
      </c>
      <c r="L112" s="122">
        <v>0</v>
      </c>
      <c r="M112" s="122">
        <v>0</v>
      </c>
      <c r="N112" s="122">
        <v>0</v>
      </c>
      <c r="O112" s="122">
        <v>69</v>
      </c>
      <c r="P112" s="122">
        <v>0</v>
      </c>
      <c r="Q112" s="122">
        <v>3</v>
      </c>
      <c r="R112" s="122">
        <v>0</v>
      </c>
      <c r="S112" s="122">
        <v>0</v>
      </c>
      <c r="T112" s="122"/>
      <c r="U112" s="122"/>
      <c r="V112" s="122"/>
      <c r="W112" s="122"/>
      <c r="X112" s="122"/>
      <c r="Y112" s="122"/>
      <c r="Z112" s="122"/>
      <c r="AA112" s="122"/>
      <c r="AB112" s="122"/>
      <c r="AC112" s="122"/>
      <c r="AD112" s="122" t="s">
        <v>191</v>
      </c>
      <c r="AE112" s="122">
        <v>30</v>
      </c>
      <c r="AF112" s="123">
        <v>0</v>
      </c>
      <c r="AG112" s="123">
        <v>6.2650598392390666E+18</v>
      </c>
    </row>
    <row r="113" spans="3:33" ht="15" customHeight="1">
      <c r="C113" s="112" t="b">
        <v>0</v>
      </c>
      <c r="D113" s="125">
        <v>45144</v>
      </c>
      <c r="E113" s="114">
        <v>0</v>
      </c>
      <c r="F113" s="114">
        <v>2</v>
      </c>
      <c r="G113" s="122">
        <v>0</v>
      </c>
      <c r="H113" s="122">
        <v>0</v>
      </c>
      <c r="I113" s="122">
        <v>0</v>
      </c>
      <c r="J113" s="122">
        <v>0</v>
      </c>
      <c r="K113" s="122">
        <v>1</v>
      </c>
      <c r="L113" s="122">
        <v>0</v>
      </c>
      <c r="M113" s="122">
        <v>40</v>
      </c>
      <c r="N113" s="122">
        <v>0</v>
      </c>
      <c r="O113" s="122">
        <v>3</v>
      </c>
      <c r="P113" s="122">
        <v>0</v>
      </c>
      <c r="Q113" s="122">
        <v>2</v>
      </c>
      <c r="R113" s="122">
        <v>0</v>
      </c>
      <c r="S113" s="122">
        <v>0</v>
      </c>
      <c r="T113" s="122"/>
      <c r="U113" s="122"/>
      <c r="V113" s="122"/>
      <c r="W113" s="122"/>
      <c r="X113" s="122"/>
      <c r="Y113" s="122"/>
      <c r="Z113" s="122"/>
      <c r="AA113" s="122"/>
      <c r="AB113" s="122" t="s">
        <v>189</v>
      </c>
      <c r="AC113" s="122"/>
      <c r="AD113" s="122"/>
      <c r="AE113" s="122">
        <v>31</v>
      </c>
      <c r="AF113" s="123">
        <v>0</v>
      </c>
      <c r="AG113" s="123">
        <v>7.2251702996306668E+18</v>
      </c>
    </row>
    <row r="114" spans="3:33" ht="15" customHeight="1">
      <c r="C114" s="112" t="b">
        <v>0</v>
      </c>
      <c r="D114" s="125">
        <v>45151</v>
      </c>
      <c r="E114" s="114">
        <v>0</v>
      </c>
      <c r="F114" s="114">
        <v>2</v>
      </c>
      <c r="G114" s="122">
        <v>0</v>
      </c>
      <c r="H114" s="122">
        <v>0</v>
      </c>
      <c r="I114" s="122">
        <v>0</v>
      </c>
      <c r="J114" s="122">
        <v>0</v>
      </c>
      <c r="K114" s="122">
        <v>1</v>
      </c>
      <c r="L114" s="122">
        <v>0</v>
      </c>
      <c r="M114" s="122">
        <v>2</v>
      </c>
      <c r="N114" s="122">
        <v>0</v>
      </c>
      <c r="O114" s="122">
        <v>1</v>
      </c>
      <c r="P114" s="122">
        <v>0</v>
      </c>
      <c r="Q114" s="122">
        <v>1</v>
      </c>
      <c r="R114" s="122">
        <v>1</v>
      </c>
      <c r="S114" s="122">
        <v>0</v>
      </c>
      <c r="T114" s="122"/>
      <c r="U114" s="122"/>
      <c r="V114" s="122"/>
      <c r="W114" s="122"/>
      <c r="X114" s="122"/>
      <c r="Y114" s="122"/>
      <c r="Z114" s="122"/>
      <c r="AA114" s="122"/>
      <c r="AB114" s="122"/>
      <c r="AC114" s="122"/>
      <c r="AD114" s="122"/>
      <c r="AE114" s="122">
        <v>32</v>
      </c>
      <c r="AF114" s="123">
        <v>0</v>
      </c>
      <c r="AG114" s="123">
        <v>1.7130808042611083E+19</v>
      </c>
    </row>
    <row r="115" spans="3:33" ht="15" customHeight="1">
      <c r="C115" s="112" t="b">
        <v>0</v>
      </c>
      <c r="D115" s="125">
        <v>45158</v>
      </c>
      <c r="E115" s="114">
        <v>0</v>
      </c>
      <c r="F115" s="114">
        <v>100</v>
      </c>
      <c r="G115" s="122">
        <v>0</v>
      </c>
      <c r="H115" s="122">
        <v>0</v>
      </c>
      <c r="I115" s="122">
        <v>0</v>
      </c>
      <c r="J115" s="122">
        <v>0</v>
      </c>
      <c r="K115" s="122">
        <v>1</v>
      </c>
      <c r="L115" s="122">
        <v>0</v>
      </c>
      <c r="M115" s="122">
        <v>1</v>
      </c>
      <c r="N115" s="122">
        <v>0</v>
      </c>
      <c r="O115" s="122">
        <v>0</v>
      </c>
      <c r="P115" s="122">
        <v>0</v>
      </c>
      <c r="Q115" s="122">
        <v>1</v>
      </c>
      <c r="R115" s="122">
        <v>0</v>
      </c>
      <c r="S115" s="122">
        <v>0</v>
      </c>
      <c r="T115" s="122"/>
      <c r="U115" s="122" t="s">
        <v>182</v>
      </c>
      <c r="V115" s="122"/>
      <c r="W115" s="122"/>
      <c r="X115" s="122"/>
      <c r="Y115" s="122"/>
      <c r="Z115" s="122"/>
      <c r="AA115" s="122"/>
      <c r="AB115" s="122"/>
      <c r="AC115" s="122"/>
      <c r="AD115" s="122"/>
      <c r="AE115" s="122">
        <v>33</v>
      </c>
      <c r="AF115" s="123">
        <v>0</v>
      </c>
      <c r="AG115" s="123">
        <v>4.6811928641124096E+18</v>
      </c>
    </row>
    <row r="116" spans="3:33" ht="15" customHeight="1">
      <c r="C116" s="112" t="b">
        <v>0</v>
      </c>
      <c r="D116" s="125">
        <v>45165</v>
      </c>
      <c r="E116" s="114">
        <v>0</v>
      </c>
      <c r="F116" s="114">
        <v>6</v>
      </c>
      <c r="G116" s="122">
        <v>0</v>
      </c>
      <c r="H116" s="122">
        <v>0</v>
      </c>
      <c r="I116" s="122">
        <v>0</v>
      </c>
      <c r="J116" s="122">
        <v>0</v>
      </c>
      <c r="K116" s="122">
        <v>0</v>
      </c>
      <c r="L116" s="122">
        <v>0</v>
      </c>
      <c r="M116" s="122">
        <v>0</v>
      </c>
      <c r="N116" s="122">
        <v>0</v>
      </c>
      <c r="O116" s="122">
        <v>0</v>
      </c>
      <c r="P116" s="122">
        <v>0</v>
      </c>
      <c r="Q116" s="122">
        <v>1</v>
      </c>
      <c r="R116" s="122">
        <v>0</v>
      </c>
      <c r="S116" s="122">
        <v>0</v>
      </c>
      <c r="T116" s="122"/>
      <c r="U116" s="122"/>
      <c r="V116" s="122"/>
      <c r="W116" s="122"/>
      <c r="X116" s="122"/>
      <c r="Y116" s="122"/>
      <c r="Z116" s="122"/>
      <c r="AA116" s="122"/>
      <c r="AB116" s="122"/>
      <c r="AC116" s="122"/>
      <c r="AD116" s="122"/>
      <c r="AE116" s="122">
        <v>34</v>
      </c>
      <c r="AF116" s="123">
        <v>0</v>
      </c>
      <c r="AG116" s="123">
        <v>1.6222677986360113E+19</v>
      </c>
    </row>
    <row r="117" spans="3:33" ht="15" customHeight="1">
      <c r="C117" s="112" t="b">
        <v>0</v>
      </c>
      <c r="D117" s="125">
        <v>45172</v>
      </c>
      <c r="E117" s="114">
        <v>0</v>
      </c>
      <c r="F117" s="114">
        <v>3</v>
      </c>
      <c r="G117" s="122">
        <v>0</v>
      </c>
      <c r="H117" s="122">
        <v>17</v>
      </c>
      <c r="I117" s="122">
        <v>0</v>
      </c>
      <c r="J117" s="122">
        <v>0</v>
      </c>
      <c r="K117" s="122">
        <v>0</v>
      </c>
      <c r="L117" s="122">
        <v>0</v>
      </c>
      <c r="M117" s="122">
        <v>0</v>
      </c>
      <c r="N117" s="122">
        <v>0</v>
      </c>
      <c r="O117" s="122">
        <v>0</v>
      </c>
      <c r="P117" s="122">
        <v>0</v>
      </c>
      <c r="Q117" s="122">
        <v>1</v>
      </c>
      <c r="R117" s="122">
        <v>14</v>
      </c>
      <c r="S117" s="122">
        <v>12</v>
      </c>
      <c r="T117" s="122"/>
      <c r="U117" s="122"/>
      <c r="V117" s="122"/>
      <c r="W117" s="122">
        <v>17</v>
      </c>
      <c r="X117" s="122"/>
      <c r="Y117" s="122"/>
      <c r="Z117" s="122"/>
      <c r="AA117" s="122"/>
      <c r="AB117" s="122"/>
      <c r="AC117" s="122"/>
      <c r="AD117" s="122"/>
      <c r="AE117" s="122">
        <v>35</v>
      </c>
      <c r="AF117" s="123">
        <v>0</v>
      </c>
      <c r="AG117" s="123">
        <v>1.3775803332780614E+19</v>
      </c>
    </row>
    <row r="118" spans="3:33" ht="15" customHeight="1">
      <c r="C118" s="112" t="b">
        <v>0</v>
      </c>
      <c r="D118" s="125">
        <v>45179</v>
      </c>
      <c r="E118" s="114">
        <v>0</v>
      </c>
      <c r="F118" s="114">
        <v>2</v>
      </c>
      <c r="G118" s="122">
        <v>0</v>
      </c>
      <c r="H118" s="122">
        <v>24</v>
      </c>
      <c r="I118" s="122">
        <v>0</v>
      </c>
      <c r="J118" s="122">
        <v>0</v>
      </c>
      <c r="K118" s="122">
        <v>0</v>
      </c>
      <c r="L118" s="122">
        <v>0</v>
      </c>
      <c r="M118" s="122">
        <v>0</v>
      </c>
      <c r="N118" s="122">
        <v>0</v>
      </c>
      <c r="O118" s="122">
        <v>0</v>
      </c>
      <c r="P118" s="122">
        <v>0</v>
      </c>
      <c r="Q118" s="122">
        <v>1</v>
      </c>
      <c r="R118" s="122">
        <v>3</v>
      </c>
      <c r="S118" s="122">
        <v>1</v>
      </c>
      <c r="T118" s="122"/>
      <c r="U118" s="122"/>
      <c r="V118" s="122"/>
      <c r="W118" s="122" t="s">
        <v>184</v>
      </c>
      <c r="X118" s="122"/>
      <c r="Y118" s="122"/>
      <c r="Z118" s="122"/>
      <c r="AA118" s="122"/>
      <c r="AB118" s="122"/>
      <c r="AC118" s="122"/>
      <c r="AD118" s="122"/>
      <c r="AE118" s="122">
        <v>36</v>
      </c>
      <c r="AF118" s="123">
        <v>0</v>
      </c>
      <c r="AG118" s="123">
        <v>8.7132576568371067E+18</v>
      </c>
    </row>
    <row r="119" spans="3:33" ht="15" customHeight="1">
      <c r="C119" s="112" t="b">
        <v>0</v>
      </c>
      <c r="D119" s="125">
        <v>45186</v>
      </c>
      <c r="E119" s="114">
        <v>0</v>
      </c>
      <c r="F119" s="114">
        <v>2</v>
      </c>
      <c r="G119" s="122">
        <v>0</v>
      </c>
      <c r="H119" s="122">
        <v>2</v>
      </c>
      <c r="I119" s="122">
        <v>0</v>
      </c>
      <c r="J119" s="122">
        <v>0</v>
      </c>
      <c r="K119" s="122">
        <v>0</v>
      </c>
      <c r="L119" s="122">
        <v>0</v>
      </c>
      <c r="M119" s="122">
        <v>0</v>
      </c>
      <c r="N119" s="122">
        <v>0</v>
      </c>
      <c r="O119" s="122">
        <v>2</v>
      </c>
      <c r="P119" s="122">
        <v>0</v>
      </c>
      <c r="Q119" s="122">
        <v>1</v>
      </c>
      <c r="R119" s="122">
        <v>3</v>
      </c>
      <c r="S119" s="122">
        <v>0</v>
      </c>
      <c r="T119" s="122"/>
      <c r="U119" s="122"/>
      <c r="V119" s="122"/>
      <c r="W119" s="122"/>
      <c r="X119" s="122"/>
      <c r="Y119" s="122"/>
      <c r="Z119" s="122"/>
      <c r="AA119" s="122"/>
      <c r="AB119" s="122"/>
      <c r="AC119" s="122"/>
      <c r="AD119" s="122"/>
      <c r="AE119" s="122">
        <v>37</v>
      </c>
      <c r="AF119" s="123">
        <v>0</v>
      </c>
      <c r="AG119" s="123">
        <v>1.0723810312619094E+18</v>
      </c>
    </row>
    <row r="120" spans="3:33" ht="15" customHeight="1">
      <c r="C120" s="112" t="b">
        <v>0</v>
      </c>
      <c r="D120" s="125">
        <v>45193</v>
      </c>
      <c r="E120" s="114">
        <v>0</v>
      </c>
      <c r="F120" s="114">
        <v>2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1</v>
      </c>
      <c r="N120" s="122">
        <v>0</v>
      </c>
      <c r="O120" s="122">
        <v>1</v>
      </c>
      <c r="P120" s="122">
        <v>0</v>
      </c>
      <c r="Q120" s="122">
        <v>1</v>
      </c>
      <c r="R120" s="122">
        <v>2</v>
      </c>
      <c r="S120" s="122">
        <v>0</v>
      </c>
      <c r="T120" s="122"/>
      <c r="U120" s="122"/>
      <c r="V120" s="122"/>
      <c r="W120" s="122"/>
      <c r="X120" s="122"/>
      <c r="Y120" s="122"/>
      <c r="Z120" s="122"/>
      <c r="AA120" s="122"/>
      <c r="AB120" s="122"/>
      <c r="AC120" s="122"/>
      <c r="AD120" s="122"/>
      <c r="AE120" s="122">
        <v>38</v>
      </c>
      <c r="AF120" s="123">
        <v>0</v>
      </c>
      <c r="AG120" s="123">
        <v>3.4707124473286687E+18</v>
      </c>
    </row>
    <row r="121" spans="3:33" ht="15" customHeight="1">
      <c r="C121" s="112" t="b">
        <v>0</v>
      </c>
      <c r="D121" s="125">
        <v>45200</v>
      </c>
      <c r="E121" s="114">
        <v>0</v>
      </c>
      <c r="F121" s="114">
        <v>1</v>
      </c>
      <c r="G121" s="122">
        <v>0</v>
      </c>
      <c r="H121" s="122">
        <v>0</v>
      </c>
      <c r="I121" s="122">
        <v>0</v>
      </c>
      <c r="J121" s="122">
        <v>0</v>
      </c>
      <c r="K121" s="122">
        <v>1</v>
      </c>
      <c r="L121" s="122">
        <v>0</v>
      </c>
      <c r="M121" s="122">
        <v>6</v>
      </c>
      <c r="N121" s="122">
        <v>0</v>
      </c>
      <c r="O121" s="122">
        <v>0</v>
      </c>
      <c r="P121" s="122">
        <v>0</v>
      </c>
      <c r="Q121" s="122">
        <v>1</v>
      </c>
      <c r="R121" s="122">
        <v>1</v>
      </c>
      <c r="S121" s="122">
        <v>0</v>
      </c>
      <c r="T121" s="122"/>
      <c r="U121" s="122"/>
      <c r="V121" s="122"/>
      <c r="W121" s="122"/>
      <c r="X121" s="122"/>
      <c r="Y121" s="122"/>
      <c r="Z121" s="122"/>
      <c r="AA121" s="122"/>
      <c r="AB121" s="122"/>
      <c r="AC121" s="122"/>
      <c r="AD121" s="122"/>
      <c r="AE121" s="122">
        <v>39</v>
      </c>
      <c r="AF121" s="123">
        <v>0</v>
      </c>
      <c r="AG121" s="123">
        <v>1.2268680120798874E+18</v>
      </c>
    </row>
    <row r="122" spans="3:33" ht="15" customHeight="1">
      <c r="C122" s="112" t="b">
        <v>0</v>
      </c>
      <c r="D122" s="125">
        <v>45207</v>
      </c>
      <c r="E122" s="114">
        <v>0</v>
      </c>
      <c r="F122" s="114">
        <v>1</v>
      </c>
      <c r="G122" s="122">
        <v>0</v>
      </c>
      <c r="H122" s="122">
        <v>0</v>
      </c>
      <c r="I122" s="122">
        <v>0</v>
      </c>
      <c r="J122" s="122">
        <v>0</v>
      </c>
      <c r="K122" s="122">
        <v>0</v>
      </c>
      <c r="L122" s="122">
        <v>0</v>
      </c>
      <c r="M122" s="122">
        <v>1</v>
      </c>
      <c r="N122" s="122">
        <v>0</v>
      </c>
      <c r="O122" s="122">
        <v>0</v>
      </c>
      <c r="P122" s="122">
        <v>0</v>
      </c>
      <c r="Q122" s="122">
        <v>0</v>
      </c>
      <c r="R122" s="122">
        <v>1</v>
      </c>
      <c r="S122" s="122">
        <v>0</v>
      </c>
      <c r="T122" s="122"/>
      <c r="U122" s="122"/>
      <c r="V122" s="122"/>
      <c r="W122" s="122"/>
      <c r="X122" s="122"/>
      <c r="Y122" s="122"/>
      <c r="Z122" s="122"/>
      <c r="AA122" s="122"/>
      <c r="AB122" s="122"/>
      <c r="AC122" s="122"/>
      <c r="AD122" s="122"/>
      <c r="AE122" s="122">
        <v>40</v>
      </c>
      <c r="AF122" s="123">
        <v>0</v>
      </c>
      <c r="AG122" s="123">
        <v>4.2203375481152915E+17</v>
      </c>
    </row>
    <row r="123" spans="3:33" ht="15" customHeight="1">
      <c r="C123" s="112" t="b">
        <v>0</v>
      </c>
      <c r="D123" s="125">
        <v>45214</v>
      </c>
      <c r="E123" s="114">
        <v>0</v>
      </c>
      <c r="F123" s="114">
        <v>1</v>
      </c>
      <c r="G123" s="122">
        <v>0</v>
      </c>
      <c r="H123" s="122">
        <v>0</v>
      </c>
      <c r="I123" s="122">
        <v>0</v>
      </c>
      <c r="J123" s="122">
        <v>0</v>
      </c>
      <c r="K123" s="122">
        <v>1</v>
      </c>
      <c r="L123" s="122">
        <v>0</v>
      </c>
      <c r="M123" s="122">
        <v>1</v>
      </c>
      <c r="N123" s="122">
        <v>0</v>
      </c>
      <c r="O123" s="122">
        <v>0</v>
      </c>
      <c r="P123" s="122">
        <v>0</v>
      </c>
      <c r="Q123" s="122">
        <v>0</v>
      </c>
      <c r="R123" s="122">
        <v>1</v>
      </c>
      <c r="S123" s="122">
        <v>0</v>
      </c>
      <c r="T123" s="122"/>
      <c r="U123" s="122"/>
      <c r="V123" s="122"/>
      <c r="W123" s="122"/>
      <c r="X123" s="122"/>
      <c r="Y123" s="122"/>
      <c r="Z123" s="122"/>
      <c r="AA123" s="122"/>
      <c r="AB123" s="122"/>
      <c r="AC123" s="122"/>
      <c r="AD123" s="122"/>
      <c r="AE123" s="122">
        <v>41</v>
      </c>
      <c r="AF123" s="123">
        <v>0</v>
      </c>
      <c r="AG123" s="123">
        <v>6.4009164831167068E+18</v>
      </c>
    </row>
    <row r="124" spans="3:33" ht="15" customHeight="1">
      <c r="C124" s="112" t="b">
        <v>0</v>
      </c>
      <c r="D124" s="125">
        <v>45221</v>
      </c>
      <c r="E124" s="114">
        <v>0</v>
      </c>
      <c r="F124" s="114">
        <v>1</v>
      </c>
      <c r="G124" s="122">
        <v>0</v>
      </c>
      <c r="H124" s="122">
        <v>0</v>
      </c>
      <c r="I124" s="122">
        <v>29</v>
      </c>
      <c r="J124" s="122">
        <v>0</v>
      </c>
      <c r="K124" s="122">
        <v>0</v>
      </c>
      <c r="L124" s="122">
        <v>0</v>
      </c>
      <c r="M124" s="122">
        <v>0</v>
      </c>
      <c r="N124" s="122">
        <v>0</v>
      </c>
      <c r="O124" s="122">
        <v>0</v>
      </c>
      <c r="P124" s="122">
        <v>0</v>
      </c>
      <c r="Q124" s="122">
        <v>0</v>
      </c>
      <c r="R124" s="122">
        <v>0</v>
      </c>
      <c r="S124" s="122">
        <v>0</v>
      </c>
      <c r="T124" s="122"/>
      <c r="U124" s="122"/>
      <c r="V124" s="122"/>
      <c r="W124" s="122"/>
      <c r="X124" s="122" t="s">
        <v>185</v>
      </c>
      <c r="Y124" s="122"/>
      <c r="Z124" s="122"/>
      <c r="AA124" s="122"/>
      <c r="AB124" s="122"/>
      <c r="AC124" s="122"/>
      <c r="AD124" s="122"/>
      <c r="AE124" s="122">
        <v>42</v>
      </c>
      <c r="AF124" s="123">
        <v>0</v>
      </c>
      <c r="AG124" s="123">
        <v>1.2328595922649909E+19</v>
      </c>
    </row>
    <row r="125" spans="3:33" ht="15" customHeight="1">
      <c r="C125" s="112" t="b">
        <v>0</v>
      </c>
      <c r="D125" s="125">
        <v>45228</v>
      </c>
      <c r="E125" s="114">
        <v>100</v>
      </c>
      <c r="F125" s="114">
        <v>0</v>
      </c>
      <c r="G125" s="122">
        <v>0</v>
      </c>
      <c r="H125" s="122">
        <v>0</v>
      </c>
      <c r="I125" s="122">
        <v>2</v>
      </c>
      <c r="J125" s="122">
        <v>0</v>
      </c>
      <c r="K125" s="122">
        <v>1</v>
      </c>
      <c r="L125" s="122">
        <v>0</v>
      </c>
      <c r="M125" s="122">
        <v>0</v>
      </c>
      <c r="N125" s="122">
        <v>0</v>
      </c>
      <c r="O125" s="122">
        <v>0</v>
      </c>
      <c r="P125" s="122">
        <v>0</v>
      </c>
      <c r="Q125" s="122">
        <v>0</v>
      </c>
      <c r="R125" s="122">
        <v>0</v>
      </c>
      <c r="S125" s="122">
        <v>0</v>
      </c>
      <c r="T125" s="122" t="s">
        <v>181</v>
      </c>
      <c r="U125" s="122"/>
      <c r="V125" s="122"/>
      <c r="W125" s="122"/>
      <c r="X125" s="122"/>
      <c r="Y125" s="122"/>
      <c r="Z125" s="122"/>
      <c r="AA125" s="122"/>
      <c r="AB125" s="122"/>
      <c r="AC125" s="122"/>
      <c r="AD125" s="122"/>
      <c r="AE125" s="122">
        <v>43</v>
      </c>
      <c r="AF125" s="123">
        <v>0</v>
      </c>
      <c r="AG125" s="123">
        <v>1.0729412340231301E+19</v>
      </c>
    </row>
    <row r="126" spans="3:33" ht="15" customHeight="1">
      <c r="C126" s="112" t="b">
        <v>0</v>
      </c>
      <c r="D126" s="125">
        <v>45235</v>
      </c>
      <c r="E126" s="114">
        <v>7</v>
      </c>
      <c r="F126" s="114">
        <v>0</v>
      </c>
      <c r="G126" s="122">
        <v>0</v>
      </c>
      <c r="H126" s="122">
        <v>0</v>
      </c>
      <c r="I126" s="122">
        <v>0</v>
      </c>
      <c r="J126" s="122">
        <v>0</v>
      </c>
      <c r="K126" s="122">
        <v>1</v>
      </c>
      <c r="L126" s="122">
        <v>0</v>
      </c>
      <c r="M126" s="122">
        <v>0</v>
      </c>
      <c r="N126" s="122">
        <v>0</v>
      </c>
      <c r="O126" s="122">
        <v>0</v>
      </c>
      <c r="P126" s="122">
        <v>0</v>
      </c>
      <c r="Q126" s="122">
        <v>0</v>
      </c>
      <c r="R126" s="122">
        <v>1</v>
      </c>
      <c r="S126" s="122">
        <v>0</v>
      </c>
      <c r="T126" s="122"/>
      <c r="U126" s="122"/>
      <c r="V126" s="122"/>
      <c r="W126" s="122"/>
      <c r="X126" s="122"/>
      <c r="Y126" s="122"/>
      <c r="Z126" s="122"/>
      <c r="AA126" s="122"/>
      <c r="AB126" s="122"/>
      <c r="AC126" s="122"/>
      <c r="AD126" s="122"/>
      <c r="AE126" s="122">
        <v>44</v>
      </c>
      <c r="AF126" s="123">
        <v>0</v>
      </c>
      <c r="AG126" s="123">
        <v>4.6400810574458355E+17</v>
      </c>
    </row>
    <row r="127" spans="3:33" ht="15" customHeight="1">
      <c r="C127" s="112" t="b">
        <v>0</v>
      </c>
      <c r="D127" s="125">
        <v>45242</v>
      </c>
      <c r="E127" s="114">
        <v>3</v>
      </c>
      <c r="F127" s="114">
        <v>0</v>
      </c>
      <c r="G127" s="122">
        <v>0</v>
      </c>
      <c r="H127" s="122">
        <v>0</v>
      </c>
      <c r="I127" s="122">
        <v>0</v>
      </c>
      <c r="J127" s="122">
        <v>0</v>
      </c>
      <c r="K127" s="122">
        <v>1</v>
      </c>
      <c r="L127" s="122">
        <v>0</v>
      </c>
      <c r="M127" s="122">
        <v>0</v>
      </c>
      <c r="N127" s="122">
        <v>0</v>
      </c>
      <c r="O127" s="122">
        <v>0</v>
      </c>
      <c r="P127" s="122">
        <v>0</v>
      </c>
      <c r="Q127" s="122">
        <v>0</v>
      </c>
      <c r="R127" s="122">
        <v>0</v>
      </c>
      <c r="S127" s="122">
        <v>0</v>
      </c>
      <c r="T127" s="122"/>
      <c r="U127" s="122"/>
      <c r="V127" s="122"/>
      <c r="W127" s="122"/>
      <c r="X127" s="122"/>
      <c r="Y127" s="122"/>
      <c r="Z127" s="122"/>
      <c r="AA127" s="122"/>
      <c r="AB127" s="122"/>
      <c r="AC127" s="122"/>
      <c r="AD127" s="122"/>
      <c r="AE127" s="122">
        <v>45</v>
      </c>
      <c r="AF127" s="123">
        <v>0</v>
      </c>
      <c r="AG127" s="123">
        <v>6.9679481172035256E+18</v>
      </c>
    </row>
    <row r="128" spans="3:33" ht="15" customHeight="1">
      <c r="C128" s="112" t="b">
        <v>0</v>
      </c>
      <c r="D128" s="125">
        <v>45249</v>
      </c>
      <c r="E128" s="114">
        <v>2</v>
      </c>
      <c r="F128" s="114">
        <v>0</v>
      </c>
      <c r="G128" s="122">
        <v>0</v>
      </c>
      <c r="H128" s="122">
        <v>0</v>
      </c>
      <c r="I128" s="122">
        <v>0</v>
      </c>
      <c r="J128" s="122">
        <v>0</v>
      </c>
      <c r="K128" s="122">
        <v>1</v>
      </c>
      <c r="L128" s="122">
        <v>0</v>
      </c>
      <c r="M128" s="122">
        <v>0</v>
      </c>
      <c r="N128" s="122">
        <v>0</v>
      </c>
      <c r="O128" s="122">
        <v>0</v>
      </c>
      <c r="P128" s="122">
        <v>0</v>
      </c>
      <c r="Q128" s="122">
        <v>0</v>
      </c>
      <c r="R128" s="122">
        <v>0</v>
      </c>
      <c r="S128" s="122">
        <v>0</v>
      </c>
      <c r="T128" s="122"/>
      <c r="U128" s="122"/>
      <c r="V128" s="122"/>
      <c r="W128" s="122"/>
      <c r="X128" s="122"/>
      <c r="Y128" s="122"/>
      <c r="Z128" s="122"/>
      <c r="AA128" s="122"/>
      <c r="AB128" s="122"/>
      <c r="AC128" s="122"/>
      <c r="AD128" s="122"/>
      <c r="AE128" s="122">
        <v>46</v>
      </c>
      <c r="AF128" s="123">
        <v>0</v>
      </c>
      <c r="AG128" s="123">
        <v>7.792729242721622E+18</v>
      </c>
    </row>
    <row r="129" spans="3:33" ht="15" customHeight="1">
      <c r="C129" s="112" t="b">
        <v>0</v>
      </c>
      <c r="D129" s="125">
        <v>45256</v>
      </c>
      <c r="E129" s="114">
        <v>1</v>
      </c>
      <c r="F129" s="114">
        <v>0</v>
      </c>
      <c r="G129" s="122">
        <v>0</v>
      </c>
      <c r="H129" s="122">
        <v>0</v>
      </c>
      <c r="I129" s="122">
        <v>0</v>
      </c>
      <c r="J129" s="122">
        <v>0</v>
      </c>
      <c r="K129" s="122">
        <v>1</v>
      </c>
      <c r="L129" s="122">
        <v>0</v>
      </c>
      <c r="M129" s="122">
        <v>0</v>
      </c>
      <c r="N129" s="122">
        <v>0</v>
      </c>
      <c r="O129" s="122">
        <v>0</v>
      </c>
      <c r="P129" s="122">
        <v>0</v>
      </c>
      <c r="Q129" s="122">
        <v>0</v>
      </c>
      <c r="R129" s="122">
        <v>0</v>
      </c>
      <c r="S129" s="122">
        <v>0</v>
      </c>
      <c r="T129" s="122"/>
      <c r="U129" s="122"/>
      <c r="V129" s="122"/>
      <c r="W129" s="122"/>
      <c r="X129" s="122"/>
      <c r="Y129" s="122"/>
      <c r="Z129" s="122"/>
      <c r="AA129" s="122"/>
      <c r="AB129" s="122"/>
      <c r="AC129" s="122"/>
      <c r="AD129" s="122"/>
      <c r="AE129" s="122">
        <v>47</v>
      </c>
      <c r="AF129" s="123">
        <v>0</v>
      </c>
      <c r="AG129" s="123">
        <v>1.8095640436708925E+19</v>
      </c>
    </row>
    <row r="130" spans="3:33" ht="15" customHeight="1">
      <c r="C130" s="115" t="b">
        <v>0</v>
      </c>
      <c r="D130" s="126">
        <v>45263</v>
      </c>
      <c r="E130" s="117">
        <v>1</v>
      </c>
      <c r="F130" s="117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/>
      <c r="U130" s="122"/>
      <c r="V130" s="122"/>
      <c r="W130" s="122"/>
      <c r="X130" s="122"/>
      <c r="Y130" s="122"/>
      <c r="Z130" s="122"/>
      <c r="AA130" s="122"/>
      <c r="AB130" s="122"/>
      <c r="AC130" s="122"/>
      <c r="AD130" s="122"/>
      <c r="AE130" s="122">
        <v>48</v>
      </c>
      <c r="AF130" s="123">
        <v>1</v>
      </c>
      <c r="AG130" s="123">
        <v>1.0157240208974806E+17</v>
      </c>
    </row>
  </sheetData>
  <mergeCells count="1">
    <mergeCell ref="D9:E9"/>
  </mergeCells>
  <phoneticPr fontId="24" type="noConversion"/>
  <conditionalFormatting sqref="C81 C60:C67">
    <cfRule type="duplicateValues" dxfId="19" priority="8"/>
  </conditionalFormatting>
  <conditionalFormatting sqref="C82:C130">
    <cfRule type="cellIs" dxfId="18" priority="11" operator="notEqual">
      <formula>FALSE</formula>
    </cfRule>
  </conditionalFormatting>
  <conditionalFormatting sqref="D9">
    <cfRule type="cellIs" dxfId="17" priority="4" operator="notEqual">
      <formula>"Dataset Description"</formula>
    </cfRule>
  </conditionalFormatting>
  <conditionalFormatting sqref="D14:D15">
    <cfRule type="colorScale" priority="5">
      <colorScale>
        <cfvo type="num" val="0"/>
        <cfvo type="num" val="0.2"/>
        <color theme="1" tint="-0.499984740745262"/>
        <color rgb="FF7A0000"/>
      </colorScale>
    </cfRule>
  </conditionalFormatting>
  <conditionalFormatting sqref="D17:AE17">
    <cfRule type="cellIs" dxfId="16" priority="6" operator="notEqual">
      <formula>"Definition"</formula>
    </cfRule>
  </conditionalFormatting>
  <conditionalFormatting sqref="D19:AE19">
    <cfRule type="cellIs" dxfId="15" priority="7" operator="notEqual">
      <formula>"Note"</formula>
    </cfRule>
  </conditionalFormatting>
  <conditionalFormatting sqref="D25:F32 D38:F42 D48:F56">
    <cfRule type="cellIs" dxfId="14" priority="12" operator="equal">
      <formula>0</formula>
    </cfRule>
  </conditionalFormatting>
  <conditionalFormatting sqref="D26:F28">
    <cfRule type="colorScale" priority="9">
      <colorScale>
        <cfvo type="num" val="0"/>
        <cfvo type="num" val="0.2"/>
        <color rgb="FF000000"/>
        <color rgb="FF7A0000"/>
      </colorScale>
    </cfRule>
  </conditionalFormatting>
  <conditionalFormatting sqref="D60:F67">
    <cfRule type="cellIs" dxfId="13" priority="10" operator="notEqual">
      <formula>FALSE</formula>
    </cfRule>
  </conditionalFormatting>
  <conditionalFormatting sqref="G25:AE32 G38:AE42 G48:AE56">
    <cfRule type="cellIs" dxfId="12" priority="3" operator="equal">
      <formula>0</formula>
    </cfRule>
  </conditionalFormatting>
  <conditionalFormatting sqref="G26:AE28">
    <cfRule type="colorScale" priority="1">
      <colorScale>
        <cfvo type="num" val="0"/>
        <cfvo type="num" val="0.2"/>
        <color rgb="FF000000"/>
        <color rgb="FF7A0000"/>
      </colorScale>
    </cfRule>
  </conditionalFormatting>
  <conditionalFormatting sqref="G60:AE67">
    <cfRule type="cellIs" dxfId="11" priority="2" operator="notEqual">
      <formula>FALSE</formula>
    </cfRule>
  </conditionalFormatting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3B58A-CFCB-42D4-B620-2D15D058369B}">
  <sheetPr>
    <tabColor rgb="FFDDDDDD"/>
  </sheetPr>
  <dimension ref="A1:J96"/>
  <sheetViews>
    <sheetView topLeftCell="A2" zoomScale="85" zoomScaleNormal="85" workbookViewId="0">
      <pane xSplit="3" ySplit="20" topLeftCell="D22" activePane="bottomRight" state="frozen"/>
      <selection activeCell="A2" sqref="A2"/>
      <selection pane="topRight" activeCell="D2" sqref="D2"/>
      <selection pane="bottomLeft" activeCell="A22" sqref="A22"/>
      <selection pane="bottomRight" activeCell="D21" sqref="D21"/>
    </sheetView>
  </sheetViews>
  <sheetFormatPr defaultColWidth="15.6640625" defaultRowHeight="15" customHeight="1" outlineLevelRow="2"/>
  <cols>
    <col min="1" max="1" width="1.77734375" style="81" customWidth="1"/>
    <col min="2" max="2" width="8.33203125" style="81" customWidth="1"/>
    <col min="3" max="3" width="26.44140625" style="81" bestFit="1" customWidth="1"/>
    <col min="4" max="4" width="25.6640625" style="81" customWidth="1"/>
    <col min="5" max="8" width="27.6640625" style="81" customWidth="1"/>
    <col min="9" max="16384" width="15.6640625" style="81"/>
  </cols>
  <sheetData>
    <row r="1" spans="1:8" ht="19.95" hidden="1" customHeight="1">
      <c r="B1" s="13"/>
      <c r="C1" s="14"/>
      <c r="D1" s="14" t="s">
        <v>0</v>
      </c>
      <c r="E1" s="14"/>
      <c r="F1" s="14"/>
      <c r="G1" s="14"/>
      <c r="H1" s="14"/>
    </row>
    <row r="2" spans="1:8" s="71" customFormat="1" ht="4.95" customHeight="1">
      <c r="C2" s="72"/>
      <c r="D2" s="72"/>
      <c r="E2" s="72"/>
      <c r="F2" s="72"/>
      <c r="G2" s="72"/>
      <c r="H2" s="72"/>
    </row>
    <row r="3" spans="1:8" ht="14.4" customHeight="1">
      <c r="B3" s="80" t="str">
        <f ca="1">HYPERLINK("#" &amp; CELL("address", _xlfn.XLOOKUP(Name,tbl_DfOverview[Dataframe],tbl_DfOverview[_],tbl_DfOverview[[#Headers],[_]])), "Overview ↩")</f>
        <v>Overview ↩</v>
      </c>
      <c r="C3" s="80"/>
    </row>
    <row r="4" spans="1:8" ht="4.95" customHeight="1">
      <c r="B4" s="68"/>
    </row>
    <row r="5" spans="1:8" ht="30" customHeight="1">
      <c r="B5" s="97" t="e" vm="1">
        <v>#VALUE!</v>
      </c>
      <c r="C5" s="74" t="s">
        <v>207</v>
      </c>
      <c r="D5" s="22"/>
    </row>
    <row r="6" spans="1:8" ht="10.199999999999999" customHeight="1"/>
    <row r="7" spans="1:8" ht="14.4">
      <c r="A7" s="66"/>
      <c r="B7" s="82" t="s">
        <v>63</v>
      </c>
      <c r="C7" s="2" t="s">
        <v>5</v>
      </c>
    </row>
    <row r="8" spans="1:8" ht="10.199999999999999" customHeight="1">
      <c r="A8" s="66"/>
    </row>
    <row r="9" spans="1:8" ht="49.95" hidden="1" customHeight="1" outlineLevel="1">
      <c r="A9" s="66"/>
      <c r="D9" s="110" t="s">
        <v>51</v>
      </c>
      <c r="E9" s="111"/>
    </row>
    <row r="10" spans="1:8" ht="14.4" hidden="1" outlineLevel="1">
      <c r="A10" s="66"/>
    </row>
    <row r="11" spans="1:8" ht="15" hidden="1" customHeight="1" outlineLevel="1">
      <c r="A11" s="66"/>
      <c r="C11" s="21" t="s">
        <v>6</v>
      </c>
      <c r="D11" s="32">
        <v>15</v>
      </c>
    </row>
    <row r="12" spans="1:8" ht="15" hidden="1" customHeight="1" outlineLevel="1">
      <c r="A12" s="66"/>
      <c r="C12" s="3" t="s">
        <v>48</v>
      </c>
      <c r="D12" s="24">
        <v>5</v>
      </c>
    </row>
    <row r="13" spans="1:8" ht="15" hidden="1" customHeight="1" outlineLevel="1">
      <c r="A13" s="66"/>
      <c r="C13" s="3" t="s">
        <v>12</v>
      </c>
      <c r="D13" s="24">
        <v>828</v>
      </c>
    </row>
    <row r="14" spans="1:8" ht="15" hidden="1" customHeight="1" outlineLevel="1">
      <c r="A14" s="66"/>
      <c r="C14" s="3" t="s">
        <v>49</v>
      </c>
      <c r="D14" s="30">
        <v>1</v>
      </c>
    </row>
    <row r="15" spans="1:8" ht="15" hidden="1" customHeight="1" outlineLevel="1">
      <c r="A15" s="66"/>
      <c r="C15" s="3" t="s">
        <v>50</v>
      </c>
      <c r="D15" s="31">
        <v>0</v>
      </c>
    </row>
    <row r="16" spans="1:8" ht="10.199999999999999" hidden="1" customHeight="1" outlineLevel="1">
      <c r="A16" s="66"/>
    </row>
    <row r="17" spans="1:10" ht="34.950000000000003" hidden="1" customHeight="1" outlineLevel="1">
      <c r="A17" s="66"/>
      <c r="C17" s="21" t="s">
        <v>2</v>
      </c>
      <c r="D17" s="33" t="s">
        <v>40</v>
      </c>
      <c r="E17" s="34" t="s">
        <v>40</v>
      </c>
      <c r="F17" s="34" t="s">
        <v>40</v>
      </c>
      <c r="G17" s="34" t="s">
        <v>40</v>
      </c>
      <c r="H17" s="34" t="s">
        <v>40</v>
      </c>
    </row>
    <row r="18" spans="1:10" ht="10.199999999999999" hidden="1" customHeight="1" outlineLevel="1">
      <c r="A18" s="66"/>
    </row>
    <row r="19" spans="1:10" ht="34.950000000000003" hidden="1" customHeight="1" outlineLevel="1">
      <c r="C19" s="21" t="s">
        <v>3</v>
      </c>
      <c r="D19" s="35" t="s">
        <v>47</v>
      </c>
      <c r="E19" s="36" t="s">
        <v>47</v>
      </c>
      <c r="F19" s="37" t="s">
        <v>47</v>
      </c>
      <c r="G19" s="37" t="s">
        <v>47</v>
      </c>
      <c r="H19" s="37" t="s">
        <v>47</v>
      </c>
    </row>
    <row r="20" spans="1:10" ht="10.199999999999999" hidden="1" customHeight="1" outlineLevel="1"/>
    <row r="21" spans="1:10" s="23" customFormat="1" ht="30" customHeight="1" collapsed="1">
      <c r="B21" s="108"/>
      <c r="C21" s="108" t="s">
        <v>4</v>
      </c>
      <c r="D21" s="109" t="s">
        <v>208</v>
      </c>
      <c r="E21" s="109" t="s">
        <v>209</v>
      </c>
      <c r="F21" s="109" t="s">
        <v>126</v>
      </c>
      <c r="G21" s="109" t="s">
        <v>138</v>
      </c>
      <c r="H21" s="109" t="s">
        <v>103</v>
      </c>
      <c r="I21" s="23" t="s">
        <v>38</v>
      </c>
      <c r="J21" s="23" t="s">
        <v>104</v>
      </c>
    </row>
    <row r="22" spans="1:10" ht="10.199999999999999" customHeight="1"/>
    <row r="23" spans="1:10" ht="14.4" outlineLevel="1">
      <c r="A23" s="66"/>
      <c r="B23" s="82" t="s">
        <v>63</v>
      </c>
      <c r="C23" s="2" t="s">
        <v>7</v>
      </c>
    </row>
    <row r="24" spans="1:10" ht="10.199999999999999" customHeight="1" outlineLevel="1">
      <c r="A24" s="66"/>
    </row>
    <row r="25" spans="1:10" ht="15" hidden="1" customHeight="1" outlineLevel="2">
      <c r="A25" s="66"/>
      <c r="C25" s="19" t="s">
        <v>8</v>
      </c>
      <c r="D25" s="9" t="s">
        <v>211</v>
      </c>
      <c r="E25" s="9" t="s">
        <v>211</v>
      </c>
      <c r="F25" s="9" t="s">
        <v>211</v>
      </c>
      <c r="G25" s="9" t="s">
        <v>213</v>
      </c>
      <c r="H25" s="9" t="s">
        <v>210</v>
      </c>
    </row>
    <row r="26" spans="1:10" ht="15" hidden="1" customHeight="1" outlineLevel="2">
      <c r="A26" s="66"/>
      <c r="C26" s="3" t="s">
        <v>9</v>
      </c>
      <c r="D26" s="10">
        <v>0.33333333333333298</v>
      </c>
      <c r="E26" s="10">
        <v>0.66666666666666596</v>
      </c>
      <c r="F26" s="10">
        <v>1</v>
      </c>
      <c r="G26" s="10">
        <v>1</v>
      </c>
      <c r="H26" s="10">
        <v>1</v>
      </c>
    </row>
    <row r="27" spans="1:10" ht="15" hidden="1" customHeight="1" outlineLevel="2">
      <c r="A27" s="66"/>
      <c r="C27" s="18" t="s">
        <v>10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</row>
    <row r="28" spans="1:10" ht="15" hidden="1" customHeight="1" outlineLevel="2">
      <c r="A28" s="66"/>
      <c r="C28" s="18" t="s">
        <v>11</v>
      </c>
      <c r="D28" s="10">
        <v>0.22826086956521699</v>
      </c>
      <c r="E28" s="10">
        <v>0.21980676328502399</v>
      </c>
      <c r="F28" s="10">
        <v>0.24758454106280101</v>
      </c>
      <c r="G28" s="10">
        <v>0.14492753623188401</v>
      </c>
      <c r="H28" s="10">
        <v>0.15942028985507201</v>
      </c>
    </row>
    <row r="29" spans="1:10" ht="15" hidden="1" customHeight="1" outlineLevel="2">
      <c r="A29" s="66"/>
      <c r="C29" s="18" t="s">
        <v>12</v>
      </c>
      <c r="D29" s="11">
        <v>189</v>
      </c>
      <c r="E29" s="11">
        <v>182</v>
      </c>
      <c r="F29" s="11">
        <v>205</v>
      </c>
      <c r="G29" s="11">
        <v>120</v>
      </c>
      <c r="H29" s="11">
        <v>132</v>
      </c>
    </row>
    <row r="30" spans="1:10" ht="15" hidden="1" customHeight="1" outlineLevel="2">
      <c r="A30" s="66"/>
      <c r="C30" s="18" t="s">
        <v>13</v>
      </c>
      <c r="D30" s="11">
        <v>5</v>
      </c>
      <c r="E30" s="11">
        <v>10</v>
      </c>
      <c r="F30" s="11">
        <v>15</v>
      </c>
      <c r="G30" s="11">
        <v>15</v>
      </c>
      <c r="H30" s="11">
        <v>15</v>
      </c>
    </row>
    <row r="31" spans="1:10" ht="15" hidden="1" customHeight="1" outlineLevel="2">
      <c r="A31" s="66"/>
      <c r="C31" s="19" t="s">
        <v>14</v>
      </c>
      <c r="D31" s="11">
        <v>15</v>
      </c>
      <c r="E31" s="11">
        <v>15</v>
      </c>
      <c r="F31" s="11">
        <v>15</v>
      </c>
      <c r="G31" s="11">
        <v>15</v>
      </c>
      <c r="H31" s="11">
        <v>15</v>
      </c>
    </row>
    <row r="32" spans="1:10" ht="15" hidden="1" customHeight="1" outlineLevel="2">
      <c r="A32" s="66"/>
      <c r="C32" s="3" t="s">
        <v>15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</row>
    <row r="33" spans="1:8" ht="10.199999999999999" hidden="1" customHeight="1" outlineLevel="2">
      <c r="A33" s="66"/>
    </row>
    <row r="34" spans="1:8" ht="124.95" hidden="1" customHeight="1" outlineLevel="2"/>
    <row r="35" spans="1:8" ht="10.199999999999999" hidden="1" customHeight="1" outlineLevel="2"/>
    <row r="36" spans="1:8" ht="14.4" outlineLevel="1" collapsed="1">
      <c r="A36" s="66"/>
      <c r="B36" s="82" t="s">
        <v>63</v>
      </c>
      <c r="C36" s="2" t="s">
        <v>16</v>
      </c>
    </row>
    <row r="37" spans="1:8" ht="10.199999999999999" customHeight="1" outlineLevel="1">
      <c r="A37" s="66"/>
    </row>
    <row r="38" spans="1:8" ht="15" hidden="1" customHeight="1" outlineLevel="2">
      <c r="A38" s="66"/>
      <c r="C38" s="3" t="s">
        <v>17</v>
      </c>
      <c r="D38" s="12"/>
      <c r="E38" s="12"/>
      <c r="F38" s="12"/>
      <c r="G38" s="12">
        <v>4.0468000000000002</v>
      </c>
      <c r="H38" s="12">
        <v>7</v>
      </c>
    </row>
    <row r="39" spans="1:8" ht="15" hidden="1" customHeight="1" outlineLevel="2">
      <c r="A39" s="66"/>
      <c r="C39" s="18" t="s">
        <v>18</v>
      </c>
      <c r="D39" s="12"/>
      <c r="E39" s="12"/>
      <c r="F39" s="12"/>
      <c r="G39" s="12">
        <v>2.0539999999999998</v>
      </c>
      <c r="H39" s="12">
        <v>7</v>
      </c>
    </row>
    <row r="40" spans="1:8" ht="15" hidden="1" customHeight="1" outlineLevel="2">
      <c r="A40" s="66"/>
      <c r="C40" s="18" t="s">
        <v>19</v>
      </c>
      <c r="D40" s="12" t="s">
        <v>1567</v>
      </c>
      <c r="E40" s="12" t="s">
        <v>1568</v>
      </c>
      <c r="F40" s="12" t="s">
        <v>1498</v>
      </c>
      <c r="G40" s="12">
        <v>1.151</v>
      </c>
      <c r="H40" s="12">
        <v>0</v>
      </c>
    </row>
    <row r="41" spans="1:8" ht="15" hidden="1" customHeight="1" outlineLevel="2">
      <c r="A41" s="66"/>
      <c r="C41" s="3" t="s">
        <v>20</v>
      </c>
      <c r="D41" s="12"/>
      <c r="E41" s="12"/>
      <c r="F41" s="12"/>
      <c r="G41" s="12">
        <v>5.0861493602022403</v>
      </c>
      <c r="H41" s="12">
        <v>4.4721359549995796</v>
      </c>
    </row>
    <row r="42" spans="1:8" ht="15" hidden="1" customHeight="1" outlineLevel="2">
      <c r="A42" s="66"/>
      <c r="C42" s="20" t="s">
        <v>21</v>
      </c>
      <c r="D42" s="12"/>
      <c r="E42" s="12"/>
      <c r="F42" s="12"/>
      <c r="G42" s="12">
        <v>25.868915314285701</v>
      </c>
      <c r="H42" s="12">
        <v>20</v>
      </c>
    </row>
    <row r="43" spans="1:8" ht="10.199999999999999" hidden="1" customHeight="1" outlineLevel="2">
      <c r="A43" s="66"/>
    </row>
    <row r="44" spans="1:8" ht="150" hidden="1" customHeight="1" outlineLevel="2"/>
    <row r="45" spans="1:8" ht="10.199999999999999" hidden="1" customHeight="1" outlineLevel="2"/>
    <row r="46" spans="1:8" ht="14.4" outlineLevel="1" collapsed="1">
      <c r="A46" s="66"/>
      <c r="B46" s="82" t="s">
        <v>63</v>
      </c>
      <c r="C46" s="2" t="s">
        <v>22</v>
      </c>
    </row>
    <row r="47" spans="1:8" ht="10.050000000000001" customHeight="1" outlineLevel="1">
      <c r="A47" s="66"/>
    </row>
    <row r="48" spans="1:8" ht="15" hidden="1" customHeight="1" outlineLevel="2">
      <c r="A48" s="66"/>
      <c r="C48" s="3" t="s">
        <v>23</v>
      </c>
      <c r="D48" s="12"/>
      <c r="E48" s="12"/>
      <c r="F48" s="12"/>
      <c r="G48" s="12">
        <v>1.151</v>
      </c>
      <c r="H48" s="12">
        <v>0</v>
      </c>
    </row>
    <row r="49" spans="1:8" ht="15" hidden="1" customHeight="1" outlineLevel="2">
      <c r="A49" s="66"/>
      <c r="C49" s="18">
        <v>0.05</v>
      </c>
      <c r="D49" s="12"/>
      <c r="E49" s="12"/>
      <c r="F49" s="12"/>
      <c r="G49" s="12">
        <v>1.2650999999999999</v>
      </c>
      <c r="H49" s="12">
        <v>0.7</v>
      </c>
    </row>
    <row r="50" spans="1:8" ht="15" hidden="1" customHeight="1" outlineLevel="2">
      <c r="A50" s="66"/>
      <c r="C50" s="19">
        <v>0.25</v>
      </c>
      <c r="D50" s="12"/>
      <c r="E50" s="12"/>
      <c r="F50" s="12"/>
      <c r="G50" s="12">
        <v>1.5545</v>
      </c>
      <c r="H50" s="12">
        <v>3.5</v>
      </c>
    </row>
    <row r="51" spans="1:8" ht="15" hidden="1" customHeight="1" outlineLevel="2">
      <c r="A51" s="66"/>
      <c r="C51" s="3">
        <v>0.5</v>
      </c>
      <c r="D51" s="12"/>
      <c r="E51" s="12"/>
      <c r="F51" s="12"/>
      <c r="G51" s="12">
        <v>2.0539999999999998</v>
      </c>
      <c r="H51" s="12">
        <v>7</v>
      </c>
    </row>
    <row r="52" spans="1:8" ht="15" hidden="1" customHeight="1" outlineLevel="2">
      <c r="A52" s="66"/>
      <c r="C52" s="18">
        <v>0.75</v>
      </c>
      <c r="D52" s="12"/>
      <c r="E52" s="12"/>
      <c r="F52" s="12"/>
      <c r="G52" s="12">
        <v>3.1719999999999899</v>
      </c>
      <c r="H52" s="12">
        <v>10.5</v>
      </c>
    </row>
    <row r="53" spans="1:8" ht="15" hidden="1" customHeight="1" outlineLevel="2">
      <c r="A53" s="66"/>
      <c r="C53" s="18">
        <v>0.95</v>
      </c>
      <c r="D53" s="12"/>
      <c r="E53" s="12"/>
      <c r="F53" s="12"/>
      <c r="G53" s="12">
        <v>14.412099999999899</v>
      </c>
      <c r="H53" s="12">
        <v>13.299999999999899</v>
      </c>
    </row>
    <row r="54" spans="1:8" ht="15" hidden="1" customHeight="1" outlineLevel="2">
      <c r="A54" s="66"/>
      <c r="C54" s="3" t="s">
        <v>24</v>
      </c>
      <c r="D54" s="12"/>
      <c r="E54" s="12"/>
      <c r="F54" s="12"/>
      <c r="G54" s="12">
        <v>19.484999999999999</v>
      </c>
      <c r="H54" s="12">
        <v>14</v>
      </c>
    </row>
    <row r="55" spans="1:8" ht="15" hidden="1" customHeight="1" outlineLevel="2">
      <c r="A55" s="66"/>
      <c r="C55" s="18" t="s">
        <v>25</v>
      </c>
      <c r="D55" s="12"/>
      <c r="E55" s="12"/>
      <c r="F55" s="12"/>
      <c r="G55" s="12">
        <v>18.334</v>
      </c>
      <c r="H55" s="12">
        <v>14</v>
      </c>
    </row>
    <row r="56" spans="1:8" ht="15" hidden="1" customHeight="1" outlineLevel="2">
      <c r="C56" s="3" t="s">
        <v>26</v>
      </c>
      <c r="D56" s="12"/>
      <c r="E56" s="12"/>
      <c r="F56" s="12"/>
      <c r="G56" s="12">
        <v>1.6174999999999899</v>
      </c>
      <c r="H56" s="12">
        <v>7</v>
      </c>
    </row>
    <row r="57" spans="1:8" ht="10.199999999999999" hidden="1" customHeight="1" outlineLevel="2"/>
    <row r="58" spans="1:8" ht="14.4" outlineLevel="1" collapsed="1">
      <c r="A58" s="66"/>
      <c r="B58" s="82" t="s">
        <v>63</v>
      </c>
      <c r="C58" s="2" t="s">
        <v>27</v>
      </c>
    </row>
    <row r="59" spans="1:8" ht="10.050000000000001" customHeight="1" outlineLevel="1">
      <c r="A59" s="66"/>
    </row>
    <row r="60" spans="1:8" ht="15" hidden="1" customHeight="1" outlineLevel="2">
      <c r="A60" s="66"/>
      <c r="C60" s="3" t="s">
        <v>28</v>
      </c>
      <c r="D60" s="29" t="b">
        <v>0</v>
      </c>
      <c r="E60" s="29" t="b">
        <v>0</v>
      </c>
      <c r="F60" s="29" t="b">
        <v>0</v>
      </c>
      <c r="G60" s="29" t="b">
        <v>0</v>
      </c>
      <c r="H60" s="29" t="b">
        <v>0</v>
      </c>
    </row>
    <row r="61" spans="1:8" ht="15" hidden="1" customHeight="1" outlineLevel="2">
      <c r="A61" s="66"/>
      <c r="C61" s="18" t="s">
        <v>29</v>
      </c>
      <c r="D61" s="29" t="b">
        <v>0</v>
      </c>
      <c r="E61" s="29" t="b">
        <v>0</v>
      </c>
      <c r="F61" s="29" t="b">
        <v>0</v>
      </c>
      <c r="G61" s="29" t="b">
        <v>0</v>
      </c>
      <c r="H61" s="29" t="b">
        <v>0</v>
      </c>
    </row>
    <row r="62" spans="1:8" ht="15" hidden="1" customHeight="1" outlineLevel="2">
      <c r="A62" s="66"/>
      <c r="C62" s="18" t="s">
        <v>30</v>
      </c>
      <c r="D62" s="29" t="b">
        <v>0</v>
      </c>
      <c r="E62" s="29" t="b">
        <v>0</v>
      </c>
      <c r="F62" s="29" t="b">
        <v>0</v>
      </c>
      <c r="G62" s="29" t="b">
        <v>0</v>
      </c>
      <c r="H62" s="29" t="b">
        <v>0</v>
      </c>
    </row>
    <row r="63" spans="1:8" ht="15" hidden="1" customHeight="1" outlineLevel="2">
      <c r="A63" s="66"/>
      <c r="C63" s="18" t="s">
        <v>31</v>
      </c>
      <c r="D63" s="29" t="b">
        <v>0</v>
      </c>
      <c r="E63" s="29" t="b">
        <v>0</v>
      </c>
      <c r="F63" s="29" t="b">
        <v>0</v>
      </c>
      <c r="G63" s="29" t="b">
        <v>0</v>
      </c>
      <c r="H63" s="29" t="b">
        <v>0</v>
      </c>
    </row>
    <row r="64" spans="1:8" ht="15" hidden="1" customHeight="1" outlineLevel="2">
      <c r="A64" s="66"/>
      <c r="C64" s="3" t="s">
        <v>32</v>
      </c>
      <c r="D64" s="29" t="b">
        <v>0</v>
      </c>
      <c r="E64" s="29" t="b">
        <v>0</v>
      </c>
      <c r="F64" s="29" t="b">
        <v>0</v>
      </c>
      <c r="G64" s="29" t="b">
        <v>0</v>
      </c>
      <c r="H64" s="29" t="b">
        <v>0</v>
      </c>
    </row>
    <row r="65" spans="1:8" ht="15" hidden="1" customHeight="1" outlineLevel="2">
      <c r="A65" s="66"/>
      <c r="C65" s="18" t="s">
        <v>33</v>
      </c>
      <c r="D65" s="29" t="b">
        <v>0</v>
      </c>
      <c r="E65" s="29" t="b">
        <v>0</v>
      </c>
      <c r="F65" s="29" t="b">
        <v>0</v>
      </c>
      <c r="G65" s="29" t="b">
        <v>0</v>
      </c>
      <c r="H65" s="29" t="b">
        <v>0</v>
      </c>
    </row>
    <row r="66" spans="1:8" ht="15" hidden="1" customHeight="1" outlineLevel="2">
      <c r="A66" s="66"/>
      <c r="C66" s="18" t="s">
        <v>34</v>
      </c>
      <c r="D66" s="29" t="b">
        <v>0</v>
      </c>
      <c r="E66" s="29" t="b">
        <v>0</v>
      </c>
      <c r="F66" s="29" t="b">
        <v>0</v>
      </c>
      <c r="G66" s="29" t="b">
        <v>0</v>
      </c>
      <c r="H66" s="29" t="b">
        <v>0</v>
      </c>
    </row>
    <row r="67" spans="1:8" ht="15" hidden="1" customHeight="1" outlineLevel="2">
      <c r="C67" s="3" t="s">
        <v>35</v>
      </c>
      <c r="D67" s="29" t="b">
        <v>0</v>
      </c>
      <c r="E67" s="29" t="b">
        <v>0</v>
      </c>
      <c r="F67" s="29" t="b">
        <v>0</v>
      </c>
      <c r="G67" s="29" t="b">
        <v>0</v>
      </c>
      <c r="H67" s="29" t="b">
        <v>0</v>
      </c>
    </row>
    <row r="68" spans="1:8" ht="10.199999999999999" hidden="1" customHeight="1" outlineLevel="2"/>
    <row r="69" spans="1:8" ht="14.4" outlineLevel="1" collapsed="1">
      <c r="A69" s="66"/>
      <c r="B69" s="82" t="s">
        <v>63</v>
      </c>
      <c r="C69" s="2" t="s">
        <v>36</v>
      </c>
    </row>
    <row r="70" spans="1:8" ht="10.050000000000001" customHeight="1" outlineLevel="1">
      <c r="A70" s="66"/>
    </row>
    <row r="71" spans="1:8" ht="15" hidden="1" customHeight="1" outlineLevel="2">
      <c r="A71" s="66"/>
      <c r="C71" s="3" t="str">
        <f>IF(COUNTIF(FieldList1, "&lt;&gt;FALSE") = 0,"",SUBSTITUTE(LOWER(C60)," ","_") &amp;" = ")</f>
        <v/>
      </c>
      <c r="D71" s="81" t="str" cm="1">
        <f t="array" ref="D71">IF(COUNTIF(FieldList1, "&lt;&gt;FALSE") = 0,"","['"&amp;_xlfn.TEXTJOIN("', '", TRUE, _xlfn._xlws.FILTER(FieldRange,FieldList1&lt;&gt; FALSE, ""))&amp;"']")</f>
        <v/>
      </c>
    </row>
    <row r="72" spans="1:8" ht="15" hidden="1" customHeight="1" outlineLevel="2">
      <c r="A72" s="66"/>
      <c r="C72" s="17" t="str">
        <f>IF(COUNTIF(FieldList2, "&lt;&gt;FALSE") = 0,"",SUBSTITUTE(LOWER(C61)," ","_")&amp;" = ")</f>
        <v/>
      </c>
      <c r="D72" s="81" t="str" cm="1">
        <f t="array" ref="D72">IF(COUNTIF(FieldList2, "&lt;&gt;FALSE") = 0,"","['"&amp;_xlfn.TEXTJOIN("', '", TRUE, _xlfn._xlws.FILTER(FieldRange,FieldList2&lt;&gt; FALSE, ""))&amp;"']")</f>
        <v/>
      </c>
    </row>
    <row r="73" spans="1:8" ht="15" hidden="1" customHeight="1" outlineLevel="2">
      <c r="A73" s="66"/>
      <c r="C73" s="17" t="str">
        <f>IF(COUNTIF(FieldList3, "&lt;&gt;FALSE") = 0,"",SUBSTITUTE(LOWER(C62)," ","_")&amp;" = ")</f>
        <v/>
      </c>
      <c r="D73" s="81" t="str" cm="1">
        <f t="array" ref="D73">IF(COUNTIF(FieldList3, "&lt;&gt;FALSE") = 0,"","['"&amp;_xlfn.TEXTJOIN("', '", TRUE, _xlfn._xlws.FILTER(FieldRange,FieldList3&lt;&gt; FALSE, ""))&amp;"']")</f>
        <v/>
      </c>
    </row>
    <row r="74" spans="1:8" ht="15" hidden="1" customHeight="1" outlineLevel="2">
      <c r="A74" s="66"/>
      <c r="C74" s="17" t="str">
        <f>IF(COUNTIF(FieldList4, "&lt;&gt;FALSE") = 0,"",SUBSTITUTE(LOWER(C63)," ","_")&amp;" = ")</f>
        <v/>
      </c>
      <c r="D74" s="81" t="str" cm="1">
        <f t="array" ref="D74">IF(COUNTIF(FieldList4, "&lt;&gt;FALSE") = 0,"","['"&amp;_xlfn.TEXTJOIN("', '", TRUE, _xlfn._xlws.FILTER(FieldRange,FieldList4&lt;&gt; FALSE, ""))&amp;"']")</f>
        <v/>
      </c>
    </row>
    <row r="75" spans="1:8" ht="15" hidden="1" customHeight="1" outlineLevel="2">
      <c r="A75" s="66"/>
      <c r="C75" s="17" t="str">
        <f>IF(COUNTIF(FieldList5, "&lt;&gt;FALSE") = 0,"",SUBSTITUTE(LOWER(C64)," ","_")&amp;" = ")</f>
        <v/>
      </c>
      <c r="D75" s="81" t="str" cm="1">
        <f t="array" ref="D75">IF(COUNTIF(FieldList5, "&lt;&gt;FALSE") = 0,"","['"&amp;_xlfn.TEXTJOIN("', '", TRUE, _xlfn._xlws.FILTER(FieldRange,FieldList5&lt;&gt; FALSE, ""))&amp;"']")</f>
        <v/>
      </c>
    </row>
    <row r="76" spans="1:8" ht="15" hidden="1" customHeight="1" outlineLevel="2">
      <c r="A76" s="66"/>
      <c r="C76" s="17" t="str">
        <f>IF(COUNTIF(FieldList6, "&lt;&gt;FALSE") = 0,"",SUBSTITUTE(LOWER(C65)," ","_")&amp;" = ")</f>
        <v/>
      </c>
      <c r="D76" s="81" t="str" cm="1">
        <f t="array" ref="D76">IF(COUNTIF(FieldList6, "&lt;&gt;FALSE") = 0,"","['"&amp;_xlfn.TEXTJOIN("', '", TRUE, _xlfn._xlws.FILTER(FieldRange,FieldList6&lt;&gt; FALSE, ""))&amp;"']")</f>
        <v/>
      </c>
    </row>
    <row r="77" spans="1:8" ht="15" hidden="1" customHeight="1" outlineLevel="2">
      <c r="A77" s="66"/>
      <c r="C77" s="16" t="str">
        <f>IF(COUNTIF(FieldList7, "&lt;&gt;FALSE") = 0,"",SUBSTITUTE(LOWER(C66)," ","_")&amp;" = ")</f>
        <v/>
      </c>
      <c r="D77" s="81" t="str" cm="1">
        <f t="array" ref="D77">IF(COUNTIF(FieldList7, "&lt;&gt;FALSE") = 0,"","['"&amp;_xlfn.TEXTJOIN("', '", TRUE, _xlfn._xlws.FILTER(FieldRange,FieldList7&lt;&gt; FALSE, ""))&amp;"']")</f>
        <v/>
      </c>
    </row>
    <row r="78" spans="1:8" ht="15" hidden="1" customHeight="1" outlineLevel="2">
      <c r="A78" s="66"/>
      <c r="C78" s="3" t="str">
        <f>IF(COUNTIF(FieldList8, "&lt;&gt;FALSE") = 0,"",SUBSTITUTE(LOWER(C67)," ","_")&amp;" = ")</f>
        <v/>
      </c>
      <c r="D78" s="81" t="str" cm="1">
        <f t="array" ref="D78">IF(COUNTIF(FieldList8, "&lt;&gt;FALSE") = 0,"","['"&amp;_xlfn.TEXTJOIN("', '", TRUE, _xlfn._xlws.FILTER(FieldRange,FieldList8&lt;&gt; FALSE, ""))&amp;"']")</f>
        <v/>
      </c>
    </row>
    <row r="79" spans="1:8" ht="15" hidden="1" customHeight="1" outlineLevel="2">
      <c r="C79" s="15" t="str">
        <f>IF(COUNTIF(tbl_tree[Record List], "&lt;&gt;FALSE") = 0,"",SUBSTITUTE(LOWER(LightHeader)," ", "_") &amp;" = ")</f>
        <v/>
      </c>
      <c r="D79" s="81" t="str" cm="1">
        <f t="array" ref="D79">IF(COUNTIF(tbl_tree[Record List], "&lt;&gt;FALSE") = 0,"","['"&amp;_xlfn.TEXTJOIN("', '", TRUE, _xlfn._xlws.FILTER(_xlfn.TAKE(tbl_tree[],,-1), tbl_tree[Record List] &lt;&gt; FALSE, ""))&amp;"']")</f>
        <v/>
      </c>
    </row>
    <row r="80" spans="1:8" ht="10.199999999999999" hidden="1" customHeight="1" outlineLevel="1" collapsed="1"/>
    <row r="81" spans="3:10" ht="30" customHeight="1">
      <c r="C81" s="61" t="s">
        <v>37</v>
      </c>
      <c r="D81" s="59" t="s">
        <v>208</v>
      </c>
      <c r="E81" s="59" t="s">
        <v>209</v>
      </c>
      <c r="F81" s="59" t="s">
        <v>126</v>
      </c>
      <c r="G81" s="119" t="s">
        <v>138</v>
      </c>
      <c r="H81" s="119" t="s">
        <v>103</v>
      </c>
      <c r="I81" s="61" t="s">
        <v>38</v>
      </c>
      <c r="J81" s="61" t="s">
        <v>104</v>
      </c>
    </row>
    <row r="82" spans="3:10" ht="15" customHeight="1">
      <c r="C82" s="62" t="b">
        <v>0</v>
      </c>
      <c r="D82" s="60" t="s">
        <v>1569</v>
      </c>
      <c r="E82" s="60" t="s">
        <v>1522</v>
      </c>
      <c r="F82" s="60" t="s">
        <v>1522</v>
      </c>
      <c r="G82" s="122">
        <v>19.484999999999999</v>
      </c>
      <c r="H82" s="122">
        <v>0</v>
      </c>
      <c r="I82" s="123">
        <v>0</v>
      </c>
      <c r="J82" s="123">
        <v>2.2100278057803162E+18</v>
      </c>
    </row>
    <row r="83" spans="3:10" ht="15" customHeight="1">
      <c r="C83" s="62" t="b">
        <v>0</v>
      </c>
      <c r="D83" s="60" t="s">
        <v>1570</v>
      </c>
      <c r="E83" s="60" t="s">
        <v>1571</v>
      </c>
      <c r="F83" s="60" t="s">
        <v>1571</v>
      </c>
      <c r="G83" s="122">
        <v>12.238</v>
      </c>
      <c r="H83" s="122">
        <v>1</v>
      </c>
      <c r="I83" s="123">
        <v>0</v>
      </c>
      <c r="J83" s="123">
        <v>1.7139450894126152E+19</v>
      </c>
    </row>
    <row r="84" spans="3:10" ht="15" customHeight="1">
      <c r="C84" s="112" t="b">
        <v>0</v>
      </c>
      <c r="D84" s="113" t="s">
        <v>1570</v>
      </c>
      <c r="E84" s="114" t="s">
        <v>1572</v>
      </c>
      <c r="F84" s="114" t="s">
        <v>1572</v>
      </c>
      <c r="G84" s="122">
        <v>4.8719999999999999</v>
      </c>
      <c r="H84" s="122">
        <v>2</v>
      </c>
      <c r="I84" s="123">
        <v>0</v>
      </c>
      <c r="J84" s="123">
        <v>7.913516372635775E+18</v>
      </c>
    </row>
    <row r="85" spans="3:10" ht="15" customHeight="1">
      <c r="C85" s="112" t="b">
        <v>0</v>
      </c>
      <c r="D85" s="113" t="s">
        <v>1567</v>
      </c>
      <c r="E85" s="114" t="s">
        <v>1568</v>
      </c>
      <c r="F85" s="114" t="s">
        <v>1496</v>
      </c>
      <c r="G85" s="122">
        <v>3.6930000000000001</v>
      </c>
      <c r="H85" s="122">
        <v>3</v>
      </c>
      <c r="I85" s="123">
        <v>0</v>
      </c>
      <c r="J85" s="123">
        <v>4.7855546409990574E+18</v>
      </c>
    </row>
    <row r="86" spans="3:10" ht="15" customHeight="1">
      <c r="C86" s="112" t="b">
        <v>0</v>
      </c>
      <c r="D86" s="113" t="s">
        <v>1570</v>
      </c>
      <c r="E86" s="114" t="s">
        <v>1494</v>
      </c>
      <c r="F86" s="114" t="s">
        <v>1494</v>
      </c>
      <c r="G86" s="122">
        <v>2.6509999999999998</v>
      </c>
      <c r="H86" s="122">
        <v>4</v>
      </c>
      <c r="I86" s="123">
        <v>0</v>
      </c>
      <c r="J86" s="123">
        <v>1.4494188075434514E+19</v>
      </c>
    </row>
    <row r="87" spans="3:10" ht="15" customHeight="1">
      <c r="C87" s="112" t="b">
        <v>0</v>
      </c>
      <c r="D87" s="113" t="s">
        <v>1567</v>
      </c>
      <c r="E87" s="114" t="s">
        <v>1501</v>
      </c>
      <c r="F87" s="114" t="s">
        <v>1501</v>
      </c>
      <c r="G87" s="122">
        <v>2.6379999999999999</v>
      </c>
      <c r="H87" s="122">
        <v>5</v>
      </c>
      <c r="I87" s="123">
        <v>0</v>
      </c>
      <c r="J87" s="123">
        <v>1.6414559836736702E+19</v>
      </c>
    </row>
    <row r="88" spans="3:10" ht="15" customHeight="1">
      <c r="C88" s="112" t="b">
        <v>0</v>
      </c>
      <c r="D88" s="113" t="s">
        <v>1567</v>
      </c>
      <c r="E88" s="114" t="s">
        <v>1568</v>
      </c>
      <c r="F88" s="114" t="s">
        <v>1499</v>
      </c>
      <c r="G88" s="122">
        <v>2.5830000000000002</v>
      </c>
      <c r="H88" s="122">
        <v>6</v>
      </c>
      <c r="I88" s="123">
        <v>0</v>
      </c>
      <c r="J88" s="123">
        <v>1.0925246642749788E+19</v>
      </c>
    </row>
    <row r="89" spans="3:10" ht="15" customHeight="1">
      <c r="C89" s="112" t="b">
        <v>0</v>
      </c>
      <c r="D89" s="113" t="s">
        <v>1573</v>
      </c>
      <c r="E89" s="114" t="s">
        <v>1574</v>
      </c>
      <c r="F89" s="114" t="s">
        <v>1574</v>
      </c>
      <c r="G89" s="122">
        <v>2.0539999999999998</v>
      </c>
      <c r="H89" s="122">
        <v>7</v>
      </c>
      <c r="I89" s="123">
        <v>0</v>
      </c>
      <c r="J89" s="123">
        <v>6.2486160235955231E+18</v>
      </c>
    </row>
    <row r="90" spans="3:10" ht="15" customHeight="1">
      <c r="C90" s="112" t="b">
        <v>0</v>
      </c>
      <c r="D90" s="113" t="s">
        <v>1567</v>
      </c>
      <c r="E90" s="114" t="s">
        <v>1568</v>
      </c>
      <c r="F90" s="114" t="s">
        <v>1502</v>
      </c>
      <c r="G90" s="122">
        <v>1.944</v>
      </c>
      <c r="H90" s="122">
        <v>8</v>
      </c>
      <c r="I90" s="123">
        <v>0</v>
      </c>
      <c r="J90" s="123">
        <v>3.4661938109011386E+17</v>
      </c>
    </row>
    <row r="91" spans="3:10" ht="15" customHeight="1">
      <c r="C91" s="112" t="b">
        <v>0</v>
      </c>
      <c r="D91" s="113" t="s">
        <v>1569</v>
      </c>
      <c r="E91" s="114" t="s">
        <v>1522</v>
      </c>
      <c r="F91" s="114" t="s">
        <v>1495</v>
      </c>
      <c r="G91" s="122">
        <v>1.647</v>
      </c>
      <c r="H91" s="122">
        <v>9</v>
      </c>
      <c r="I91" s="123">
        <v>0</v>
      </c>
      <c r="J91" s="123">
        <v>1.8226834738090934E+19</v>
      </c>
    </row>
    <row r="92" spans="3:10" ht="15" customHeight="1">
      <c r="C92" s="112" t="b">
        <v>0</v>
      </c>
      <c r="D92" s="113" t="s">
        <v>1567</v>
      </c>
      <c r="E92" s="114" t="s">
        <v>1575</v>
      </c>
      <c r="F92" s="114" t="s">
        <v>1575</v>
      </c>
      <c r="G92" s="122">
        <v>1.5780000000000001</v>
      </c>
      <c r="H92" s="122">
        <v>10</v>
      </c>
      <c r="I92" s="123">
        <v>0</v>
      </c>
      <c r="J92" s="123">
        <v>8.8221646168039475E+18</v>
      </c>
    </row>
    <row r="93" spans="3:10" ht="15" customHeight="1">
      <c r="C93" s="112" t="b">
        <v>0</v>
      </c>
      <c r="D93" s="113" t="s">
        <v>1570</v>
      </c>
      <c r="E93" s="114" t="s">
        <v>1576</v>
      </c>
      <c r="F93" s="114" t="s">
        <v>1576</v>
      </c>
      <c r="G93" s="122">
        <v>1.5309999999999999</v>
      </c>
      <c r="H93" s="122">
        <v>11</v>
      </c>
      <c r="I93" s="123">
        <v>0</v>
      </c>
      <c r="J93" s="123">
        <v>7.8119896425714074E+18</v>
      </c>
    </row>
    <row r="94" spans="3:10" ht="15" customHeight="1">
      <c r="C94" s="112" t="b">
        <v>0</v>
      </c>
      <c r="D94" s="113" t="s">
        <v>1498</v>
      </c>
      <c r="E94" s="114" t="s">
        <v>1498</v>
      </c>
      <c r="F94" s="114" t="s">
        <v>1498</v>
      </c>
      <c r="G94" s="122">
        <v>1.323</v>
      </c>
      <c r="H94" s="122">
        <v>12</v>
      </c>
      <c r="I94" s="123">
        <v>0</v>
      </c>
      <c r="J94" s="123">
        <v>1.1588662511121822E+19</v>
      </c>
    </row>
    <row r="95" spans="3:10" ht="15" customHeight="1">
      <c r="C95" s="112" t="b">
        <v>0</v>
      </c>
      <c r="D95" s="113" t="s">
        <v>1567</v>
      </c>
      <c r="E95" s="114" t="s">
        <v>1568</v>
      </c>
      <c r="F95" s="114" t="s">
        <v>1503</v>
      </c>
      <c r="G95" s="122">
        <v>1.3140000000000001</v>
      </c>
      <c r="H95" s="122">
        <v>13</v>
      </c>
      <c r="I95" s="123">
        <v>0</v>
      </c>
      <c r="J95" s="123">
        <v>1.2175798003456604E+19</v>
      </c>
    </row>
    <row r="96" spans="3:10" ht="15" customHeight="1">
      <c r="C96" s="115" t="b">
        <v>0</v>
      </c>
      <c r="D96" s="116" t="s">
        <v>1569</v>
      </c>
      <c r="E96" s="117" t="s">
        <v>1522</v>
      </c>
      <c r="F96" s="117" t="s">
        <v>1500</v>
      </c>
      <c r="G96" s="122">
        <v>1.151</v>
      </c>
      <c r="H96" s="122">
        <v>14</v>
      </c>
      <c r="I96" s="123">
        <v>0</v>
      </c>
      <c r="J96" s="123">
        <v>1.6833791917260042E+19</v>
      </c>
    </row>
  </sheetData>
  <mergeCells count="1">
    <mergeCell ref="D9:E9"/>
  </mergeCells>
  <phoneticPr fontId="24" type="noConversion"/>
  <conditionalFormatting sqref="C81 C60:C67">
    <cfRule type="duplicateValues" dxfId="10" priority="8"/>
  </conditionalFormatting>
  <conditionalFormatting sqref="C82:C96">
    <cfRule type="cellIs" dxfId="9" priority="11" operator="notEqual">
      <formula>FALSE</formula>
    </cfRule>
  </conditionalFormatting>
  <conditionalFormatting sqref="D9">
    <cfRule type="cellIs" dxfId="8" priority="4" operator="notEqual">
      <formula>"Dataset Description"</formula>
    </cfRule>
  </conditionalFormatting>
  <conditionalFormatting sqref="D14:D15">
    <cfRule type="colorScale" priority="5">
      <colorScale>
        <cfvo type="num" val="0"/>
        <cfvo type="num" val="0.2"/>
        <color theme="1" tint="-0.499984740745262"/>
        <color rgb="FF7A0000"/>
      </colorScale>
    </cfRule>
  </conditionalFormatting>
  <conditionalFormatting sqref="D17:H17">
    <cfRule type="cellIs" dxfId="7" priority="6" operator="notEqual">
      <formula>"Definition"</formula>
    </cfRule>
  </conditionalFormatting>
  <conditionalFormatting sqref="D19:H19">
    <cfRule type="cellIs" dxfId="6" priority="7" operator="notEqual">
      <formula>"Note"</formula>
    </cfRule>
  </conditionalFormatting>
  <conditionalFormatting sqref="D25:F32 D38:F42 D48:F56">
    <cfRule type="cellIs" dxfId="5" priority="12" operator="equal">
      <formula>0</formula>
    </cfRule>
  </conditionalFormatting>
  <conditionalFormatting sqref="D26:F28">
    <cfRule type="colorScale" priority="9">
      <colorScale>
        <cfvo type="num" val="0"/>
        <cfvo type="num" val="0.2"/>
        <color rgb="FF000000"/>
        <color rgb="FF7A0000"/>
      </colorScale>
    </cfRule>
  </conditionalFormatting>
  <conditionalFormatting sqref="D60:F67">
    <cfRule type="cellIs" dxfId="4" priority="10" operator="notEqual">
      <formula>FALSE</formula>
    </cfRule>
  </conditionalFormatting>
  <conditionalFormatting sqref="G25:H32 G38:H42 G48:H56">
    <cfRule type="cellIs" dxfId="3" priority="3" operator="equal">
      <formula>0</formula>
    </cfRule>
  </conditionalFormatting>
  <conditionalFormatting sqref="G26:H28">
    <cfRule type="colorScale" priority="1">
      <colorScale>
        <cfvo type="num" val="0"/>
        <cfvo type="num" val="0.2"/>
        <color rgb="FF000000"/>
        <color rgb="FF7A0000"/>
      </colorScale>
    </cfRule>
  </conditionalFormatting>
  <conditionalFormatting sqref="G60:H67">
    <cfRule type="cellIs" dxfId="2" priority="2" operator="notEqual">
      <formula>FALSE</formula>
    </cfRule>
  </conditionalFormatting>
  <pageMargins left="0.7" right="0.7" top="0.75" bottom="0.75" header="0.3" footer="0.3"/>
  <pageSetup orientation="portrait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DFBB63E-9CA3-466B-AD4C-DEA2C62CA24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595</vt:i4>
      </vt:variant>
    </vt:vector>
  </HeadingPairs>
  <TitlesOfParts>
    <vt:vector size="616" baseType="lpstr">
      <vt:lpstr>SinglePlot</vt:lpstr>
      <vt:lpstr>Null Matrix</vt:lpstr>
      <vt:lpstr>Pair Plots</vt:lpstr>
      <vt:lpstr>Overview</vt:lpstr>
      <vt:lpstr>bank_failures</vt:lpstr>
      <vt:lpstr>boxplot</vt:lpstr>
      <vt:lpstr>calendar</vt:lpstr>
      <vt:lpstr>candle</vt:lpstr>
      <vt:lpstr>christmas_cost</vt:lpstr>
      <vt:lpstr>companies</vt:lpstr>
      <vt:lpstr>country_stats_scatter</vt:lpstr>
      <vt:lpstr>gold_vs_bitcoin</vt:lpstr>
      <vt:lpstr>japan_births_deaths</vt:lpstr>
      <vt:lpstr>japan_population</vt:lpstr>
      <vt:lpstr>metrics</vt:lpstr>
      <vt:lpstr>niger_population</vt:lpstr>
      <vt:lpstr>quotes</vt:lpstr>
      <vt:lpstr>radar</vt:lpstr>
      <vt:lpstr>sankey</vt:lpstr>
      <vt:lpstr>search_trends</vt:lpstr>
      <vt:lpstr>tree</vt:lpstr>
      <vt:lpstr>Back</vt:lpstr>
      <vt:lpstr>bank_failures!Compiled_Lists</vt:lpstr>
      <vt:lpstr>boxplot!Compiled_Lists</vt:lpstr>
      <vt:lpstr>calendar!Compiled_Lists</vt:lpstr>
      <vt:lpstr>candle!Compiled_Lists</vt:lpstr>
      <vt:lpstr>christmas_cost!Compiled_Lists</vt:lpstr>
      <vt:lpstr>companies!Compiled_Lists</vt:lpstr>
      <vt:lpstr>country_stats_scatter!Compiled_Lists</vt:lpstr>
      <vt:lpstr>gold_vs_bitcoin!Compiled_Lists</vt:lpstr>
      <vt:lpstr>japan_births_deaths!Compiled_Lists</vt:lpstr>
      <vt:lpstr>japan_population!Compiled_Lists</vt:lpstr>
      <vt:lpstr>metrics!Compiled_Lists</vt:lpstr>
      <vt:lpstr>niger_population!Compiled_Lists</vt:lpstr>
      <vt:lpstr>quotes!Compiled_Lists</vt:lpstr>
      <vt:lpstr>radar!Compiled_Lists</vt:lpstr>
      <vt:lpstr>sankey!Compiled_Lists</vt:lpstr>
      <vt:lpstr>search_trends!Compiled_Lists</vt:lpstr>
      <vt:lpstr>tree!Compiled_Lists</vt:lpstr>
      <vt:lpstr>bank_failures!Composition</vt:lpstr>
      <vt:lpstr>boxplot!Composition</vt:lpstr>
      <vt:lpstr>calendar!Composition</vt:lpstr>
      <vt:lpstr>candle!Composition</vt:lpstr>
      <vt:lpstr>christmas_cost!Composition</vt:lpstr>
      <vt:lpstr>companies!Composition</vt:lpstr>
      <vt:lpstr>country_stats_scatter!Composition</vt:lpstr>
      <vt:lpstr>gold_vs_bitcoin!Composition</vt:lpstr>
      <vt:lpstr>japan_births_deaths!Composition</vt:lpstr>
      <vt:lpstr>japan_population!Composition</vt:lpstr>
      <vt:lpstr>metrics!Composition</vt:lpstr>
      <vt:lpstr>niger_population!Composition</vt:lpstr>
      <vt:lpstr>quotes!Composition</vt:lpstr>
      <vt:lpstr>radar!Composition</vt:lpstr>
      <vt:lpstr>sankey!Composition</vt:lpstr>
      <vt:lpstr>search_trends!Composition</vt:lpstr>
      <vt:lpstr>tree!Composition</vt:lpstr>
      <vt:lpstr>bank_failures!CompositionTable</vt:lpstr>
      <vt:lpstr>boxplot!CompositionTable</vt:lpstr>
      <vt:lpstr>calendar!CompositionTable</vt:lpstr>
      <vt:lpstr>candle!CompositionTable</vt:lpstr>
      <vt:lpstr>christmas_cost!CompositionTable</vt:lpstr>
      <vt:lpstr>companies!CompositionTable</vt:lpstr>
      <vt:lpstr>country_stats_scatter!CompositionTable</vt:lpstr>
      <vt:lpstr>gold_vs_bitcoin!CompositionTable</vt:lpstr>
      <vt:lpstr>japan_births_deaths!CompositionTable</vt:lpstr>
      <vt:lpstr>japan_population!CompositionTable</vt:lpstr>
      <vt:lpstr>metrics!CompositionTable</vt:lpstr>
      <vt:lpstr>niger_population!CompositionTable</vt:lpstr>
      <vt:lpstr>quotes!CompositionTable</vt:lpstr>
      <vt:lpstr>radar!CompositionTable</vt:lpstr>
      <vt:lpstr>sankey!CompositionTable</vt:lpstr>
      <vt:lpstr>search_trends!CompositionTable</vt:lpstr>
      <vt:lpstr>tree!CompositionTable</vt:lpstr>
      <vt:lpstr>bank_failures!DarkHeader</vt:lpstr>
      <vt:lpstr>boxplot!DarkHeader</vt:lpstr>
      <vt:lpstr>calendar!DarkHeader</vt:lpstr>
      <vt:lpstr>candle!DarkHeader</vt:lpstr>
      <vt:lpstr>christmas_cost!DarkHeader</vt:lpstr>
      <vt:lpstr>companies!DarkHeader</vt:lpstr>
      <vt:lpstr>country_stats_scatter!DarkHeader</vt:lpstr>
      <vt:lpstr>gold_vs_bitcoin!DarkHeader</vt:lpstr>
      <vt:lpstr>japan_births_deaths!DarkHeader</vt:lpstr>
      <vt:lpstr>japan_population!DarkHeader</vt:lpstr>
      <vt:lpstr>metrics!DarkHeader</vt:lpstr>
      <vt:lpstr>niger_population!DarkHeader</vt:lpstr>
      <vt:lpstr>quotes!DarkHeader</vt:lpstr>
      <vt:lpstr>radar!DarkHeader</vt:lpstr>
      <vt:lpstr>sankey!DarkHeader</vt:lpstr>
      <vt:lpstr>search_trends!DarkHeader</vt:lpstr>
      <vt:lpstr>tree!DarkHeader</vt:lpstr>
      <vt:lpstr>bank_failures!Data_Description</vt:lpstr>
      <vt:lpstr>boxplot!Data_Description</vt:lpstr>
      <vt:lpstr>calendar!Data_Description</vt:lpstr>
      <vt:lpstr>candle!Data_Description</vt:lpstr>
      <vt:lpstr>christmas_cost!Data_Description</vt:lpstr>
      <vt:lpstr>companies!Data_Description</vt:lpstr>
      <vt:lpstr>country_stats_scatter!Data_Description</vt:lpstr>
      <vt:lpstr>gold_vs_bitcoin!Data_Description</vt:lpstr>
      <vt:lpstr>japan_births_deaths!Data_Description</vt:lpstr>
      <vt:lpstr>japan_population!Data_Description</vt:lpstr>
      <vt:lpstr>metrics!Data_Description</vt:lpstr>
      <vt:lpstr>niger_population!Data_Description</vt:lpstr>
      <vt:lpstr>quotes!Data_Description</vt:lpstr>
      <vt:lpstr>radar!Data_Description</vt:lpstr>
      <vt:lpstr>sankey!Data_Description</vt:lpstr>
      <vt:lpstr>search_trends!Data_Description</vt:lpstr>
      <vt:lpstr>tree!Data_Description</vt:lpstr>
      <vt:lpstr>Dataframes</vt:lpstr>
      <vt:lpstr>Overview!Debug</vt:lpstr>
      <vt:lpstr>Overview!DebugToggle</vt:lpstr>
      <vt:lpstr>bank_failures!Definitions</vt:lpstr>
      <vt:lpstr>boxplot!Definitions</vt:lpstr>
      <vt:lpstr>calendar!Definitions</vt:lpstr>
      <vt:lpstr>candle!Definitions</vt:lpstr>
      <vt:lpstr>christmas_cost!Definitions</vt:lpstr>
      <vt:lpstr>companies!Definitions</vt:lpstr>
      <vt:lpstr>country_stats_scatter!Definitions</vt:lpstr>
      <vt:lpstr>gold_vs_bitcoin!Definitions</vt:lpstr>
      <vt:lpstr>japan_births_deaths!Definitions</vt:lpstr>
      <vt:lpstr>japan_population!Definitions</vt:lpstr>
      <vt:lpstr>metrics!Definitions</vt:lpstr>
      <vt:lpstr>niger_population!Definitions</vt:lpstr>
      <vt:lpstr>quotes!Definitions</vt:lpstr>
      <vt:lpstr>radar!Definitions</vt:lpstr>
      <vt:lpstr>sankey!Definitions</vt:lpstr>
      <vt:lpstr>search_trends!Definitions</vt:lpstr>
      <vt:lpstr>tree!Definitions</vt:lpstr>
      <vt:lpstr>bank_failures!Description</vt:lpstr>
      <vt:lpstr>boxplot!Description</vt:lpstr>
      <vt:lpstr>calendar!Description</vt:lpstr>
      <vt:lpstr>candle!Description</vt:lpstr>
      <vt:lpstr>christmas_cost!Description</vt:lpstr>
      <vt:lpstr>companies!Description</vt:lpstr>
      <vt:lpstr>country_stats_scatter!Description</vt:lpstr>
      <vt:lpstr>gold_vs_bitcoin!Description</vt:lpstr>
      <vt:lpstr>japan_births_deaths!Description</vt:lpstr>
      <vt:lpstr>japan_population!Description</vt:lpstr>
      <vt:lpstr>metrics!Description</vt:lpstr>
      <vt:lpstr>niger_population!Description</vt:lpstr>
      <vt:lpstr>quotes!Description</vt:lpstr>
      <vt:lpstr>radar!Description</vt:lpstr>
      <vt:lpstr>sankey!Description</vt:lpstr>
      <vt:lpstr>search_trends!Description</vt:lpstr>
      <vt:lpstr>tree!Description</vt:lpstr>
      <vt:lpstr>bank_failures!Dimensions</vt:lpstr>
      <vt:lpstr>boxplot!Dimensions</vt:lpstr>
      <vt:lpstr>calendar!Dimensions</vt:lpstr>
      <vt:lpstr>candle!Dimensions</vt:lpstr>
      <vt:lpstr>christmas_cost!Dimensions</vt:lpstr>
      <vt:lpstr>companies!Dimensions</vt:lpstr>
      <vt:lpstr>country_stats_scatter!Dimensions</vt:lpstr>
      <vt:lpstr>gold_vs_bitcoin!Dimensions</vt:lpstr>
      <vt:lpstr>japan_births_deaths!Dimensions</vt:lpstr>
      <vt:lpstr>japan_population!Dimensions</vt:lpstr>
      <vt:lpstr>metrics!Dimensions</vt:lpstr>
      <vt:lpstr>niger_population!Dimensions</vt:lpstr>
      <vt:lpstr>quotes!Dimensions</vt:lpstr>
      <vt:lpstr>radar!Dimensions</vt:lpstr>
      <vt:lpstr>sankey!Dimensions</vt:lpstr>
      <vt:lpstr>search_trends!Dimensions</vt:lpstr>
      <vt:lpstr>tree!Dimensions</vt:lpstr>
      <vt:lpstr>bank_failures!Field_Analysis</vt:lpstr>
      <vt:lpstr>boxplot!Field_Analysis</vt:lpstr>
      <vt:lpstr>calendar!Field_Analysis</vt:lpstr>
      <vt:lpstr>candle!Field_Analysis</vt:lpstr>
      <vt:lpstr>christmas_cost!Field_Analysis</vt:lpstr>
      <vt:lpstr>companies!Field_Analysis</vt:lpstr>
      <vt:lpstr>country_stats_scatter!Field_Analysis</vt:lpstr>
      <vt:lpstr>gold_vs_bitcoin!Field_Analysis</vt:lpstr>
      <vt:lpstr>japan_births_deaths!Field_Analysis</vt:lpstr>
      <vt:lpstr>japan_population!Field_Analysis</vt:lpstr>
      <vt:lpstr>metrics!Field_Analysis</vt:lpstr>
      <vt:lpstr>niger_population!Field_Analysis</vt:lpstr>
      <vt:lpstr>quotes!Field_Analysis</vt:lpstr>
      <vt:lpstr>radar!Field_Analysis</vt:lpstr>
      <vt:lpstr>sankey!Field_Analysis</vt:lpstr>
      <vt:lpstr>search_trends!Field_Analysis</vt:lpstr>
      <vt:lpstr>tree!Field_Analysis</vt:lpstr>
      <vt:lpstr>bank_failures!Field_Lists</vt:lpstr>
      <vt:lpstr>boxplot!Field_Lists</vt:lpstr>
      <vt:lpstr>calendar!Field_Lists</vt:lpstr>
      <vt:lpstr>candle!Field_Lists</vt:lpstr>
      <vt:lpstr>christmas_cost!Field_Lists</vt:lpstr>
      <vt:lpstr>companies!Field_Lists</vt:lpstr>
      <vt:lpstr>country_stats_scatter!Field_Lists</vt:lpstr>
      <vt:lpstr>gold_vs_bitcoin!Field_Lists</vt:lpstr>
      <vt:lpstr>japan_births_deaths!Field_Lists</vt:lpstr>
      <vt:lpstr>japan_population!Field_Lists</vt:lpstr>
      <vt:lpstr>metrics!Field_Lists</vt:lpstr>
      <vt:lpstr>niger_population!Field_Lists</vt:lpstr>
      <vt:lpstr>quotes!Field_Lists</vt:lpstr>
      <vt:lpstr>radar!Field_Lists</vt:lpstr>
      <vt:lpstr>sankey!Field_Lists</vt:lpstr>
      <vt:lpstr>search_trends!Field_Lists</vt:lpstr>
      <vt:lpstr>tree!Field_Lists</vt:lpstr>
      <vt:lpstr>Field_Overview</vt:lpstr>
      <vt:lpstr>bank_failures!FieldList1</vt:lpstr>
      <vt:lpstr>boxplot!FieldList1</vt:lpstr>
      <vt:lpstr>calendar!FieldList1</vt:lpstr>
      <vt:lpstr>candle!FieldList1</vt:lpstr>
      <vt:lpstr>christmas_cost!FieldList1</vt:lpstr>
      <vt:lpstr>companies!FieldList1</vt:lpstr>
      <vt:lpstr>country_stats_scatter!FieldList1</vt:lpstr>
      <vt:lpstr>gold_vs_bitcoin!FieldList1</vt:lpstr>
      <vt:lpstr>japan_births_deaths!FieldList1</vt:lpstr>
      <vt:lpstr>japan_population!FieldList1</vt:lpstr>
      <vt:lpstr>metrics!FieldList1</vt:lpstr>
      <vt:lpstr>niger_population!FieldList1</vt:lpstr>
      <vt:lpstr>quotes!FieldList1</vt:lpstr>
      <vt:lpstr>radar!FieldList1</vt:lpstr>
      <vt:lpstr>sankey!FieldList1</vt:lpstr>
      <vt:lpstr>search_trends!FieldList1</vt:lpstr>
      <vt:lpstr>tree!FieldList1</vt:lpstr>
      <vt:lpstr>bank_failures!FieldList2</vt:lpstr>
      <vt:lpstr>boxplot!FieldList2</vt:lpstr>
      <vt:lpstr>calendar!FieldList2</vt:lpstr>
      <vt:lpstr>candle!FieldList2</vt:lpstr>
      <vt:lpstr>christmas_cost!FieldList2</vt:lpstr>
      <vt:lpstr>companies!FieldList2</vt:lpstr>
      <vt:lpstr>country_stats_scatter!FieldList2</vt:lpstr>
      <vt:lpstr>gold_vs_bitcoin!FieldList2</vt:lpstr>
      <vt:lpstr>japan_births_deaths!FieldList2</vt:lpstr>
      <vt:lpstr>japan_population!FieldList2</vt:lpstr>
      <vt:lpstr>metrics!FieldList2</vt:lpstr>
      <vt:lpstr>niger_population!FieldList2</vt:lpstr>
      <vt:lpstr>quotes!FieldList2</vt:lpstr>
      <vt:lpstr>radar!FieldList2</vt:lpstr>
      <vt:lpstr>sankey!FieldList2</vt:lpstr>
      <vt:lpstr>search_trends!FieldList2</vt:lpstr>
      <vt:lpstr>tree!FieldList2</vt:lpstr>
      <vt:lpstr>bank_failures!FieldList3</vt:lpstr>
      <vt:lpstr>boxplot!FieldList3</vt:lpstr>
      <vt:lpstr>calendar!FieldList3</vt:lpstr>
      <vt:lpstr>candle!FieldList3</vt:lpstr>
      <vt:lpstr>christmas_cost!FieldList3</vt:lpstr>
      <vt:lpstr>companies!FieldList3</vt:lpstr>
      <vt:lpstr>country_stats_scatter!FieldList3</vt:lpstr>
      <vt:lpstr>gold_vs_bitcoin!FieldList3</vt:lpstr>
      <vt:lpstr>japan_births_deaths!FieldList3</vt:lpstr>
      <vt:lpstr>japan_population!FieldList3</vt:lpstr>
      <vt:lpstr>metrics!FieldList3</vt:lpstr>
      <vt:lpstr>niger_population!FieldList3</vt:lpstr>
      <vt:lpstr>quotes!FieldList3</vt:lpstr>
      <vt:lpstr>radar!FieldList3</vt:lpstr>
      <vt:lpstr>sankey!FieldList3</vt:lpstr>
      <vt:lpstr>search_trends!FieldList3</vt:lpstr>
      <vt:lpstr>tree!FieldList3</vt:lpstr>
      <vt:lpstr>bank_failures!FieldList4</vt:lpstr>
      <vt:lpstr>boxplot!FieldList4</vt:lpstr>
      <vt:lpstr>calendar!FieldList4</vt:lpstr>
      <vt:lpstr>candle!FieldList4</vt:lpstr>
      <vt:lpstr>christmas_cost!FieldList4</vt:lpstr>
      <vt:lpstr>companies!FieldList4</vt:lpstr>
      <vt:lpstr>country_stats_scatter!FieldList4</vt:lpstr>
      <vt:lpstr>gold_vs_bitcoin!FieldList4</vt:lpstr>
      <vt:lpstr>japan_births_deaths!FieldList4</vt:lpstr>
      <vt:lpstr>japan_population!FieldList4</vt:lpstr>
      <vt:lpstr>metrics!FieldList4</vt:lpstr>
      <vt:lpstr>niger_population!FieldList4</vt:lpstr>
      <vt:lpstr>quotes!FieldList4</vt:lpstr>
      <vt:lpstr>radar!FieldList4</vt:lpstr>
      <vt:lpstr>sankey!FieldList4</vt:lpstr>
      <vt:lpstr>search_trends!FieldList4</vt:lpstr>
      <vt:lpstr>tree!FieldList4</vt:lpstr>
      <vt:lpstr>bank_failures!FieldList5</vt:lpstr>
      <vt:lpstr>boxplot!FieldList5</vt:lpstr>
      <vt:lpstr>calendar!FieldList5</vt:lpstr>
      <vt:lpstr>candle!FieldList5</vt:lpstr>
      <vt:lpstr>christmas_cost!FieldList5</vt:lpstr>
      <vt:lpstr>companies!FieldList5</vt:lpstr>
      <vt:lpstr>country_stats_scatter!FieldList5</vt:lpstr>
      <vt:lpstr>gold_vs_bitcoin!FieldList5</vt:lpstr>
      <vt:lpstr>japan_births_deaths!FieldList5</vt:lpstr>
      <vt:lpstr>japan_population!FieldList5</vt:lpstr>
      <vt:lpstr>metrics!FieldList5</vt:lpstr>
      <vt:lpstr>niger_population!FieldList5</vt:lpstr>
      <vt:lpstr>quotes!FieldList5</vt:lpstr>
      <vt:lpstr>radar!FieldList5</vt:lpstr>
      <vt:lpstr>sankey!FieldList5</vt:lpstr>
      <vt:lpstr>search_trends!FieldList5</vt:lpstr>
      <vt:lpstr>tree!FieldList5</vt:lpstr>
      <vt:lpstr>bank_failures!FieldList6</vt:lpstr>
      <vt:lpstr>boxplot!FieldList6</vt:lpstr>
      <vt:lpstr>calendar!FieldList6</vt:lpstr>
      <vt:lpstr>candle!FieldList6</vt:lpstr>
      <vt:lpstr>christmas_cost!FieldList6</vt:lpstr>
      <vt:lpstr>companies!FieldList6</vt:lpstr>
      <vt:lpstr>country_stats_scatter!FieldList6</vt:lpstr>
      <vt:lpstr>gold_vs_bitcoin!FieldList6</vt:lpstr>
      <vt:lpstr>japan_births_deaths!FieldList6</vt:lpstr>
      <vt:lpstr>japan_population!FieldList6</vt:lpstr>
      <vt:lpstr>metrics!FieldList6</vt:lpstr>
      <vt:lpstr>niger_population!FieldList6</vt:lpstr>
      <vt:lpstr>quotes!FieldList6</vt:lpstr>
      <vt:lpstr>radar!FieldList6</vt:lpstr>
      <vt:lpstr>sankey!FieldList6</vt:lpstr>
      <vt:lpstr>search_trends!FieldList6</vt:lpstr>
      <vt:lpstr>tree!FieldList6</vt:lpstr>
      <vt:lpstr>bank_failures!FieldList7</vt:lpstr>
      <vt:lpstr>boxplot!FieldList7</vt:lpstr>
      <vt:lpstr>calendar!FieldList7</vt:lpstr>
      <vt:lpstr>candle!FieldList7</vt:lpstr>
      <vt:lpstr>christmas_cost!FieldList7</vt:lpstr>
      <vt:lpstr>companies!FieldList7</vt:lpstr>
      <vt:lpstr>country_stats_scatter!FieldList7</vt:lpstr>
      <vt:lpstr>gold_vs_bitcoin!FieldList7</vt:lpstr>
      <vt:lpstr>japan_births_deaths!FieldList7</vt:lpstr>
      <vt:lpstr>japan_population!FieldList7</vt:lpstr>
      <vt:lpstr>metrics!FieldList7</vt:lpstr>
      <vt:lpstr>niger_population!FieldList7</vt:lpstr>
      <vt:lpstr>quotes!FieldList7</vt:lpstr>
      <vt:lpstr>radar!FieldList7</vt:lpstr>
      <vt:lpstr>sankey!FieldList7</vt:lpstr>
      <vt:lpstr>search_trends!FieldList7</vt:lpstr>
      <vt:lpstr>tree!FieldList7</vt:lpstr>
      <vt:lpstr>bank_failures!FieldList8</vt:lpstr>
      <vt:lpstr>boxplot!FieldList8</vt:lpstr>
      <vt:lpstr>calendar!FieldList8</vt:lpstr>
      <vt:lpstr>candle!FieldList8</vt:lpstr>
      <vt:lpstr>christmas_cost!FieldList8</vt:lpstr>
      <vt:lpstr>companies!FieldList8</vt:lpstr>
      <vt:lpstr>country_stats_scatter!FieldList8</vt:lpstr>
      <vt:lpstr>gold_vs_bitcoin!FieldList8</vt:lpstr>
      <vt:lpstr>japan_births_deaths!FieldList8</vt:lpstr>
      <vt:lpstr>japan_population!FieldList8</vt:lpstr>
      <vt:lpstr>metrics!FieldList8</vt:lpstr>
      <vt:lpstr>niger_population!FieldList8</vt:lpstr>
      <vt:lpstr>quotes!FieldList8</vt:lpstr>
      <vt:lpstr>radar!FieldList8</vt:lpstr>
      <vt:lpstr>sankey!FieldList8</vt:lpstr>
      <vt:lpstr>search_trends!FieldList8</vt:lpstr>
      <vt:lpstr>tree!FieldList8</vt:lpstr>
      <vt:lpstr>bank_failures!FieldLists</vt:lpstr>
      <vt:lpstr>boxplot!FieldLists</vt:lpstr>
      <vt:lpstr>calendar!FieldLists</vt:lpstr>
      <vt:lpstr>candle!FieldLists</vt:lpstr>
      <vt:lpstr>christmas_cost!FieldLists</vt:lpstr>
      <vt:lpstr>companies!FieldLists</vt:lpstr>
      <vt:lpstr>country_stats_scatter!FieldLists</vt:lpstr>
      <vt:lpstr>gold_vs_bitcoin!FieldLists</vt:lpstr>
      <vt:lpstr>japan_births_deaths!FieldLists</vt:lpstr>
      <vt:lpstr>japan_population!FieldLists</vt:lpstr>
      <vt:lpstr>metrics!FieldLists</vt:lpstr>
      <vt:lpstr>niger_population!FieldLists</vt:lpstr>
      <vt:lpstr>quotes!FieldLists</vt:lpstr>
      <vt:lpstr>radar!FieldLists</vt:lpstr>
      <vt:lpstr>sankey!FieldLists</vt:lpstr>
      <vt:lpstr>search_trends!FieldLists</vt:lpstr>
      <vt:lpstr>tree!FieldLists</vt:lpstr>
      <vt:lpstr>bank_failures!FieldRange</vt:lpstr>
      <vt:lpstr>boxplot!FieldRange</vt:lpstr>
      <vt:lpstr>calendar!FieldRange</vt:lpstr>
      <vt:lpstr>candle!FieldRange</vt:lpstr>
      <vt:lpstr>christmas_cost!FieldRange</vt:lpstr>
      <vt:lpstr>companies!FieldRange</vt:lpstr>
      <vt:lpstr>country_stats_scatter!FieldRange</vt:lpstr>
      <vt:lpstr>gold_vs_bitcoin!FieldRange</vt:lpstr>
      <vt:lpstr>japan_births_deaths!FieldRange</vt:lpstr>
      <vt:lpstr>japan_population!FieldRange</vt:lpstr>
      <vt:lpstr>metrics!FieldRange</vt:lpstr>
      <vt:lpstr>niger_population!FieldRange</vt:lpstr>
      <vt:lpstr>quotes!FieldRange</vt:lpstr>
      <vt:lpstr>radar!FieldRange</vt:lpstr>
      <vt:lpstr>sankey!FieldRange</vt:lpstr>
      <vt:lpstr>search_trends!FieldRange</vt:lpstr>
      <vt:lpstr>tree!FieldRange</vt:lpstr>
      <vt:lpstr>Fields</vt:lpstr>
      <vt:lpstr>bank_failures!FormatRange</vt:lpstr>
      <vt:lpstr>boxplot!FormatRange</vt:lpstr>
      <vt:lpstr>calendar!FormatRange</vt:lpstr>
      <vt:lpstr>candle!FormatRange</vt:lpstr>
      <vt:lpstr>christmas_cost!FormatRange</vt:lpstr>
      <vt:lpstr>companies!FormatRange</vt:lpstr>
      <vt:lpstr>country_stats_scatter!FormatRange</vt:lpstr>
      <vt:lpstr>gold_vs_bitcoin!FormatRange</vt:lpstr>
      <vt:lpstr>japan_births_deaths!FormatRange</vt:lpstr>
      <vt:lpstr>japan_population!FormatRange</vt:lpstr>
      <vt:lpstr>metrics!FormatRange</vt:lpstr>
      <vt:lpstr>niger_population!FormatRange</vt:lpstr>
      <vt:lpstr>quotes!FormatRange</vt:lpstr>
      <vt:lpstr>radar!FormatRange</vt:lpstr>
      <vt:lpstr>sankey!FormatRange</vt:lpstr>
      <vt:lpstr>search_trends!FormatRange</vt:lpstr>
      <vt:lpstr>tree!FormatRange</vt:lpstr>
      <vt:lpstr>bank_failures!Headers</vt:lpstr>
      <vt:lpstr>boxplot!Headers</vt:lpstr>
      <vt:lpstr>calendar!Headers</vt:lpstr>
      <vt:lpstr>candle!Headers</vt:lpstr>
      <vt:lpstr>christmas_cost!Headers</vt:lpstr>
      <vt:lpstr>companies!Headers</vt:lpstr>
      <vt:lpstr>country_stats_scatter!Headers</vt:lpstr>
      <vt:lpstr>gold_vs_bitcoin!Headers</vt:lpstr>
      <vt:lpstr>japan_births_deaths!Headers</vt:lpstr>
      <vt:lpstr>japan_population!Headers</vt:lpstr>
      <vt:lpstr>metrics!Headers</vt:lpstr>
      <vt:lpstr>niger_population!Headers</vt:lpstr>
      <vt:lpstr>quotes!Headers</vt:lpstr>
      <vt:lpstr>radar!Headers</vt:lpstr>
      <vt:lpstr>sankey!Headers</vt:lpstr>
      <vt:lpstr>search_trends!Headers</vt:lpstr>
      <vt:lpstr>tree!Headers</vt:lpstr>
      <vt:lpstr>bank_failures!Headers_Start</vt:lpstr>
      <vt:lpstr>boxplot!Headers_Start</vt:lpstr>
      <vt:lpstr>calendar!Headers_Start</vt:lpstr>
      <vt:lpstr>candle!Headers_Start</vt:lpstr>
      <vt:lpstr>christmas_cost!Headers_Start</vt:lpstr>
      <vt:lpstr>companies!Headers_Start</vt:lpstr>
      <vt:lpstr>country_stats_scatter!Headers_Start</vt:lpstr>
      <vt:lpstr>gold_vs_bitcoin!Headers_Start</vt:lpstr>
      <vt:lpstr>japan_births_deaths!Headers_Start</vt:lpstr>
      <vt:lpstr>japan_population!Headers_Start</vt:lpstr>
      <vt:lpstr>metrics!Headers_Start</vt:lpstr>
      <vt:lpstr>niger_population!Headers_Start</vt:lpstr>
      <vt:lpstr>quotes!Headers_Start</vt:lpstr>
      <vt:lpstr>radar!Headers_Start</vt:lpstr>
      <vt:lpstr>sankey!Headers_Start</vt:lpstr>
      <vt:lpstr>search_trends!Headers_Start</vt:lpstr>
      <vt:lpstr>tree!Headers_Start</vt:lpstr>
      <vt:lpstr>bank_failures!Histogram</vt:lpstr>
      <vt:lpstr>boxplot!Histogram</vt:lpstr>
      <vt:lpstr>calendar!Histogram</vt:lpstr>
      <vt:lpstr>candle!Histogram</vt:lpstr>
      <vt:lpstr>christmas_cost!Histogram</vt:lpstr>
      <vt:lpstr>companies!Histogram</vt:lpstr>
      <vt:lpstr>country_stats_scatter!Histogram</vt:lpstr>
      <vt:lpstr>gold_vs_bitcoin!Histogram</vt:lpstr>
      <vt:lpstr>japan_births_deaths!Histogram</vt:lpstr>
      <vt:lpstr>japan_population!Histogram</vt:lpstr>
      <vt:lpstr>metrics!Histogram</vt:lpstr>
      <vt:lpstr>niger_population!Histogram</vt:lpstr>
      <vt:lpstr>quotes!Histogram</vt:lpstr>
      <vt:lpstr>radar!Histogram</vt:lpstr>
      <vt:lpstr>sankey!Histogram</vt:lpstr>
      <vt:lpstr>search_trends!Histogram</vt:lpstr>
      <vt:lpstr>tree!Histogram</vt:lpstr>
      <vt:lpstr>bank_failures!LightHeader</vt:lpstr>
      <vt:lpstr>boxplot!LightHeader</vt:lpstr>
      <vt:lpstr>calendar!LightHeader</vt:lpstr>
      <vt:lpstr>candle!LightHeader</vt:lpstr>
      <vt:lpstr>christmas_cost!LightHeader</vt:lpstr>
      <vt:lpstr>companies!LightHeader</vt:lpstr>
      <vt:lpstr>country_stats_scatter!LightHeader</vt:lpstr>
      <vt:lpstr>gold_vs_bitcoin!LightHeader</vt:lpstr>
      <vt:lpstr>japan_births_deaths!LightHeader</vt:lpstr>
      <vt:lpstr>japan_population!LightHeader</vt:lpstr>
      <vt:lpstr>metrics!LightHeader</vt:lpstr>
      <vt:lpstr>niger_population!LightHeader</vt:lpstr>
      <vt:lpstr>quotes!LightHeader</vt:lpstr>
      <vt:lpstr>radar!LightHeader</vt:lpstr>
      <vt:lpstr>sankey!LightHeader</vt:lpstr>
      <vt:lpstr>search_trends!LightHeader</vt:lpstr>
      <vt:lpstr>tree!LightHeader</vt:lpstr>
      <vt:lpstr>bank_failures!Name</vt:lpstr>
      <vt:lpstr>boxplot!Name</vt:lpstr>
      <vt:lpstr>calendar!Name</vt:lpstr>
      <vt:lpstr>candle!Name</vt:lpstr>
      <vt:lpstr>christmas_cost!Name</vt:lpstr>
      <vt:lpstr>companies!Name</vt:lpstr>
      <vt:lpstr>country_stats_scatter!Name</vt:lpstr>
      <vt:lpstr>gold_vs_bitcoin!Name</vt:lpstr>
      <vt:lpstr>japan_births_deaths!Name</vt:lpstr>
      <vt:lpstr>japan_population!Name</vt:lpstr>
      <vt:lpstr>metrics!Name</vt:lpstr>
      <vt:lpstr>niger_population!Name</vt:lpstr>
      <vt:lpstr>'Null Matrix'!Name</vt:lpstr>
      <vt:lpstr>Overview!Name</vt:lpstr>
      <vt:lpstr>'Pair Plots'!Name</vt:lpstr>
      <vt:lpstr>quotes!Name</vt:lpstr>
      <vt:lpstr>radar!Name</vt:lpstr>
      <vt:lpstr>sankey!Name</vt:lpstr>
      <vt:lpstr>search_trends!Name</vt:lpstr>
      <vt:lpstr>SinglePlot!Name</vt:lpstr>
      <vt:lpstr>tree!Name</vt:lpstr>
      <vt:lpstr>bank_failures!Notes</vt:lpstr>
      <vt:lpstr>boxplot!Notes</vt:lpstr>
      <vt:lpstr>calendar!Notes</vt:lpstr>
      <vt:lpstr>candle!Notes</vt:lpstr>
      <vt:lpstr>christmas_cost!Notes</vt:lpstr>
      <vt:lpstr>companies!Notes</vt:lpstr>
      <vt:lpstr>country_stats_scatter!Notes</vt:lpstr>
      <vt:lpstr>gold_vs_bitcoin!Notes</vt:lpstr>
      <vt:lpstr>japan_births_deaths!Notes</vt:lpstr>
      <vt:lpstr>japan_population!Notes</vt:lpstr>
      <vt:lpstr>metrics!Notes</vt:lpstr>
      <vt:lpstr>niger_population!Notes</vt:lpstr>
      <vt:lpstr>quotes!Notes</vt:lpstr>
      <vt:lpstr>radar!Notes</vt:lpstr>
      <vt:lpstr>sankey!Notes</vt:lpstr>
      <vt:lpstr>search_trends!Notes</vt:lpstr>
      <vt:lpstr>tree!Notes</vt:lpstr>
      <vt:lpstr>bank_failures!Percentiles</vt:lpstr>
      <vt:lpstr>boxplot!Percentiles</vt:lpstr>
      <vt:lpstr>calendar!Percentiles</vt:lpstr>
      <vt:lpstr>candle!Percentiles</vt:lpstr>
      <vt:lpstr>christmas_cost!Percentiles</vt:lpstr>
      <vt:lpstr>companies!Percentiles</vt:lpstr>
      <vt:lpstr>country_stats_scatter!Percentiles</vt:lpstr>
      <vt:lpstr>gold_vs_bitcoin!Percentiles</vt:lpstr>
      <vt:lpstr>japan_births_deaths!Percentiles</vt:lpstr>
      <vt:lpstr>japan_population!Percentiles</vt:lpstr>
      <vt:lpstr>metrics!Percentiles</vt:lpstr>
      <vt:lpstr>niger_population!Percentiles</vt:lpstr>
      <vt:lpstr>quotes!Percentiles</vt:lpstr>
      <vt:lpstr>radar!Percentiles</vt:lpstr>
      <vt:lpstr>sankey!Percentiles</vt:lpstr>
      <vt:lpstr>search_trends!Percentiles</vt:lpstr>
      <vt:lpstr>tree!Percentiles</vt:lpstr>
      <vt:lpstr>bank_failures!SerializedLists</vt:lpstr>
      <vt:lpstr>boxplot!SerializedLists</vt:lpstr>
      <vt:lpstr>calendar!SerializedLists</vt:lpstr>
      <vt:lpstr>candle!SerializedLists</vt:lpstr>
      <vt:lpstr>christmas_cost!SerializedLists</vt:lpstr>
      <vt:lpstr>companies!SerializedLists</vt:lpstr>
      <vt:lpstr>country_stats_scatter!SerializedLists</vt:lpstr>
      <vt:lpstr>gold_vs_bitcoin!SerializedLists</vt:lpstr>
      <vt:lpstr>japan_births_deaths!SerializedLists</vt:lpstr>
      <vt:lpstr>japan_population!SerializedLists</vt:lpstr>
      <vt:lpstr>metrics!SerializedLists</vt:lpstr>
      <vt:lpstr>niger_population!SerializedLists</vt:lpstr>
      <vt:lpstr>quotes!SerializedLists</vt:lpstr>
      <vt:lpstr>radar!SerializedLists</vt:lpstr>
      <vt:lpstr>sankey!SerializedLists</vt:lpstr>
      <vt:lpstr>search_trends!SerializedLists</vt:lpstr>
      <vt:lpstr>tree!SerializedLists</vt:lpstr>
      <vt:lpstr>'Null Matrix'!SinglePlot</vt:lpstr>
      <vt:lpstr>'Pair Plots'!SinglePlot</vt:lpstr>
      <vt:lpstr>SinglePlot!SinglePlot</vt:lpstr>
      <vt:lpstr>bank_failures!Summary_Stats</vt:lpstr>
      <vt:lpstr>boxplot!Summary_Stats</vt:lpstr>
      <vt:lpstr>calendar!Summary_Stats</vt:lpstr>
      <vt:lpstr>candle!Summary_Stats</vt:lpstr>
      <vt:lpstr>christmas_cost!Summary_Stats</vt:lpstr>
      <vt:lpstr>companies!Summary_Stats</vt:lpstr>
      <vt:lpstr>country_stats_scatter!Summary_Stats</vt:lpstr>
      <vt:lpstr>gold_vs_bitcoin!Summary_Stats</vt:lpstr>
      <vt:lpstr>japan_births_deaths!Summary_Stats</vt:lpstr>
      <vt:lpstr>japan_population!Summary_Stats</vt:lpstr>
      <vt:lpstr>metrics!Summary_Stats</vt:lpstr>
      <vt:lpstr>niger_population!Summary_Stats</vt:lpstr>
      <vt:lpstr>quotes!Summary_Stats</vt:lpstr>
      <vt:lpstr>radar!Summary_Stats</vt:lpstr>
      <vt:lpstr>sankey!Summary_Stats</vt:lpstr>
      <vt:lpstr>search_trends!Summary_Stats</vt:lpstr>
      <vt:lpstr>tree!Summary_Stats</vt:lpstr>
      <vt:lpstr>bank_failures!Theme</vt:lpstr>
      <vt:lpstr>boxplot!Theme</vt:lpstr>
      <vt:lpstr>calendar!Theme</vt:lpstr>
      <vt:lpstr>candle!Theme</vt:lpstr>
      <vt:lpstr>christmas_cost!Theme</vt:lpstr>
      <vt:lpstr>companies!Theme</vt:lpstr>
      <vt:lpstr>country_stats_scatter!Theme</vt:lpstr>
      <vt:lpstr>gold_vs_bitcoin!Theme</vt:lpstr>
      <vt:lpstr>japan_births_deaths!Theme</vt:lpstr>
      <vt:lpstr>japan_population!Theme</vt:lpstr>
      <vt:lpstr>metrics!Theme</vt:lpstr>
      <vt:lpstr>niger_population!Theme</vt:lpstr>
      <vt:lpstr>'Null Matrix'!Theme</vt:lpstr>
      <vt:lpstr>Overview!Theme</vt:lpstr>
      <vt:lpstr>'Pair Plots'!Theme</vt:lpstr>
      <vt:lpstr>quotes!Theme</vt:lpstr>
      <vt:lpstr>radar!Theme</vt:lpstr>
      <vt:lpstr>sankey!Theme</vt:lpstr>
      <vt:lpstr>search_trends!Theme</vt:lpstr>
      <vt:lpstr>SinglePlot!Theme</vt:lpstr>
      <vt:lpstr>tree!Theme</vt:lpstr>
      <vt:lpstr>bank_failures!Toggles</vt:lpstr>
      <vt:lpstr>boxplot!Toggles</vt:lpstr>
      <vt:lpstr>calendar!Toggles</vt:lpstr>
      <vt:lpstr>candle!Toggles</vt:lpstr>
      <vt:lpstr>christmas_cost!Toggles</vt:lpstr>
      <vt:lpstr>companies!Toggles</vt:lpstr>
      <vt:lpstr>country_stats_scatter!Toggles</vt:lpstr>
      <vt:lpstr>gold_vs_bitcoin!Toggles</vt:lpstr>
      <vt:lpstr>japan_births_deaths!Toggles</vt:lpstr>
      <vt:lpstr>japan_population!Toggles</vt:lpstr>
      <vt:lpstr>metrics!Toggles</vt:lpstr>
      <vt:lpstr>niger_population!Toggles</vt:lpstr>
      <vt:lpstr>quotes!Toggles</vt:lpstr>
      <vt:lpstr>radar!Toggles</vt:lpstr>
      <vt:lpstr>sankey!Toggles</vt:lpstr>
      <vt:lpstr>search_trends!Toggles</vt:lpstr>
      <vt:lpstr>tree!Toggles</vt:lpstr>
      <vt:lpstr>bank_failures!TopToggle</vt:lpstr>
      <vt:lpstr>boxplot!TopToggle</vt:lpstr>
      <vt:lpstr>calendar!TopToggle</vt:lpstr>
      <vt:lpstr>candle!TopToggle</vt:lpstr>
      <vt:lpstr>christmas_cost!TopToggle</vt:lpstr>
      <vt:lpstr>companies!TopToggle</vt:lpstr>
      <vt:lpstr>country_stats_scatter!TopToggle</vt:lpstr>
      <vt:lpstr>gold_vs_bitcoin!TopToggle</vt:lpstr>
      <vt:lpstr>japan_births_deaths!TopToggle</vt:lpstr>
      <vt:lpstr>japan_population!TopToggle</vt:lpstr>
      <vt:lpstr>metrics!TopToggle</vt:lpstr>
      <vt:lpstr>niger_population!TopToggle</vt:lpstr>
      <vt:lpstr>quotes!TopToggle</vt:lpstr>
      <vt:lpstr>radar!TopToggle</vt:lpstr>
      <vt:lpstr>sankey!TopToggle</vt:lpstr>
      <vt:lpstr>search_trends!TopToggle</vt:lpstr>
      <vt:lpstr>tree!TopToggle</vt:lpstr>
      <vt:lpstr>bank_failures!Warning</vt:lpstr>
      <vt:lpstr>boxplot!Warning</vt:lpstr>
      <vt:lpstr>calendar!Warning</vt:lpstr>
      <vt:lpstr>candle!Warning</vt:lpstr>
      <vt:lpstr>christmas_cost!Warning</vt:lpstr>
      <vt:lpstr>companies!Warning</vt:lpstr>
      <vt:lpstr>country_stats_scatter!Warning</vt:lpstr>
      <vt:lpstr>gold_vs_bitcoin!Warning</vt:lpstr>
      <vt:lpstr>japan_births_deaths!Warning</vt:lpstr>
      <vt:lpstr>japan_population!Warning</vt:lpstr>
      <vt:lpstr>metrics!Warning</vt:lpstr>
      <vt:lpstr>niger_population!Warning</vt:lpstr>
      <vt:lpstr>quotes!Warning</vt:lpstr>
      <vt:lpstr>radar!Warning</vt:lpstr>
      <vt:lpstr>sankey!Warning</vt:lpstr>
      <vt:lpstr>search_trends!Warning</vt:lpstr>
      <vt:lpstr>tree!Warning</vt:lpstr>
    </vt:vector>
  </TitlesOfParts>
  <Company>Information Designers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DarkTemplate</dc:title>
  <dc:creator>Michael Rivers</dc:creator>
  <cp:lastModifiedBy>Michael Rivers</cp:lastModifiedBy>
  <cp:lastPrinted>2026-06-16T23:27:06Z</cp:lastPrinted>
  <dcterms:created xsi:type="dcterms:W3CDTF">2025-12-28T23:38:43Z</dcterms:created>
  <dcterms:modified xsi:type="dcterms:W3CDTF">2026-06-25T05:43:01Z</dcterms:modified>
</cp:coreProperties>
</file>