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" sheetId="1" r:id="rId4"/>
  </sheets>
  <definedNames/>
  <calcPr/>
  <extLst>
    <ext uri="GoogleSheetsCustomDataVersion2">
      <go:sheetsCustomData xmlns:go="http://customooxmlschemas.google.com/" r:id="rId5" roundtripDataChecksum="nP/MAdTZ+M0ZkiVBGPZQTqA01Nme3eVQOZoth/WSogM="/>
    </ext>
  </extLst>
</workbook>
</file>

<file path=xl/sharedStrings.xml><?xml version="1.0" encoding="utf-8"?>
<sst xmlns="http://schemas.openxmlformats.org/spreadsheetml/2006/main" count="166" uniqueCount="56">
  <si>
    <t xml:space="preserve">  </t>
  </si>
  <si>
    <t>CALCULATION KSA</t>
  </si>
  <si>
    <t>USA دولار</t>
  </si>
  <si>
    <t>SAR ريال</t>
  </si>
  <si>
    <t>CALCULATION KSA WITH 5% SAUDI FEES FOR COMPANY</t>
  </si>
  <si>
    <t>CALCULATION UAE</t>
  </si>
  <si>
    <t>AHD درهم</t>
  </si>
  <si>
    <t>CALCULATION KUWAIT</t>
  </si>
  <si>
    <t>KWD  دينار</t>
  </si>
  <si>
    <t>CALCULATION BAHRAIN</t>
  </si>
  <si>
    <t>BHD  دينار</t>
  </si>
  <si>
    <t>CALCULATION OMAN</t>
  </si>
  <si>
    <t>OMR  ريال</t>
  </si>
  <si>
    <t>CALCULATION QATAR</t>
  </si>
  <si>
    <t>QAR  ريال</t>
  </si>
  <si>
    <t>العربون</t>
  </si>
  <si>
    <t>قيمة شراء السيارة</t>
  </si>
  <si>
    <t xml:space="preserve">رسوم المزاد تتراوح من 500$ الى 1800$ </t>
  </si>
  <si>
    <t>رسوم تخليص السيارة من امريكا</t>
  </si>
  <si>
    <t>قيمة السيارة حتى وصولها الى الميناء قبل خصم العربون</t>
  </si>
  <si>
    <t>قيمة السيارة حتى وصولها الى الميناء بعد خصم العربون</t>
  </si>
  <si>
    <t xml:space="preserve">20% رسوم الجمارك والضريبة  </t>
  </si>
  <si>
    <t xml:space="preserve">5% رسوم الجمارك  </t>
  </si>
  <si>
    <t xml:space="preserve">10% رسوم الجمارك  </t>
  </si>
  <si>
    <t xml:space="preserve">15% رسوم الجمارك  </t>
  </si>
  <si>
    <t xml:space="preserve">السعر شامل </t>
  </si>
  <si>
    <t>CALCULATION USA KSA</t>
  </si>
  <si>
    <t>CALCULATION USA UAE</t>
  </si>
  <si>
    <t xml:space="preserve">قيمة السيارة </t>
  </si>
  <si>
    <t>رسوم المزاد</t>
  </si>
  <si>
    <t xml:space="preserve">رسوم التايتل ورسوم اللوحة المؤقته </t>
  </si>
  <si>
    <t>رسوم الشحن الداخلي على حسب مدينتك</t>
  </si>
  <si>
    <t>رسوم خاصة بتخليص السيارة من امريكا</t>
  </si>
  <si>
    <t xml:space="preserve">قيمة السيارة قبل خصم العربون </t>
  </si>
  <si>
    <t xml:space="preserve">20% تخفيض من قيمة السيارة </t>
  </si>
  <si>
    <t xml:space="preserve">قيمة السيارة بعد خصم العربون </t>
  </si>
  <si>
    <t xml:space="preserve">20% تخفيض  </t>
  </si>
  <si>
    <t>المبلغ المطلوب</t>
  </si>
  <si>
    <t>المبلغ المطلوب تحويلة من المؤسسة</t>
  </si>
  <si>
    <t>CALCULATION SHIPPING INSURANCE KSA</t>
  </si>
  <si>
    <t>CALCULATION SHIPPING INSURANCE  UAE</t>
  </si>
  <si>
    <t xml:space="preserve">درهم UAE </t>
  </si>
  <si>
    <t>CALCULATION SHIPPING INSURANCE  KWD</t>
  </si>
  <si>
    <t>CALCULATION SHIPPING INSURANCE  BHD</t>
  </si>
  <si>
    <t>CALCULATION SHIPPING INSURANCE  OMR</t>
  </si>
  <si>
    <t>CALCULATION SHIPPING INSURANCE  QAR</t>
  </si>
  <si>
    <t>رسوم المزاد تتراوح من 500$ الى 1800$ بالدولار</t>
  </si>
  <si>
    <t>قيمة التأمين المطلوبة من العميل</t>
  </si>
  <si>
    <t>قيمة التأمين ل GBL</t>
  </si>
  <si>
    <t>السعر المطلوب تحويلة الى المعرض</t>
  </si>
  <si>
    <t>AMOUNT</t>
  </si>
  <si>
    <t>FILE NUMBER</t>
  </si>
  <si>
    <t>FULL AMOUNT INVOICE BDAS</t>
  </si>
  <si>
    <t>FULL AMOUNT INVOICE OH</t>
  </si>
  <si>
    <t>20% DISCOUNT</t>
  </si>
  <si>
    <t>FULL AMOUNT INVOICE KSA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</si>
</sst>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_);[Red]\(&quot;$&quot;#,##0\)"/>
    <numFmt numFmtId="165" formatCode="#,##0_-[$ريال-429];[Red]#,##0\-[$ريال-429]"/>
    <numFmt numFmtId="166" formatCode="#,##0\ [$د.إ.‏-3801];[Red]\-#,##0\ [$د.إ.‏-3801]"/>
    <numFmt numFmtId="167" formatCode="#,##0\ [$د.ب.‏-3C01];[Red]\-#,##0\ [$د.ب.‏-3C01]"/>
    <numFmt numFmtId="168" formatCode="#,##0\ [$ر.ع.‏-2001];[Red]\-#,##0\ [$ر.ع.‏-2001]"/>
    <numFmt numFmtId="169" formatCode="#,##0\ [$ر.ق.‏-4001];[Red]\-#,##0\ [$ر.ق.‏-4001]"/>
    <numFmt numFmtId="170" formatCode="&quot;$&quot;#,##0.0_);[Red]\(&quot;$&quot;#,##0.0\)"/>
    <numFmt numFmtId="171" formatCode="#,##0\ [$د.ك.‏-3401];[Red]\-#,##0\ [$د.ك.‏-3401]"/>
    <numFmt numFmtId="172" formatCode="&quot;$&quot;#,##0.00_);[Red]\(&quot;$&quot;#,##0.00\)"/>
    <numFmt numFmtId="173" formatCode="#,##0.00_-[$ريال-429];[Red]#,##0.00\-[$ريال-429]"/>
  </numFmts>
  <fonts count="7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Calibri"/>
    </font>
    <font>
      <b/>
      <sz val="11.0"/>
      <color theme="1"/>
      <name val="Aptos Narrow"/>
    </font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BBB58B"/>
        <bgColor rgb="FFBBB58B"/>
      </patternFill>
    </fill>
    <fill>
      <patternFill patternType="solid">
        <fgColor rgb="FF0F95CB"/>
        <bgColor rgb="FF0F95CB"/>
      </patternFill>
    </fill>
    <fill>
      <patternFill patternType="solid">
        <fgColor rgb="FF4A9A2A"/>
        <bgColor rgb="FF4A9A2A"/>
      </patternFill>
    </fill>
    <fill>
      <patternFill patternType="solid">
        <fgColor rgb="FFFFFF00"/>
        <bgColor rgb="FFFFFF00"/>
      </patternFill>
    </fill>
    <fill>
      <patternFill patternType="solid">
        <fgColor rgb="FFFF6565"/>
        <bgColor rgb="FFFF6565"/>
      </patternFill>
    </fill>
    <fill>
      <patternFill patternType="solid">
        <fgColor rgb="FFC1E4F5"/>
        <bgColor rgb="FFC1E4F5"/>
      </patternFill>
    </fill>
    <fill>
      <patternFill patternType="solid">
        <fgColor rgb="FFC3EAB4"/>
        <bgColor rgb="FFC3EAB4"/>
      </patternFill>
    </fill>
    <fill>
      <patternFill patternType="solid">
        <fgColor rgb="FFADE3F9"/>
        <bgColor rgb="FFADE3F9"/>
      </patternFill>
    </fill>
    <fill>
      <patternFill patternType="solid">
        <fgColor rgb="FFD9F2D0"/>
        <bgColor rgb="FFD9F2D0"/>
      </patternFill>
    </fill>
    <fill>
      <patternFill patternType="solid">
        <fgColor rgb="FF78B69E"/>
        <bgColor rgb="FF78B69E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F86042"/>
        <bgColor rgb="FFF86042"/>
      </patternFill>
    </fill>
    <fill>
      <patternFill patternType="solid">
        <fgColor rgb="FFCAEDFB"/>
        <bgColor rgb="FFCAEDFB"/>
      </patternFill>
    </fill>
    <fill>
      <patternFill patternType="solid">
        <fgColor rgb="FF75B359"/>
        <bgColor rgb="FF75B359"/>
      </patternFill>
    </fill>
    <fill>
      <patternFill patternType="solid">
        <fgColor rgb="FF95DCF7"/>
        <bgColor rgb="FF95DCF7"/>
      </patternFill>
    </fill>
    <fill>
      <patternFill patternType="solid">
        <fgColor rgb="FFD20847"/>
        <bgColor rgb="FFD20847"/>
      </patternFill>
    </fill>
    <fill>
      <patternFill patternType="solid">
        <fgColor rgb="FF83CAEB"/>
        <bgColor rgb="FF83CAEB"/>
      </patternFill>
    </fill>
    <fill>
      <patternFill patternType="solid">
        <fgColor rgb="FFFFC000"/>
        <bgColor rgb="FFFFC000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</fills>
  <borders count="1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center" readingOrder="0" vertical="center"/>
    </xf>
    <xf borderId="5" fillId="5" fontId="2" numFmtId="164" xfId="0" applyAlignment="1" applyBorder="1" applyFont="1" applyNumberFormat="1">
      <alignment horizontal="center" vertical="center"/>
    </xf>
    <xf borderId="6" fillId="5" fontId="3" numFmtId="165" xfId="0" applyAlignment="1" applyBorder="1" applyFont="1" applyNumberFormat="1">
      <alignment horizontal="center"/>
    </xf>
    <xf borderId="6" fillId="5" fontId="3" numFmtId="166" xfId="0" applyAlignment="1" applyBorder="1" applyFont="1" applyNumberFormat="1">
      <alignment horizontal="center"/>
    </xf>
    <xf borderId="6" fillId="5" fontId="3" numFmtId="167" xfId="0" applyAlignment="1" applyBorder="1" applyFont="1" applyNumberFormat="1">
      <alignment horizontal="center"/>
    </xf>
    <xf borderId="6" fillId="5" fontId="3" numFmtId="168" xfId="0" applyAlignment="1" applyBorder="1" applyFont="1" applyNumberFormat="1">
      <alignment horizontal="center"/>
    </xf>
    <xf borderId="6" fillId="5" fontId="3" numFmtId="169" xfId="0" applyAlignment="1" applyBorder="1" applyFont="1" applyNumberFormat="1">
      <alignment horizontal="center"/>
    </xf>
    <xf borderId="4" fillId="6" fontId="4" numFmtId="0" xfId="0" applyAlignment="1" applyBorder="1" applyFill="1" applyFont="1">
      <alignment horizontal="center" readingOrder="0" vertical="center"/>
    </xf>
    <xf borderId="5" fillId="7" fontId="2" numFmtId="164" xfId="0" applyAlignment="1" applyBorder="1" applyFill="1" applyFont="1" applyNumberFormat="1">
      <alignment horizontal="center" readingOrder="0" vertical="center"/>
    </xf>
    <xf borderId="6" fillId="8" fontId="3" numFmtId="165" xfId="0" applyAlignment="1" applyBorder="1" applyFill="1" applyFont="1" applyNumberFormat="1">
      <alignment horizontal="center"/>
    </xf>
    <xf borderId="5" fillId="9" fontId="2" numFmtId="164" xfId="0" applyAlignment="1" applyBorder="1" applyFill="1" applyFont="1" applyNumberFormat="1">
      <alignment horizontal="center" readingOrder="0" vertical="center"/>
    </xf>
    <xf borderId="5" fillId="9" fontId="2" numFmtId="164" xfId="0" applyAlignment="1" applyBorder="1" applyFont="1" applyNumberFormat="1">
      <alignment horizontal="center" vertical="center"/>
    </xf>
    <xf borderId="6" fillId="8" fontId="3" numFmtId="166" xfId="0" applyAlignment="1" applyBorder="1" applyFont="1" applyNumberFormat="1">
      <alignment horizontal="center"/>
    </xf>
    <xf borderId="6" fillId="10" fontId="3" numFmtId="167" xfId="0" applyAlignment="1" applyBorder="1" applyFill="1" applyFont="1" applyNumberFormat="1">
      <alignment horizontal="center"/>
    </xf>
    <xf borderId="6" fillId="10" fontId="3" numFmtId="168" xfId="0" applyAlignment="1" applyBorder="1" applyFont="1" applyNumberFormat="1">
      <alignment horizontal="center"/>
    </xf>
    <xf borderId="6" fillId="10" fontId="3" numFmtId="169" xfId="0" applyAlignment="1" applyBorder="1" applyFont="1" applyNumberFormat="1">
      <alignment horizontal="center"/>
    </xf>
    <xf borderId="5" fillId="7" fontId="2" numFmtId="164" xfId="0" applyAlignment="1" applyBorder="1" applyFont="1" applyNumberFormat="1">
      <alignment horizontal="center" vertical="center"/>
    </xf>
    <xf borderId="7" fillId="11" fontId="4" numFmtId="0" xfId="0" applyAlignment="1" applyBorder="1" applyFill="1" applyFont="1">
      <alignment horizontal="center" readingOrder="0" vertical="center"/>
    </xf>
    <xf borderId="4" fillId="11" fontId="4" numFmtId="0" xfId="0" applyAlignment="1" applyBorder="1" applyFont="1">
      <alignment horizontal="center" readingOrder="0" vertical="center"/>
    </xf>
    <xf borderId="7" fillId="5" fontId="4" numFmtId="0" xfId="0" applyAlignment="1" applyBorder="1" applyFont="1">
      <alignment horizontal="center" readingOrder="0" vertical="center"/>
    </xf>
    <xf borderId="8" fillId="5" fontId="2" numFmtId="164" xfId="0" applyAlignment="1" applyBorder="1" applyFont="1" applyNumberFormat="1">
      <alignment horizontal="center" vertical="center"/>
    </xf>
    <xf borderId="9" fillId="5" fontId="3" numFmtId="165" xfId="0" applyAlignment="1" applyBorder="1" applyFont="1" applyNumberFormat="1">
      <alignment horizontal="center"/>
    </xf>
    <xf borderId="9" fillId="5" fontId="3" numFmtId="166" xfId="0" applyAlignment="1" applyBorder="1" applyFont="1" applyNumberFormat="1">
      <alignment horizontal="center"/>
    </xf>
    <xf borderId="9" fillId="5" fontId="3" numFmtId="167" xfId="0" applyAlignment="1" applyBorder="1" applyFont="1" applyNumberFormat="1">
      <alignment horizontal="center"/>
    </xf>
    <xf borderId="9" fillId="5" fontId="3" numFmtId="168" xfId="0" applyAlignment="1" applyBorder="1" applyFont="1" applyNumberFormat="1">
      <alignment horizontal="center"/>
    </xf>
    <xf borderId="9" fillId="5" fontId="3" numFmtId="169" xfId="0" applyAlignment="1" applyBorder="1" applyFont="1" applyNumberFormat="1">
      <alignment horizontal="center"/>
    </xf>
    <xf borderId="10" fillId="12" fontId="1" numFmtId="0" xfId="0" applyBorder="1" applyFill="1" applyFont="1"/>
    <xf borderId="10" fillId="12" fontId="4" numFmtId="0" xfId="0" applyAlignment="1" applyBorder="1" applyFont="1">
      <alignment horizontal="center" vertical="center"/>
    </xf>
    <xf borderId="10" fillId="12" fontId="5" numFmtId="170" xfId="0" applyAlignment="1" applyBorder="1" applyFont="1" applyNumberFormat="1">
      <alignment horizontal="center" vertical="center"/>
    </xf>
    <xf borderId="1" fillId="13" fontId="2" numFmtId="0" xfId="0" applyAlignment="1" applyBorder="1" applyFill="1" applyFont="1">
      <alignment horizontal="center" vertical="center"/>
    </xf>
    <xf borderId="2" fillId="14" fontId="3" numFmtId="0" xfId="0" applyAlignment="1" applyBorder="1" applyFill="1" applyFont="1">
      <alignment horizontal="center" readingOrder="0"/>
    </xf>
    <xf borderId="3" fillId="15" fontId="3" numFmtId="0" xfId="0" applyAlignment="1" applyBorder="1" applyFill="1" applyFont="1">
      <alignment horizontal="center" readingOrder="0"/>
    </xf>
    <xf borderId="4" fillId="16" fontId="4" numFmtId="0" xfId="0" applyAlignment="1" applyBorder="1" applyFill="1" applyFont="1">
      <alignment horizontal="center" readingOrder="0" vertical="center"/>
    </xf>
    <xf borderId="5" fillId="17" fontId="2" numFmtId="164" xfId="0" applyAlignment="1" applyBorder="1" applyFill="1" applyFont="1" applyNumberFormat="1">
      <alignment horizontal="center" vertical="center"/>
    </xf>
    <xf borderId="6" fillId="10" fontId="3" numFmtId="165" xfId="0" applyAlignment="1" applyBorder="1" applyFont="1" applyNumberFormat="1">
      <alignment horizontal="center"/>
    </xf>
    <xf borderId="6" fillId="10" fontId="3" numFmtId="166" xfId="0" applyAlignment="1" applyBorder="1" applyFont="1" applyNumberFormat="1">
      <alignment horizontal="center"/>
    </xf>
    <xf borderId="4" fillId="18" fontId="4" numFmtId="0" xfId="0" applyAlignment="1" applyBorder="1" applyFill="1" applyFont="1">
      <alignment horizontal="center" readingOrder="0" vertical="center"/>
    </xf>
    <xf borderId="5" fillId="19" fontId="2" numFmtId="170" xfId="0" applyAlignment="1" applyBorder="1" applyFill="1" applyFont="1" applyNumberFormat="1">
      <alignment horizontal="center" vertical="center"/>
    </xf>
    <xf borderId="5" fillId="5" fontId="2" numFmtId="170" xfId="0" applyAlignment="1" applyBorder="1" applyFont="1" applyNumberFormat="1">
      <alignment horizontal="center" vertical="center"/>
    </xf>
    <xf borderId="5" fillId="9" fontId="2" numFmtId="170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8" fillId="5" fontId="2" numFmtId="170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6" fillId="8" fontId="3" numFmtId="171" xfId="0" applyAlignment="1" applyBorder="1" applyFont="1" applyNumberFormat="1">
      <alignment horizontal="center"/>
    </xf>
    <xf borderId="6" fillId="8" fontId="3" numFmtId="167" xfId="0" applyAlignment="1" applyBorder="1" applyFont="1" applyNumberFormat="1">
      <alignment horizontal="center"/>
    </xf>
    <xf borderId="6" fillId="8" fontId="3" numFmtId="168" xfId="0" applyAlignment="1" applyBorder="1" applyFont="1" applyNumberFormat="1">
      <alignment horizontal="center"/>
    </xf>
    <xf borderId="6" fillId="8" fontId="3" numFmtId="169" xfId="0" applyAlignment="1" applyBorder="1" applyFont="1" applyNumberFormat="1">
      <alignment horizontal="center"/>
    </xf>
    <xf borderId="4" fillId="5" fontId="2" numFmtId="0" xfId="0" applyAlignment="1" applyBorder="1" applyFont="1">
      <alignment horizontal="center" readingOrder="0" vertical="center"/>
    </xf>
    <xf borderId="6" fillId="5" fontId="3" numFmtId="171" xfId="0" applyAlignment="1" applyBorder="1" applyFont="1" applyNumberFormat="1">
      <alignment horizontal="center"/>
    </xf>
    <xf borderId="7" fillId="5" fontId="2" numFmtId="0" xfId="0" applyAlignment="1" applyBorder="1" applyFont="1">
      <alignment horizontal="center" readingOrder="0" vertical="center"/>
    </xf>
    <xf borderId="9" fillId="5" fontId="3" numFmtId="171" xfId="0" applyAlignment="1" applyBorder="1" applyFont="1" applyNumberFormat="1">
      <alignment horizontal="center"/>
    </xf>
    <xf borderId="10" fillId="12" fontId="5" numFmtId="0" xfId="0" applyAlignment="1" applyBorder="1" applyFont="1">
      <alignment horizontal="center" vertical="center"/>
    </xf>
    <xf borderId="10" fillId="12" fontId="5" numFmtId="164" xfId="0" applyAlignment="1" applyBorder="1" applyFont="1" applyNumberFormat="1">
      <alignment horizontal="center" vertical="center"/>
    </xf>
    <xf borderId="10" fillId="12" fontId="1" numFmtId="172" xfId="0" applyBorder="1" applyFont="1" applyNumberFormat="1"/>
    <xf borderId="10" fillId="12" fontId="5" numFmtId="172" xfId="0" applyAlignment="1" applyBorder="1" applyFont="1" applyNumberFormat="1">
      <alignment horizontal="center" vertical="center"/>
    </xf>
    <xf borderId="2" fillId="20" fontId="3" numFmtId="0" xfId="0" applyAlignment="1" applyBorder="1" applyFill="1" applyFont="1">
      <alignment horizontal="center" readingOrder="0"/>
    </xf>
    <xf borderId="4" fillId="5" fontId="4" numFmtId="0" xfId="0" applyAlignment="1" applyBorder="1" applyFont="1">
      <alignment horizontal="center" vertical="center"/>
    </xf>
    <xf borderId="5" fillId="5" fontId="2" numFmtId="38" xfId="0" applyAlignment="1" applyBorder="1" applyFont="1" applyNumberFormat="1">
      <alignment horizontal="center" vertical="center"/>
    </xf>
    <xf borderId="4" fillId="21" fontId="4" numFmtId="0" xfId="0" applyAlignment="1" applyBorder="1" applyFill="1" applyFont="1">
      <alignment horizontal="center" vertical="center"/>
    </xf>
    <xf borderId="5" fillId="21" fontId="2" numFmtId="164" xfId="0" applyAlignment="1" applyBorder="1" applyFont="1" applyNumberFormat="1">
      <alignment horizontal="center" vertical="center"/>
    </xf>
    <xf borderId="6" fillId="21" fontId="3" numFmtId="165" xfId="0" applyAlignment="1" applyBorder="1" applyFont="1" applyNumberFormat="1">
      <alignment horizontal="center"/>
    </xf>
    <xf borderId="4" fillId="22" fontId="4" numFmtId="0" xfId="0" applyAlignment="1" applyBorder="1" applyFill="1" applyFont="1">
      <alignment horizontal="center" vertical="center"/>
    </xf>
    <xf borderId="5" fillId="22" fontId="2" numFmtId="164" xfId="0" applyAlignment="1" applyBorder="1" applyFont="1" applyNumberFormat="1">
      <alignment horizontal="center" vertical="center"/>
    </xf>
    <xf borderId="6" fillId="22" fontId="3" numFmtId="165" xfId="0" applyAlignment="1" applyBorder="1" applyFont="1" applyNumberFormat="1">
      <alignment horizontal="center"/>
    </xf>
    <xf borderId="4" fillId="23" fontId="4" numFmtId="0" xfId="0" applyAlignment="1" applyBorder="1" applyFill="1" applyFont="1">
      <alignment horizontal="center" vertical="center"/>
    </xf>
    <xf borderId="5" fillId="23" fontId="2" numFmtId="164" xfId="0" applyAlignment="1" applyBorder="1" applyFont="1" applyNumberFormat="1">
      <alignment horizontal="center" vertical="center"/>
    </xf>
    <xf borderId="6" fillId="23" fontId="3" numFmtId="165" xfId="0" applyAlignment="1" applyBorder="1" applyFont="1" applyNumberFormat="1">
      <alignment horizontal="center"/>
    </xf>
    <xf borderId="7" fillId="24" fontId="4" numFmtId="0" xfId="0" applyAlignment="1" applyBorder="1" applyFill="1" applyFont="1">
      <alignment horizontal="center" vertical="center"/>
    </xf>
    <xf borderId="8" fillId="24" fontId="2" numFmtId="164" xfId="0" applyAlignment="1" applyBorder="1" applyFont="1" applyNumberFormat="1">
      <alignment horizontal="center" vertical="center"/>
    </xf>
    <xf borderId="9" fillId="24" fontId="3" numFmtId="165" xfId="0" applyAlignment="1" applyBorder="1" applyFont="1" applyNumberFormat="1">
      <alignment horizontal="center"/>
    </xf>
    <xf borderId="10" fillId="12" fontId="3" numFmtId="17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</xdr:row>
      <xdr:rowOff>152400</xdr:rowOff>
    </xdr:from>
    <xdr:ext cx="606742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161925</xdr:rowOff>
    </xdr:from>
    <xdr:ext cx="606742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161925</xdr:rowOff>
    </xdr:from>
    <xdr:ext cx="5829300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152400</xdr:rowOff>
    </xdr:from>
    <xdr:ext cx="595312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</xdr:colOff>
      <xdr:row>1</xdr:row>
      <xdr:rowOff>142875</xdr:rowOff>
    </xdr:from>
    <xdr:ext cx="620077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66675</xdr:rowOff>
    </xdr:from>
    <xdr:ext cx="620077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66675</xdr:rowOff>
    </xdr:from>
    <xdr:ext cx="599122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1162050</xdr:colOff>
      <xdr:row>53</xdr:row>
      <xdr:rowOff>66675</xdr:rowOff>
    </xdr:from>
    <xdr:ext cx="585787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66675</xdr:rowOff>
    </xdr:from>
    <xdr:ext cx="5676900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53</xdr:row>
      <xdr:rowOff>66675</xdr:rowOff>
    </xdr:from>
    <xdr:ext cx="555307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76200</xdr:rowOff>
    </xdr:from>
    <xdr:ext cx="6038850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71</xdr:row>
      <xdr:rowOff>28575</xdr:rowOff>
    </xdr:from>
    <xdr:ext cx="5572125" cy="15621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533400</xdr:colOff>
      <xdr:row>1</xdr:row>
      <xdr:rowOff>142875</xdr:rowOff>
    </xdr:from>
    <xdr:ext cx="5943600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561975</xdr:colOff>
      <xdr:row>53</xdr:row>
      <xdr:rowOff>57150</xdr:rowOff>
    </xdr:from>
    <xdr:ext cx="597217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819150</xdr:colOff>
      <xdr:row>1</xdr:row>
      <xdr:rowOff>66675</xdr:rowOff>
    </xdr:from>
    <xdr:ext cx="5943600" cy="19716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828675</xdr:colOff>
      <xdr:row>53</xdr:row>
      <xdr:rowOff>57150</xdr:rowOff>
    </xdr:from>
    <xdr:ext cx="5915025" cy="18954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1162050</xdr:colOff>
      <xdr:row>24</xdr:row>
      <xdr:rowOff>47625</xdr:rowOff>
    </xdr:from>
    <xdr:ext cx="6334125" cy="19145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104775</xdr:rowOff>
    </xdr:from>
    <xdr:ext cx="5562600" cy="1838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4.88"/>
    <col customWidth="1" min="3" max="3" width="16.38"/>
    <col customWidth="1" min="4" max="4" width="16.63"/>
    <col customWidth="1" min="5" max="5" width="15.75"/>
    <col customWidth="1" min="6" max="6" width="51.38"/>
    <col customWidth="1" min="7" max="7" width="13.25"/>
    <col customWidth="1" min="8" max="8" width="14.63"/>
    <col customWidth="1" min="9" max="9" width="16.38"/>
    <col customWidth="1" min="10" max="10" width="50.38"/>
    <col customWidth="1" min="11" max="11" width="16.88"/>
    <col customWidth="1" min="12" max="12" width="14.38"/>
    <col customWidth="1" min="13" max="13" width="21.0"/>
    <col customWidth="1" min="14" max="14" width="47.25"/>
    <col customWidth="1" min="15" max="15" width="22.75"/>
    <col customWidth="1" min="16" max="16" width="13.63"/>
    <col customWidth="1" min="17" max="17" width="18.75"/>
    <col customWidth="1" min="18" max="18" width="49.38"/>
    <col customWidth="1" min="19" max="19" width="17.38"/>
    <col customWidth="1" min="20" max="20" width="20.0"/>
    <col customWidth="1" min="21" max="21" width="11.25"/>
    <col customWidth="1" min="22" max="22" width="8.63"/>
    <col customWidth="1" min="23" max="23" width="49.0"/>
    <col customWidth="1" min="24" max="24" width="17.13"/>
    <col customWidth="1" min="25" max="25" width="16.25"/>
    <col customWidth="1" min="26" max="26" width="8.63"/>
    <col customWidth="1" min="28" max="28" width="48.38"/>
    <col customWidth="1" min="29" max="29" width="18.38"/>
    <col customWidth="1" min="30" max="30" width="15.25"/>
  </cols>
  <sheetData>
    <row r="5" ht="15.0" customHeight="1">
      <c r="A5" s="1" t="s">
        <v>0</v>
      </c>
    </row>
    <row r="11" ht="14.25" customHeight="1"/>
    <row r="12" ht="14.25" customHeight="1"/>
    <row r="13" ht="14.25" customHeight="1">
      <c r="B13" s="2" t="s">
        <v>1</v>
      </c>
      <c r="C13" s="3" t="s">
        <v>2</v>
      </c>
      <c r="D13" s="4" t="s">
        <v>3</v>
      </c>
      <c r="F13" s="2" t="s">
        <v>4</v>
      </c>
      <c r="G13" s="3" t="s">
        <v>2</v>
      </c>
      <c r="H13" s="4" t="s">
        <v>3</v>
      </c>
      <c r="J13" s="2" t="s">
        <v>5</v>
      </c>
      <c r="K13" s="3" t="s">
        <v>2</v>
      </c>
      <c r="L13" s="4" t="s">
        <v>6</v>
      </c>
      <c r="N13" s="2" t="s">
        <v>7</v>
      </c>
      <c r="O13" s="3" t="s">
        <v>2</v>
      </c>
      <c r="P13" s="4" t="s">
        <v>8</v>
      </c>
      <c r="R13" s="2" t="s">
        <v>9</v>
      </c>
      <c r="S13" s="3" t="s">
        <v>2</v>
      </c>
      <c r="T13" s="4" t="s">
        <v>10</v>
      </c>
      <c r="W13" s="2" t="s">
        <v>11</v>
      </c>
      <c r="X13" s="3" t="s">
        <v>2</v>
      </c>
      <c r="Y13" s="4" t="s">
        <v>12</v>
      </c>
      <c r="AB13" s="2" t="s">
        <v>13</v>
      </c>
      <c r="AC13" s="3" t="s">
        <v>2</v>
      </c>
      <c r="AD13" s="4" t="s">
        <v>14</v>
      </c>
    </row>
    <row r="14" ht="14.25" customHeight="1">
      <c r="B14" s="5" t="s">
        <v>15</v>
      </c>
      <c r="C14" s="6">
        <v>10000.0</v>
      </c>
      <c r="D14" s="7">
        <f t="shared" ref="D14:D21" si="1">C14*3.76</f>
        <v>37600</v>
      </c>
      <c r="F14" s="5" t="s">
        <v>15</v>
      </c>
      <c r="G14" s="6">
        <v>10000.0</v>
      </c>
      <c r="H14" s="7">
        <f t="shared" ref="H14:H21" si="2">G14*3.76</f>
        <v>37600</v>
      </c>
      <c r="J14" s="5" t="s">
        <v>15</v>
      </c>
      <c r="K14" s="6">
        <v>10000.0</v>
      </c>
      <c r="L14" s="8">
        <f t="shared" ref="L14:L21" si="3">K14*3.71</f>
        <v>37100</v>
      </c>
      <c r="N14" s="5" t="s">
        <v>15</v>
      </c>
      <c r="O14" s="6">
        <v>10000.0</v>
      </c>
      <c r="P14" s="9">
        <f t="shared" ref="P14:P21" si="4">O14*0.31</f>
        <v>3100</v>
      </c>
      <c r="R14" s="5" t="s">
        <v>15</v>
      </c>
      <c r="S14" s="6">
        <v>10000.0</v>
      </c>
      <c r="T14" s="9">
        <f t="shared" ref="T14:T21" si="5">S14*0.38</f>
        <v>3800</v>
      </c>
      <c r="W14" s="5" t="s">
        <v>15</v>
      </c>
      <c r="X14" s="6">
        <v>10000.0</v>
      </c>
      <c r="Y14" s="10">
        <f t="shared" ref="Y14:Y21" si="6">X14*0.39</f>
        <v>3900</v>
      </c>
      <c r="AB14" s="5" t="s">
        <v>15</v>
      </c>
      <c r="AC14" s="6">
        <v>10000.0</v>
      </c>
      <c r="AD14" s="11">
        <f t="shared" ref="AD14:AD21" si="7">AC14*3.7</f>
        <v>37000</v>
      </c>
    </row>
    <row r="15" ht="14.25" customHeight="1">
      <c r="B15" s="12" t="s">
        <v>16</v>
      </c>
      <c r="C15" s="13">
        <v>69991.0</v>
      </c>
      <c r="D15" s="14">
        <f t="shared" si="1"/>
        <v>263166.16</v>
      </c>
      <c r="F15" s="12" t="s">
        <v>16</v>
      </c>
      <c r="G15" s="15">
        <v>58000.0</v>
      </c>
      <c r="H15" s="14">
        <f t="shared" si="2"/>
        <v>218080</v>
      </c>
      <c r="J15" s="12" t="s">
        <v>16</v>
      </c>
      <c r="K15" s="16">
        <v>7000.0</v>
      </c>
      <c r="L15" s="17">
        <f t="shared" si="3"/>
        <v>25970</v>
      </c>
      <c r="N15" s="12" t="s">
        <v>16</v>
      </c>
      <c r="O15" s="16">
        <v>20000.0</v>
      </c>
      <c r="P15" s="18">
        <f t="shared" si="4"/>
        <v>6200</v>
      </c>
      <c r="R15" s="12" t="s">
        <v>16</v>
      </c>
      <c r="S15" s="16">
        <v>65000.0</v>
      </c>
      <c r="T15" s="18">
        <f t="shared" si="5"/>
        <v>24700</v>
      </c>
      <c r="W15" s="12" t="s">
        <v>16</v>
      </c>
      <c r="X15" s="16">
        <v>105888.0</v>
      </c>
      <c r="Y15" s="19">
        <f t="shared" si="6"/>
        <v>41296.32</v>
      </c>
      <c r="AB15" s="12" t="s">
        <v>16</v>
      </c>
      <c r="AC15" s="16">
        <v>84000.0</v>
      </c>
      <c r="AD15" s="20">
        <f t="shared" si="7"/>
        <v>310800</v>
      </c>
    </row>
    <row r="16" ht="14.25" customHeight="1">
      <c r="B16" s="12" t="s">
        <v>17</v>
      </c>
      <c r="C16" s="21">
        <v>0.0</v>
      </c>
      <c r="D16" s="14">
        <f t="shared" si="1"/>
        <v>0</v>
      </c>
      <c r="F16" s="12" t="s">
        <v>17</v>
      </c>
      <c r="G16" s="16">
        <v>0.0</v>
      </c>
      <c r="H16" s="14">
        <f t="shared" si="2"/>
        <v>0</v>
      </c>
      <c r="J16" s="12" t="s">
        <v>17</v>
      </c>
      <c r="K16" s="16">
        <v>0.0</v>
      </c>
      <c r="L16" s="17">
        <f t="shared" si="3"/>
        <v>0</v>
      </c>
      <c r="N16" s="12" t="s">
        <v>17</v>
      </c>
      <c r="O16" s="16">
        <v>0.0</v>
      </c>
      <c r="P16" s="18">
        <f t="shared" si="4"/>
        <v>0</v>
      </c>
      <c r="R16" s="12" t="s">
        <v>17</v>
      </c>
      <c r="S16" s="16">
        <v>1035.0</v>
      </c>
      <c r="T16" s="18">
        <f t="shared" si="5"/>
        <v>393.3</v>
      </c>
      <c r="W16" s="12" t="s">
        <v>17</v>
      </c>
      <c r="X16" s="16">
        <v>0.0</v>
      </c>
      <c r="Y16" s="19">
        <f t="shared" si="6"/>
        <v>0</v>
      </c>
      <c r="AB16" s="12" t="s">
        <v>17</v>
      </c>
      <c r="AC16" s="16">
        <v>800.0</v>
      </c>
      <c r="AD16" s="20">
        <f t="shared" si="7"/>
        <v>2960</v>
      </c>
    </row>
    <row r="17" ht="14.25" customHeight="1">
      <c r="B17" s="12" t="s">
        <v>18</v>
      </c>
      <c r="C17" s="21">
        <v>8000.0</v>
      </c>
      <c r="D17" s="14">
        <f t="shared" si="1"/>
        <v>30080</v>
      </c>
      <c r="F17" s="12" t="s">
        <v>18</v>
      </c>
      <c r="G17" s="16">
        <v>8000.0</v>
      </c>
      <c r="H17" s="14">
        <f t="shared" si="2"/>
        <v>30080</v>
      </c>
      <c r="J17" s="12" t="s">
        <v>18</v>
      </c>
      <c r="K17" s="16">
        <v>5000.0</v>
      </c>
      <c r="L17" s="17">
        <f t="shared" si="3"/>
        <v>18550</v>
      </c>
      <c r="N17" s="12" t="s">
        <v>18</v>
      </c>
      <c r="O17" s="16">
        <v>8000.0</v>
      </c>
      <c r="P17" s="18">
        <f t="shared" si="4"/>
        <v>2480</v>
      </c>
      <c r="R17" s="12" t="s">
        <v>18</v>
      </c>
      <c r="S17" s="16">
        <v>8000.0</v>
      </c>
      <c r="T17" s="18">
        <f t="shared" si="5"/>
        <v>3040</v>
      </c>
      <c r="W17" s="12" t="s">
        <v>18</v>
      </c>
      <c r="X17" s="16">
        <v>8000.0</v>
      </c>
      <c r="Y17" s="19">
        <f t="shared" si="6"/>
        <v>3120</v>
      </c>
      <c r="AB17" s="12" t="s">
        <v>18</v>
      </c>
      <c r="AC17" s="16">
        <v>8000.0</v>
      </c>
      <c r="AD17" s="20">
        <f t="shared" si="7"/>
        <v>29600</v>
      </c>
    </row>
    <row r="18" ht="14.25" customHeight="1">
      <c r="B18" s="5" t="s">
        <v>19</v>
      </c>
      <c r="C18" s="6">
        <f>C15+C16+C17</f>
        <v>77991</v>
      </c>
      <c r="D18" s="7">
        <f t="shared" si="1"/>
        <v>293246.16</v>
      </c>
      <c r="F18" s="5" t="s">
        <v>19</v>
      </c>
      <c r="G18" s="6">
        <f>G15+G16+G17</f>
        <v>66000</v>
      </c>
      <c r="H18" s="7">
        <f t="shared" si="2"/>
        <v>248160</v>
      </c>
      <c r="J18" s="5" t="s">
        <v>19</v>
      </c>
      <c r="K18" s="6">
        <f>K15+K16+K17</f>
        <v>12000</v>
      </c>
      <c r="L18" s="8">
        <f t="shared" si="3"/>
        <v>44520</v>
      </c>
      <c r="N18" s="5" t="s">
        <v>19</v>
      </c>
      <c r="O18" s="6">
        <f>O15+O16+O17</f>
        <v>28000</v>
      </c>
      <c r="P18" s="9">
        <f t="shared" si="4"/>
        <v>8680</v>
      </c>
      <c r="R18" s="5" t="s">
        <v>19</v>
      </c>
      <c r="S18" s="6">
        <f>S15+S16+S17</f>
        <v>74035</v>
      </c>
      <c r="T18" s="9">
        <f t="shared" si="5"/>
        <v>28133.3</v>
      </c>
      <c r="W18" s="5" t="s">
        <v>19</v>
      </c>
      <c r="X18" s="6">
        <f>X15+X16+X17</f>
        <v>113888</v>
      </c>
      <c r="Y18" s="10">
        <f t="shared" si="6"/>
        <v>44416.32</v>
      </c>
      <c r="AB18" s="5" t="s">
        <v>19</v>
      </c>
      <c r="AC18" s="6">
        <f>AC15+AC16+AC17</f>
        <v>92800</v>
      </c>
      <c r="AD18" s="11">
        <f t="shared" si="7"/>
        <v>343360</v>
      </c>
    </row>
    <row r="19" ht="14.25" customHeight="1">
      <c r="B19" s="22" t="s">
        <v>20</v>
      </c>
      <c r="C19" s="21">
        <f>C18-C14</f>
        <v>67991</v>
      </c>
      <c r="D19" s="14">
        <f t="shared" si="1"/>
        <v>255646.16</v>
      </c>
      <c r="F19" s="22" t="s">
        <v>20</v>
      </c>
      <c r="G19" s="16">
        <f>G18-G14</f>
        <v>56000</v>
      </c>
      <c r="H19" s="14">
        <f t="shared" si="2"/>
        <v>210560</v>
      </c>
      <c r="J19" s="22" t="s">
        <v>20</v>
      </c>
      <c r="K19" s="16">
        <f>K18-K14</f>
        <v>2000</v>
      </c>
      <c r="L19" s="17">
        <f t="shared" si="3"/>
        <v>7420</v>
      </c>
      <c r="N19" s="22" t="s">
        <v>20</v>
      </c>
      <c r="O19" s="16">
        <f>O18-O14</f>
        <v>18000</v>
      </c>
      <c r="P19" s="18">
        <f t="shared" si="4"/>
        <v>5580</v>
      </c>
      <c r="R19" s="22" t="s">
        <v>20</v>
      </c>
      <c r="S19" s="16">
        <f>S18-S14</f>
        <v>64035</v>
      </c>
      <c r="T19" s="18">
        <f t="shared" si="5"/>
        <v>24333.3</v>
      </c>
      <c r="W19" s="22" t="s">
        <v>20</v>
      </c>
      <c r="X19" s="16">
        <f>X18-X14</f>
        <v>103888</v>
      </c>
      <c r="Y19" s="19">
        <f t="shared" si="6"/>
        <v>40516.32</v>
      </c>
      <c r="AB19" s="22" t="s">
        <v>20</v>
      </c>
      <c r="AC19" s="16">
        <f>AC18-AC14</f>
        <v>82800</v>
      </c>
      <c r="AD19" s="20">
        <f t="shared" si="7"/>
        <v>306360</v>
      </c>
    </row>
    <row r="20" ht="14.25" customHeight="1">
      <c r="B20" s="23" t="s">
        <v>21</v>
      </c>
      <c r="C20" s="21">
        <f>(C15+C16)*0.2</f>
        <v>13998.2</v>
      </c>
      <c r="D20" s="14">
        <f t="shared" si="1"/>
        <v>52633.232</v>
      </c>
      <c r="F20" s="23" t="s">
        <v>22</v>
      </c>
      <c r="G20" s="16">
        <f>(G15+G16)*0.05</f>
        <v>2900</v>
      </c>
      <c r="H20" s="14">
        <f t="shared" si="2"/>
        <v>10904</v>
      </c>
      <c r="J20" s="23" t="s">
        <v>23</v>
      </c>
      <c r="K20" s="16">
        <f>(K15+K16)*0.1</f>
        <v>700</v>
      </c>
      <c r="L20" s="17">
        <f t="shared" si="3"/>
        <v>2597</v>
      </c>
      <c r="N20" s="23" t="s">
        <v>22</v>
      </c>
      <c r="O20" s="16">
        <f>(O15+O16)*0.05</f>
        <v>1000</v>
      </c>
      <c r="P20" s="18">
        <f t="shared" si="4"/>
        <v>310</v>
      </c>
      <c r="R20" s="23" t="s">
        <v>24</v>
      </c>
      <c r="S20" s="16">
        <f>(S15+S16)*0.15</f>
        <v>9905.25</v>
      </c>
      <c r="T20" s="18">
        <f t="shared" si="5"/>
        <v>3763.995</v>
      </c>
      <c r="W20" s="23" t="s">
        <v>23</v>
      </c>
      <c r="X20" s="16">
        <f>(X15+X16)*0.1</f>
        <v>10588.8</v>
      </c>
      <c r="Y20" s="19">
        <f t="shared" si="6"/>
        <v>4129.632</v>
      </c>
      <c r="AB20" s="23" t="s">
        <v>22</v>
      </c>
      <c r="AC20" s="16">
        <f>(AC15+AC16)*0.05</f>
        <v>4240</v>
      </c>
      <c r="AD20" s="20">
        <f t="shared" si="7"/>
        <v>15688</v>
      </c>
    </row>
    <row r="21" ht="14.25" customHeight="1">
      <c r="B21" s="24" t="s">
        <v>25</v>
      </c>
      <c r="C21" s="25">
        <f>C18+C20</f>
        <v>91989.2</v>
      </c>
      <c r="D21" s="26">
        <f t="shared" si="1"/>
        <v>345879.392</v>
      </c>
      <c r="F21" s="24" t="s">
        <v>25</v>
      </c>
      <c r="G21" s="25">
        <f>G18+G20</f>
        <v>68900</v>
      </c>
      <c r="H21" s="26">
        <f t="shared" si="2"/>
        <v>259064</v>
      </c>
      <c r="J21" s="24" t="s">
        <v>25</v>
      </c>
      <c r="K21" s="25">
        <f>K18+K20</f>
        <v>12700</v>
      </c>
      <c r="L21" s="27">
        <f t="shared" si="3"/>
        <v>47117</v>
      </c>
      <c r="N21" s="24" t="s">
        <v>25</v>
      </c>
      <c r="O21" s="25">
        <f>O18+O20</f>
        <v>29000</v>
      </c>
      <c r="P21" s="28">
        <f t="shared" si="4"/>
        <v>8990</v>
      </c>
      <c r="R21" s="24" t="s">
        <v>25</v>
      </c>
      <c r="S21" s="25">
        <f>S18+S20</f>
        <v>83940.25</v>
      </c>
      <c r="T21" s="28">
        <f t="shared" si="5"/>
        <v>31897.295</v>
      </c>
      <c r="W21" s="24" t="s">
        <v>25</v>
      </c>
      <c r="X21" s="25">
        <f>X18+X20</f>
        <v>124476.8</v>
      </c>
      <c r="Y21" s="29">
        <f t="shared" si="6"/>
        <v>48545.952</v>
      </c>
      <c r="AB21" s="24" t="s">
        <v>25</v>
      </c>
      <c r="AC21" s="25">
        <f>AC18+AC20</f>
        <v>97040</v>
      </c>
      <c r="AD21" s="30">
        <f t="shared" si="7"/>
        <v>359048</v>
      </c>
    </row>
    <row r="22" ht="14.25" customHeight="1">
      <c r="B22" s="31"/>
      <c r="C22" s="31"/>
      <c r="D22" s="31"/>
      <c r="J22" s="32"/>
      <c r="K22" s="33"/>
      <c r="N22" s="32"/>
      <c r="O22" s="3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B36" s="34" t="s">
        <v>26</v>
      </c>
      <c r="C36" s="35" t="s">
        <v>2</v>
      </c>
      <c r="D36" s="36" t="s">
        <v>3</v>
      </c>
      <c r="F36" s="34" t="s">
        <v>27</v>
      </c>
      <c r="G36" s="35" t="s">
        <v>2</v>
      </c>
      <c r="H36" s="36" t="s">
        <v>6</v>
      </c>
      <c r="J36" s="2" t="s">
        <v>1</v>
      </c>
      <c r="K36" s="3" t="s">
        <v>2</v>
      </c>
      <c r="L36" s="4" t="s">
        <v>3</v>
      </c>
    </row>
    <row r="37" ht="14.25" customHeight="1">
      <c r="B37" s="5" t="s">
        <v>15</v>
      </c>
      <c r="C37" s="6">
        <v>2000.0</v>
      </c>
      <c r="D37" s="7">
        <f t="shared" ref="D37:D45" si="8">C37*3.76</f>
        <v>7520</v>
      </c>
      <c r="F37" s="5" t="s">
        <v>15</v>
      </c>
      <c r="G37" s="6">
        <v>2000.0</v>
      </c>
      <c r="H37" s="8">
        <f t="shared" ref="H37:H45" si="9">G37*3.71</f>
        <v>7420</v>
      </c>
      <c r="J37" s="5" t="s">
        <v>15</v>
      </c>
      <c r="K37" s="6">
        <v>10000.0</v>
      </c>
      <c r="L37" s="7">
        <f t="shared" ref="L37:L46" si="10">K37*3.76</f>
        <v>37600</v>
      </c>
    </row>
    <row r="38" ht="14.25" customHeight="1">
      <c r="B38" s="37" t="s">
        <v>28</v>
      </c>
      <c r="C38" s="38">
        <v>26988.0</v>
      </c>
      <c r="D38" s="39">
        <f t="shared" si="8"/>
        <v>101474.88</v>
      </c>
      <c r="F38" s="37" t="s">
        <v>28</v>
      </c>
      <c r="G38" s="38">
        <v>40671.0</v>
      </c>
      <c r="H38" s="40">
        <f t="shared" si="9"/>
        <v>150889.41</v>
      </c>
      <c r="J38" s="12" t="s">
        <v>16</v>
      </c>
      <c r="K38" s="15">
        <v>58000.0</v>
      </c>
      <c r="L38" s="39">
        <f t="shared" si="10"/>
        <v>218080</v>
      </c>
    </row>
    <row r="39" ht="14.25" customHeight="1">
      <c r="B39" s="37" t="s">
        <v>29</v>
      </c>
      <c r="C39" s="38">
        <v>1000.0</v>
      </c>
      <c r="D39" s="39">
        <f t="shared" si="8"/>
        <v>3760</v>
      </c>
      <c r="F39" s="37" t="s">
        <v>29</v>
      </c>
      <c r="G39" s="38">
        <v>0.0</v>
      </c>
      <c r="H39" s="40">
        <f t="shared" si="9"/>
        <v>0</v>
      </c>
      <c r="J39" s="12" t="s">
        <v>17</v>
      </c>
      <c r="K39" s="16">
        <v>0.0</v>
      </c>
      <c r="L39" s="39">
        <f t="shared" si="10"/>
        <v>0</v>
      </c>
    </row>
    <row r="40" ht="14.25" customHeight="1">
      <c r="B40" s="37" t="s">
        <v>30</v>
      </c>
      <c r="C40" s="38">
        <v>60.0</v>
      </c>
      <c r="D40" s="39">
        <f t="shared" si="8"/>
        <v>225.6</v>
      </c>
      <c r="F40" s="37" t="s">
        <v>30</v>
      </c>
      <c r="G40" s="38">
        <v>60.0</v>
      </c>
      <c r="H40" s="40">
        <f t="shared" si="9"/>
        <v>222.6</v>
      </c>
      <c r="J40" s="12" t="s">
        <v>18</v>
      </c>
      <c r="K40" s="16">
        <v>8000.0</v>
      </c>
      <c r="L40" s="39">
        <f t="shared" si="10"/>
        <v>30080</v>
      </c>
    </row>
    <row r="41" ht="14.25" customHeight="1">
      <c r="B41" s="37" t="s">
        <v>31</v>
      </c>
      <c r="C41" s="38">
        <v>1200.0</v>
      </c>
      <c r="D41" s="39">
        <f t="shared" si="8"/>
        <v>4512</v>
      </c>
      <c r="F41" s="37" t="s">
        <v>31</v>
      </c>
      <c r="G41" s="38">
        <v>600.0</v>
      </c>
      <c r="H41" s="40">
        <f t="shared" si="9"/>
        <v>2226</v>
      </c>
      <c r="J41" s="5" t="s">
        <v>19</v>
      </c>
      <c r="K41" s="6">
        <f>K38+K39+K40</f>
        <v>66000</v>
      </c>
      <c r="L41" s="7">
        <f t="shared" si="10"/>
        <v>248160</v>
      </c>
    </row>
    <row r="42" ht="14.25" customHeight="1">
      <c r="B42" s="5" t="s">
        <v>32</v>
      </c>
      <c r="C42" s="6">
        <v>2000.0</v>
      </c>
      <c r="D42" s="7">
        <f t="shared" si="8"/>
        <v>7520</v>
      </c>
      <c r="F42" s="5" t="s">
        <v>32</v>
      </c>
      <c r="G42" s="6">
        <v>2000.0</v>
      </c>
      <c r="H42" s="8">
        <f t="shared" si="9"/>
        <v>7420</v>
      </c>
      <c r="J42" s="22" t="s">
        <v>20</v>
      </c>
      <c r="K42" s="16">
        <f>K41-K37</f>
        <v>56000</v>
      </c>
      <c r="L42" s="39">
        <f t="shared" si="10"/>
        <v>210560</v>
      </c>
    </row>
    <row r="43" ht="14.25" customHeight="1">
      <c r="B43" s="41" t="s">
        <v>33</v>
      </c>
      <c r="C43" s="38">
        <f>C38+C39+C40+C41+C42</f>
        <v>31248</v>
      </c>
      <c r="D43" s="39">
        <f t="shared" si="8"/>
        <v>117492.48</v>
      </c>
      <c r="F43" s="41" t="s">
        <v>33</v>
      </c>
      <c r="G43" s="38">
        <f>G38+G39+G40+G41+G42</f>
        <v>43331</v>
      </c>
      <c r="H43" s="40">
        <f t="shared" si="9"/>
        <v>160758.01</v>
      </c>
      <c r="J43" s="23" t="s">
        <v>34</v>
      </c>
      <c r="K43" s="42">
        <f>K38*0.2</f>
        <v>11600</v>
      </c>
      <c r="L43" s="39">
        <f t="shared" si="10"/>
        <v>43616</v>
      </c>
    </row>
    <row r="44" ht="14.25" customHeight="1">
      <c r="B44" s="41" t="s">
        <v>35</v>
      </c>
      <c r="C44" s="38">
        <f>C43-C37</f>
        <v>29248</v>
      </c>
      <c r="D44" s="39">
        <f t="shared" si="8"/>
        <v>109972.48</v>
      </c>
      <c r="F44" s="41" t="s">
        <v>35</v>
      </c>
      <c r="G44" s="38">
        <f>G43-G37</f>
        <v>41331</v>
      </c>
      <c r="H44" s="40">
        <f t="shared" si="9"/>
        <v>153338.01</v>
      </c>
      <c r="J44" s="5" t="s">
        <v>36</v>
      </c>
      <c r="K44" s="43">
        <f>K38-K43</f>
        <v>46400</v>
      </c>
      <c r="L44" s="7">
        <f t="shared" si="10"/>
        <v>174464</v>
      </c>
    </row>
    <row r="45" ht="14.25" customHeight="1">
      <c r="B45" s="24" t="s">
        <v>37</v>
      </c>
      <c r="C45" s="25">
        <f>C43-C37</f>
        <v>29248</v>
      </c>
      <c r="D45" s="26">
        <f t="shared" si="8"/>
        <v>109972.48</v>
      </c>
      <c r="F45" s="24" t="s">
        <v>37</v>
      </c>
      <c r="G45" s="25">
        <f>G43-G37</f>
        <v>41331</v>
      </c>
      <c r="H45" s="8">
        <f t="shared" si="9"/>
        <v>153338.01</v>
      </c>
      <c r="J45" s="23" t="s">
        <v>21</v>
      </c>
      <c r="K45" s="44">
        <f>K44*0.2</f>
        <v>9280</v>
      </c>
      <c r="L45" s="39">
        <f t="shared" si="10"/>
        <v>34892.8</v>
      </c>
    </row>
    <row r="46" ht="14.25" customHeight="1">
      <c r="B46" s="45"/>
      <c r="J46" s="24" t="s">
        <v>25</v>
      </c>
      <c r="K46" s="46">
        <f>K41+K45</f>
        <v>75280</v>
      </c>
      <c r="L46" s="26">
        <f t="shared" si="10"/>
        <v>283052.8</v>
      </c>
    </row>
    <row r="47" ht="14.25" customHeight="1">
      <c r="B47" s="45"/>
    </row>
    <row r="48" ht="14.25" customHeight="1">
      <c r="B48" s="45"/>
    </row>
    <row r="49" ht="14.25" customHeight="1">
      <c r="B49" s="45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47" t="s">
        <v>38</v>
      </c>
      <c r="C65" s="3" t="s">
        <v>2</v>
      </c>
      <c r="D65" s="4" t="s">
        <v>3</v>
      </c>
      <c r="F65" s="2" t="s">
        <v>39</v>
      </c>
      <c r="G65" s="3" t="s">
        <v>2</v>
      </c>
      <c r="H65" s="4" t="s">
        <v>3</v>
      </c>
      <c r="J65" s="2" t="s">
        <v>40</v>
      </c>
      <c r="K65" s="3" t="s">
        <v>2</v>
      </c>
      <c r="L65" s="4" t="s">
        <v>41</v>
      </c>
      <c r="N65" s="2" t="s">
        <v>42</v>
      </c>
      <c r="O65" s="3" t="s">
        <v>2</v>
      </c>
      <c r="P65" s="4" t="s">
        <v>8</v>
      </c>
      <c r="R65" s="2" t="s">
        <v>43</v>
      </c>
      <c r="S65" s="3" t="s">
        <v>2</v>
      </c>
      <c r="T65" s="4" t="s">
        <v>10</v>
      </c>
      <c r="W65" s="2" t="s">
        <v>44</v>
      </c>
      <c r="X65" s="3" t="s">
        <v>2</v>
      </c>
      <c r="Y65" s="4" t="s">
        <v>12</v>
      </c>
      <c r="AB65" s="2" t="s">
        <v>45</v>
      </c>
      <c r="AC65" s="3" t="s">
        <v>2</v>
      </c>
      <c r="AD65" s="4" t="s">
        <v>14</v>
      </c>
    </row>
    <row r="66" ht="14.25" customHeight="1">
      <c r="B66" s="12" t="s">
        <v>28</v>
      </c>
      <c r="C66" s="16">
        <v>72005.0</v>
      </c>
      <c r="D66" s="14">
        <f t="shared" ref="D66:D69" si="11">C66*3.76</f>
        <v>270738.8</v>
      </c>
      <c r="F66" s="12" t="s">
        <v>28</v>
      </c>
      <c r="G66" s="16">
        <v>70000.0</v>
      </c>
      <c r="H66" s="14">
        <f t="shared" ref="H66:H68" si="12">G66*3.76</f>
        <v>263200</v>
      </c>
      <c r="J66" s="12" t="s">
        <v>28</v>
      </c>
      <c r="K66" s="16">
        <v>79145.0</v>
      </c>
      <c r="L66" s="17">
        <f t="shared" ref="L66:L68" si="13">K66*3.71</f>
        <v>293627.95</v>
      </c>
      <c r="N66" s="12" t="s">
        <v>28</v>
      </c>
      <c r="O66" s="16">
        <v>79145.0</v>
      </c>
      <c r="P66" s="48">
        <f t="shared" ref="P66:P68" si="14">O66*0.31</f>
        <v>24534.95</v>
      </c>
      <c r="R66" s="12" t="s">
        <v>28</v>
      </c>
      <c r="S66" s="16">
        <v>79145.0</v>
      </c>
      <c r="T66" s="49">
        <f t="shared" ref="T66:T68" si="15">S66*0.38</f>
        <v>30075.1</v>
      </c>
      <c r="W66" s="12" t="s">
        <v>28</v>
      </c>
      <c r="X66" s="16">
        <v>79145.0</v>
      </c>
      <c r="Y66" s="50">
        <f t="shared" ref="Y66:Y68" si="16">X66*0.39</f>
        <v>30866.55</v>
      </c>
      <c r="AB66" s="12" t="s">
        <v>28</v>
      </c>
      <c r="AC66" s="16">
        <v>79145.0</v>
      </c>
      <c r="AD66" s="51">
        <f t="shared" ref="AD66:AD68" si="17">AC66*3.7</f>
        <v>292836.5</v>
      </c>
    </row>
    <row r="67" ht="14.25" customHeight="1">
      <c r="B67" s="12" t="s">
        <v>46</v>
      </c>
      <c r="C67" s="16">
        <v>0.0</v>
      </c>
      <c r="D67" s="14">
        <f t="shared" si="11"/>
        <v>0</v>
      </c>
      <c r="F67" s="52" t="s">
        <v>47</v>
      </c>
      <c r="G67" s="6">
        <f>G66*0.02</f>
        <v>1400</v>
      </c>
      <c r="H67" s="7">
        <f t="shared" si="12"/>
        <v>5264</v>
      </c>
      <c r="J67" s="52" t="s">
        <v>47</v>
      </c>
      <c r="K67" s="6">
        <f>K66*0.025</f>
        <v>1978.625</v>
      </c>
      <c r="L67" s="8">
        <f t="shared" si="13"/>
        <v>7340.69875</v>
      </c>
      <c r="N67" s="52" t="s">
        <v>47</v>
      </c>
      <c r="O67" s="6">
        <f>O66*0.025</f>
        <v>1978.625</v>
      </c>
      <c r="P67" s="53">
        <f t="shared" si="14"/>
        <v>613.37375</v>
      </c>
      <c r="R67" s="52" t="s">
        <v>47</v>
      </c>
      <c r="S67" s="6">
        <f>S66*0.025</f>
        <v>1978.625</v>
      </c>
      <c r="T67" s="9">
        <f t="shared" si="15"/>
        <v>751.8775</v>
      </c>
      <c r="W67" s="52" t="s">
        <v>47</v>
      </c>
      <c r="X67" s="6">
        <f>X66*0.025</f>
        <v>1978.625</v>
      </c>
      <c r="Y67" s="10">
        <f t="shared" si="16"/>
        <v>771.66375</v>
      </c>
      <c r="AB67" s="52" t="s">
        <v>47</v>
      </c>
      <c r="AC67" s="6">
        <f>AC66*0.025</f>
        <v>1978.625</v>
      </c>
      <c r="AD67" s="11">
        <f t="shared" si="17"/>
        <v>7320.9125</v>
      </c>
    </row>
    <row r="68" ht="14.25" customHeight="1">
      <c r="B68" s="12" t="s">
        <v>32</v>
      </c>
      <c r="C68" s="16">
        <v>2000.0</v>
      </c>
      <c r="D68" s="14">
        <f t="shared" si="11"/>
        <v>7520</v>
      </c>
      <c r="F68" s="54" t="s">
        <v>48</v>
      </c>
      <c r="G68" s="25">
        <f>G66*0.0075</f>
        <v>525</v>
      </c>
      <c r="H68" s="26">
        <f t="shared" si="12"/>
        <v>1974</v>
      </c>
      <c r="J68" s="54" t="s">
        <v>48</v>
      </c>
      <c r="K68" s="25">
        <f>K67/2</f>
        <v>989.3125</v>
      </c>
      <c r="L68" s="27">
        <f t="shared" si="13"/>
        <v>3670.349375</v>
      </c>
      <c r="N68" s="54" t="s">
        <v>48</v>
      </c>
      <c r="O68" s="25">
        <f>O67/2</f>
        <v>989.3125</v>
      </c>
      <c r="P68" s="55">
        <f t="shared" si="14"/>
        <v>306.686875</v>
      </c>
      <c r="R68" s="54" t="s">
        <v>48</v>
      </c>
      <c r="S68" s="25">
        <f>S67/2</f>
        <v>989.3125</v>
      </c>
      <c r="T68" s="28">
        <f t="shared" si="15"/>
        <v>375.93875</v>
      </c>
      <c r="W68" s="54" t="s">
        <v>48</v>
      </c>
      <c r="X68" s="25">
        <f>X67/2</f>
        <v>989.3125</v>
      </c>
      <c r="Y68" s="29">
        <f t="shared" si="16"/>
        <v>385.831875</v>
      </c>
      <c r="AB68" s="54" t="s">
        <v>48</v>
      </c>
      <c r="AC68" s="25">
        <f>AC67/2</f>
        <v>989.3125</v>
      </c>
      <c r="AD68" s="30">
        <f t="shared" si="17"/>
        <v>3660.45625</v>
      </c>
    </row>
    <row r="69" ht="14.25" customHeight="1">
      <c r="B69" s="24" t="s">
        <v>49</v>
      </c>
      <c r="C69" s="25">
        <f>C66+C67+C68</f>
        <v>74005</v>
      </c>
      <c r="D69" s="26">
        <f t="shared" si="11"/>
        <v>278258.8</v>
      </c>
    </row>
    <row r="70" ht="14.25" customHeight="1">
      <c r="J70" s="56"/>
      <c r="K70" s="57"/>
      <c r="L70" s="58"/>
    </row>
    <row r="71" ht="14.25" customHeight="1"/>
    <row r="72" ht="14.25" customHeight="1">
      <c r="F72" s="32"/>
      <c r="G72" s="33"/>
      <c r="H72" s="58"/>
    </row>
    <row r="73" ht="14.25" customHeight="1">
      <c r="B73" s="32"/>
      <c r="C73" s="59"/>
      <c r="D73" s="31"/>
    </row>
    <row r="74" ht="14.25" customHeight="1">
      <c r="A74" s="1"/>
      <c r="B74" s="1"/>
      <c r="C74" s="1"/>
      <c r="D74" s="1"/>
      <c r="E74" s="1"/>
      <c r="F74" s="32"/>
      <c r="G74" s="5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31"/>
      <c r="B75" s="32"/>
      <c r="C75" s="59"/>
      <c r="D75" s="31"/>
      <c r="E75" s="31"/>
      <c r="F75" s="32"/>
      <c r="G75" s="59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/>
    <row r="77" ht="14.25" customHeight="1"/>
    <row r="78" ht="14.25" customHeight="1">
      <c r="F78" s="32"/>
      <c r="G78" s="59"/>
    </row>
    <row r="79" ht="14.25" customHeight="1">
      <c r="F79" s="32"/>
      <c r="G79" s="33"/>
    </row>
    <row r="80" ht="14.25" customHeight="1">
      <c r="F80" s="32"/>
      <c r="G80" s="59"/>
    </row>
    <row r="81" ht="14.25" customHeight="1">
      <c r="B81" s="2" t="s">
        <v>50</v>
      </c>
      <c r="C81" s="60" t="s">
        <v>2</v>
      </c>
      <c r="D81" s="4" t="s">
        <v>3</v>
      </c>
    </row>
    <row r="82" ht="14.25" customHeight="1">
      <c r="B82" s="61" t="s">
        <v>51</v>
      </c>
      <c r="C82" s="62">
        <v>45.0</v>
      </c>
      <c r="D82" s="7">
        <f t="shared" ref="D82:D86" si="18">C82*3.76</f>
        <v>169.2</v>
      </c>
    </row>
    <row r="83" ht="14.25" customHeight="1">
      <c r="B83" s="63" t="s">
        <v>52</v>
      </c>
      <c r="C83" s="64">
        <v>104091.0</v>
      </c>
      <c r="D83" s="65">
        <f t="shared" si="18"/>
        <v>391382.16</v>
      </c>
    </row>
    <row r="84" ht="14.25" customHeight="1">
      <c r="B84" s="66" t="s">
        <v>53</v>
      </c>
      <c r="C84" s="67">
        <f>C83+2000</f>
        <v>106091</v>
      </c>
      <c r="D84" s="68">
        <f t="shared" si="18"/>
        <v>398902.16</v>
      </c>
    </row>
    <row r="85" ht="14.25" customHeight="1">
      <c r="B85" s="69" t="s">
        <v>54</v>
      </c>
      <c r="C85" s="70">
        <f>C83*0.2</f>
        <v>20818.2</v>
      </c>
      <c r="D85" s="71">
        <f t="shared" si="18"/>
        <v>78276.432</v>
      </c>
    </row>
    <row r="86" ht="14.25" customHeight="1">
      <c r="B86" s="72" t="s">
        <v>55</v>
      </c>
      <c r="C86" s="73">
        <f>C83-C85</f>
        <v>83272.8</v>
      </c>
      <c r="D86" s="74">
        <f t="shared" si="18"/>
        <v>313105.728</v>
      </c>
    </row>
    <row r="87" ht="14.25" customHeight="1">
      <c r="B87" s="1"/>
      <c r="C87" s="1"/>
      <c r="D87" s="75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2024-07-30T03:44:01Z</dcterms:created>
  <dc:creator>Abdulaziz Alagmi</dc:creator>
</cp:coreProperties>
</file>