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000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F53" i="1" l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1" i="1"/>
  <c r="F57" i="1" l="1"/>
  <c r="F56" i="1"/>
  <c r="F55" i="1" l="1"/>
  <c r="F54" i="1"/>
  <c r="F52" i="1"/>
  <c r="F51" i="1"/>
  <c r="F50" i="1"/>
  <c r="F49" i="1"/>
  <c r="F48" i="1"/>
  <c r="F47" i="1"/>
  <c r="F46" i="1"/>
  <c r="F45" i="1"/>
  <c r="F44" i="1" l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 l="1"/>
  <c r="F21" i="1"/>
  <c r="F20" i="1"/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<sst xmlns="http://schemas.openxmlformats.org/spreadsheetml/2006/main" count="343" uniqueCount="263">
  <si>
    <t>F00001</t>
    <phoneticPr fontId="2" type="noConversion"/>
  </si>
  <si>
    <t>F00002</t>
  </si>
  <si>
    <t>F00003</t>
  </si>
  <si>
    <t>F00004</t>
  </si>
  <si>
    <t>F00005</t>
  </si>
  <si>
    <t>F00006</t>
  </si>
  <si>
    <t>F00007</t>
  </si>
  <si>
    <t>F00008</t>
  </si>
  <si>
    <t>F00009</t>
  </si>
  <si>
    <t>F00010</t>
  </si>
  <si>
    <t>F00011</t>
  </si>
  <si>
    <t>F00012</t>
  </si>
  <si>
    <t>F00013</t>
  </si>
  <si>
    <t>F00014</t>
  </si>
  <si>
    <t>F00015</t>
  </si>
  <si>
    <t>F00016</t>
  </si>
  <si>
    <t>F00017</t>
  </si>
  <si>
    <t>F00018</t>
  </si>
  <si>
    <t>F00019</t>
  </si>
  <si>
    <t>F00020</t>
  </si>
  <si>
    <t>F00021</t>
  </si>
  <si>
    <t>F00022</t>
  </si>
  <si>
    <t>F00023</t>
  </si>
  <si>
    <t>F00024</t>
  </si>
  <si>
    <t>F00025</t>
  </si>
  <si>
    <t>F00026</t>
  </si>
  <si>
    <t>F00027</t>
  </si>
  <si>
    <t>F00028</t>
  </si>
  <si>
    <t>F00029</t>
  </si>
  <si>
    <t>F00030</t>
  </si>
  <si>
    <t>F00031</t>
  </si>
  <si>
    <t>F00032</t>
  </si>
  <si>
    <t>F00033</t>
  </si>
  <si>
    <t>F00034</t>
  </si>
  <si>
    <t>F00035</t>
  </si>
  <si>
    <t>F00036</t>
  </si>
  <si>
    <t>F00037</t>
  </si>
  <si>
    <t>F00038</t>
  </si>
  <si>
    <t>小李便當店</t>
    <phoneticPr fontId="2" type="noConversion"/>
  </si>
  <si>
    <t>基隆麵食館</t>
    <phoneticPr fontId="2" type="noConversion"/>
  </si>
  <si>
    <t>巧之味</t>
    <phoneticPr fontId="2" type="noConversion"/>
  </si>
  <si>
    <t>三元號</t>
    <phoneticPr fontId="2" type="noConversion"/>
  </si>
  <si>
    <t>劉山東牛肉麵</t>
    <phoneticPr fontId="2" type="noConversion"/>
  </si>
  <si>
    <t>品森石頭火鍋</t>
    <phoneticPr fontId="2" type="noConversion"/>
  </si>
  <si>
    <t>文化豆花</t>
  </si>
  <si>
    <t>馮記上海小館</t>
  </si>
  <si>
    <t>佳佳香鍋貼</t>
  </si>
  <si>
    <t>E0057</t>
  </si>
  <si>
    <t>阜杭豆漿</t>
  </si>
  <si>
    <t>登打士街</t>
  </si>
  <si>
    <t>金峰魯肉飯</t>
  </si>
  <si>
    <t>台北橋頭筒仔米糕</t>
  </si>
  <si>
    <t>萬福號</t>
  </si>
  <si>
    <t>紅茶屋</t>
  </si>
  <si>
    <t>老天祿</t>
  </si>
  <si>
    <t>E0054</t>
  </si>
  <si>
    <t>E0419</t>
  </si>
  <si>
    <t>E0440</t>
  </si>
  <si>
    <t>E0424</t>
  </si>
  <si>
    <t>E0274</t>
  </si>
  <si>
    <t>E0275</t>
  </si>
  <si>
    <t>E0276</t>
  </si>
  <si>
    <t>E0388</t>
  </si>
  <si>
    <t>E0327</t>
  </si>
  <si>
    <t>E0426</t>
  </si>
  <si>
    <t>E0439</t>
  </si>
  <si>
    <t>E0044</t>
  </si>
  <si>
    <t>饌味香中正店</t>
    <phoneticPr fontId="2" type="noConversion"/>
  </si>
  <si>
    <t>士林二店豪大大雞排</t>
    <phoneticPr fontId="2" type="noConversion"/>
  </si>
  <si>
    <t>滷肉飯界的武林盟主</t>
  </si>
  <si>
    <t>嵐迪義大利麵永和店</t>
    <phoneticPr fontId="2" type="noConversion"/>
  </si>
  <si>
    <t>圓環美食,傳承四代古早味│懷念圓環刈包/潤餅的好滋味</t>
  </si>
  <si>
    <t>紅茶屋生活飲品-超便宜又好喝的紅茶與花生冰沙</t>
  </si>
  <si>
    <t>L</t>
    <phoneticPr fontId="2" type="noConversion"/>
  </si>
  <si>
    <t>L</t>
    <phoneticPr fontId="2" type="noConversion"/>
  </si>
  <si>
    <t>M</t>
    <phoneticPr fontId="2" type="noConversion"/>
  </si>
  <si>
    <t>現場供應熟食內用及外帶，亦有販售生水餃，另提供宅配服務。</t>
  </si>
  <si>
    <t>台北市中正區濟南路二段6號</t>
  </si>
  <si>
    <t>台北市中正區濟南路二段3號</t>
  </si>
  <si>
    <t>只有外帶的巷子內排隊便當</t>
  </si>
  <si>
    <t>台北市中正區濟南路二段6-1號</t>
  </si>
  <si>
    <t>東西好吃物超所值美食推薦好吃</t>
  </si>
  <si>
    <t>清燉牛肉麵是本店招牌！</t>
  </si>
  <si>
    <t>台北市中正區開封街一段14巷2號</t>
  </si>
  <si>
    <t>台北市中正區青島東路七號之三</t>
  </si>
  <si>
    <t>吃了會讓你讚不絕口的咖哩炒麵</t>
  </si>
  <si>
    <t>台北市中正區信陽街6-2號</t>
  </si>
  <si>
    <t>補習街福利，平價日式石頭火鍋</t>
  </si>
  <si>
    <t>台北市士林區基河路115號</t>
  </si>
  <si>
    <t>豪大大雞排源於台中【小王大雞排】，利用獨特的處理雞肉技術與獨家的中藥醃製配方成為特色小吃，因緣際會下到士林夜市的陽明戲院前擺起豪大大雞排總店，迅速成為了士林夜市裡指標性的小吃之一</t>
  </si>
  <si>
    <t>台北市大同區重慶北路二段11號</t>
  </si>
  <si>
    <t>巨無霸鍋貼</t>
  </si>
  <si>
    <t>新北市永和區永和路一段114號</t>
  </si>
  <si>
    <t>【永和美食】文化養生豆漿豆花。文化路人氣美食！銅板價的在地甜點</t>
  </si>
  <si>
    <t>新北市永和區文化路60號</t>
  </si>
  <si>
    <t>新北市永和區文化路90巷14號</t>
  </si>
  <si>
    <t>雖然隱身巷弄 卻是藏不住的高人氣</t>
  </si>
  <si>
    <t>新北市永和區信義路10-1號</t>
  </si>
  <si>
    <t> 看似簡單卻很夠味 焗烤飯也是吃了會停不下來</t>
  </si>
  <si>
    <t>台北市中正區忠孝東路一段108號2樓</t>
  </si>
  <si>
    <t>堪稱台北必吃早餐，榮獲米其林必比登推薦，也是觀光客來台灣都會吃的台北早餐</t>
  </si>
  <si>
    <t>在台北與您相約咖啡歡樂時光~</t>
  </si>
  <si>
    <t>台北市中正區青島東路6-1號</t>
  </si>
  <si>
    <t>台北市中正區羅斯福路一段10號</t>
  </si>
  <si>
    <t>南門市場超人氣平民美食</t>
  </si>
  <si>
    <t>台北市大同區延平北路三段No. 22-5號</t>
  </si>
  <si>
    <t>食尚玩家推薦夢幻小吃！45年老店，延三夜市必吃美食</t>
  </si>
  <si>
    <t>台北市大同區重慶北路二段29號</t>
  </si>
  <si>
    <t>台北市大同區重慶北路三段335巷56之1號</t>
  </si>
  <si>
    <t> 以滷味聞名的武昌街老天祿，五十多年歷史是陪伴台北人逛西門町、看電影的必備零嘴。如今老字號的老天祿港式滷味，更是港台饕客的最愛，已儼然成為台北西門町特色美食。</t>
  </si>
  <si>
    <t>台北市萬華區武昌街二段55號</t>
  </si>
  <si>
    <t>F00039</t>
  </si>
  <si>
    <t>F00040</t>
  </si>
  <si>
    <t>F00041</t>
  </si>
  <si>
    <t>F00042</t>
  </si>
  <si>
    <t>F00043</t>
  </si>
  <si>
    <t>F00044</t>
  </si>
  <si>
    <t>F00045</t>
  </si>
  <si>
    <t>F00046</t>
  </si>
  <si>
    <t>F00049</t>
  </si>
  <si>
    <t>F00050</t>
  </si>
  <si>
    <t>F00051</t>
  </si>
  <si>
    <t>F00052</t>
  </si>
  <si>
    <t>F00053</t>
  </si>
  <si>
    <t>F00054</t>
  </si>
  <si>
    <t>F00055</t>
  </si>
  <si>
    <t>F00056</t>
  </si>
  <si>
    <t>F00057</t>
  </si>
  <si>
    <t>麥當勞林森二店</t>
    <phoneticPr fontId="2" type="noConversion"/>
  </si>
  <si>
    <t>E0055</t>
  </si>
  <si>
    <t>台北市中正區林森南路1號</t>
  </si>
  <si>
    <t>1984年，麥當勞帶著美式熱情基因而來，數十個年頭，一點一滴融入台灣在地文化。亙古不變的服務理念、與時俱進的服務精神，以「美食」、「數位」、「服務」的三大升級持續向前邁進！</t>
  </si>
  <si>
    <t>百八魚場民生店</t>
    <phoneticPr fontId="2" type="noConversion"/>
  </si>
  <si>
    <t>台北市中山區民生西路44號</t>
  </si>
  <si>
    <t>高貴不貴魚鮮飯香</t>
    <phoneticPr fontId="2" type="noConversion"/>
  </si>
  <si>
    <t>L</t>
    <phoneticPr fontId="2" type="noConversion"/>
  </si>
  <si>
    <t>M</t>
    <phoneticPr fontId="2" type="noConversion"/>
  </si>
  <si>
    <t>hot7新鐵板料理長安東店</t>
    <phoneticPr fontId="2" type="noConversion"/>
  </si>
  <si>
    <t>食：踏實の口味-原塊原味</t>
  </si>
  <si>
    <t>台北市中山區長安東路二段78之2號</t>
  </si>
  <si>
    <t>E0239</t>
  </si>
  <si>
    <t>美觀園日本料理</t>
  </si>
  <si>
    <t>台北市萬華區峨嵋街47號</t>
  </si>
  <si>
    <t>台北老字號台式日本料理/在地人觀光客都推薦</t>
  </si>
  <si>
    <t>H</t>
    <phoneticPr fontId="2" type="noConversion"/>
  </si>
  <si>
    <t>玉林雞腿大王</t>
  </si>
  <si>
    <t>號稱台北市最好吃的雞腿飯！萬華巷弄70年老店</t>
  </si>
  <si>
    <t>M</t>
    <phoneticPr fontId="2" type="noConversion"/>
  </si>
  <si>
    <t>台北市萬華區中華路一段114巷9號</t>
  </si>
  <si>
    <t>ㄧ級排骨</t>
  </si>
  <si>
    <t>一級排骨是西門町最棒的排骨飯</t>
  </si>
  <si>
    <t>台北市萬華區成都路27巷11號</t>
  </si>
  <si>
    <t>三味食堂</t>
  </si>
  <si>
    <t>台北市萬華區貴陽街二段116號</t>
  </si>
  <si>
    <t>鮭魚生魚片握壽司、鮭魚肚必點！韓國人也排隊！</t>
  </si>
  <si>
    <t>E0039</t>
  </si>
  <si>
    <t>小王煮瓜</t>
  </si>
  <si>
    <t>台北市萬華區華西街17之4號</t>
  </si>
  <si>
    <t>華西街必吃黑金滷肉飯 /萬華滷肉飯/台北米其林</t>
  </si>
  <si>
    <t>E0036</t>
  </si>
  <si>
    <t>亞東甜不辣</t>
  </si>
  <si>
    <t>台北市萬華區西園路一段56號</t>
  </si>
  <si>
    <t>E0037</t>
  </si>
  <si>
    <t>超級特殊的甜不辣沾醬</t>
  </si>
  <si>
    <t>在台北萬華可是一間二十幾年的排隊名店，也被譽為萬華區最好吃的麵線，曾獲選過臺北市冠軍首選麵線，當中的新鮮蚵仔是由東石港直送而來，並搭配上滷到完全入味的大腸頭，加上些許香菜就成了口中的完美麵線，商標上的嫦娥更是老闆幽默有趣的創意之作，以”腸”和”蚵”的國台語諧音作為組合，所以有了”嫦娥麵線”之稱，目前陳記除了在萬華外，永和、南港、復興北路上也各設有分店。</t>
  </si>
  <si>
    <t>陳記專業蚵仔麵線萬華店</t>
    <phoneticPr fontId="2" type="noConversion"/>
  </si>
  <si>
    <t>台北市萬華區和平西路三段166號</t>
  </si>
  <si>
    <t>L</t>
    <phoneticPr fontId="2" type="noConversion"/>
  </si>
  <si>
    <t>一甲子餐飲</t>
  </si>
  <si>
    <t>傳承一甲子的好味道，難以忘懷的古早味。</t>
  </si>
  <si>
    <t>台北市萬華區康定路79號</t>
  </si>
  <si>
    <t>滿來溫泉拉麵</t>
    <phoneticPr fontId="3" type="noConversion"/>
  </si>
  <si>
    <t>吳家牛肉麵</t>
    <phoneticPr fontId="3" type="noConversion"/>
  </si>
  <si>
    <t>志明牛肉麵</t>
    <phoneticPr fontId="3" type="noConversion"/>
  </si>
  <si>
    <t>蔡元益紅茶</t>
    <phoneticPr fontId="3" type="noConversion"/>
  </si>
  <si>
    <t>漢奇肉羹</t>
    <phoneticPr fontId="3" type="noConversion"/>
  </si>
  <si>
    <t>高記茶莊</t>
    <phoneticPr fontId="3" type="noConversion"/>
  </si>
  <si>
    <t>金仙魯肉飯 北投店</t>
    <phoneticPr fontId="3" type="noConversion"/>
  </si>
  <si>
    <t>阿財鍋貼水餃專賣店</t>
    <phoneticPr fontId="3" type="noConversion"/>
  </si>
  <si>
    <t>新婦海南雞飯</t>
    <phoneticPr fontId="3" type="noConversion"/>
  </si>
  <si>
    <t>順來十全排骨</t>
    <phoneticPr fontId="3" type="noConversion"/>
  </si>
  <si>
    <t>家鄉涼麵</t>
    <phoneticPr fontId="3" type="noConversion"/>
  </si>
  <si>
    <t>阿亮麵線</t>
    <phoneticPr fontId="3" type="noConversion"/>
  </si>
  <si>
    <t>台北市台北市北投區溫泉路25號</t>
    <phoneticPr fontId="3" type="noConversion"/>
  </si>
  <si>
    <t>台北市北投區中央北路一段224號</t>
    <phoneticPr fontId="3" type="noConversion"/>
  </si>
  <si>
    <t>台北市台北市北投區中央北路一段228巷3號</t>
    <phoneticPr fontId="3" type="noConversion"/>
  </si>
  <si>
    <t>台北市北投區新市街15號</t>
    <phoneticPr fontId="3" type="noConversion"/>
  </si>
  <si>
    <t>北市台北市北投區光明路48號</t>
    <phoneticPr fontId="3" type="noConversion"/>
  </si>
  <si>
    <t>台北市台北市北投區清江路25巷25号</t>
    <phoneticPr fontId="3" type="noConversion"/>
  </si>
  <si>
    <t>台北市北投區崇仁路一段50號1樓</t>
    <phoneticPr fontId="3" type="noConversion"/>
  </si>
  <si>
    <t>台北市北投區裕民一路40巷5號</t>
    <phoneticPr fontId="3" type="noConversion"/>
  </si>
  <si>
    <t>台北市北投區光明路137號</t>
    <phoneticPr fontId="3" type="noConversion"/>
  </si>
  <si>
    <t>台北市士林區大南路31號</t>
    <phoneticPr fontId="3" type="noConversion"/>
  </si>
  <si>
    <t xml:space="preserve">台北市士林區基河路 115 號 </t>
    <phoneticPr fontId="3" type="noConversion"/>
  </si>
  <si>
    <t>台北市士林區小東街38號</t>
    <phoneticPr fontId="3" type="noConversion"/>
  </si>
  <si>
    <t>台北市士林區大東路49號</t>
    <phoneticPr fontId="3" type="noConversion"/>
  </si>
  <si>
    <t xml:space="preserve">台北市士林區大南路46號 </t>
    <phoneticPr fontId="3" type="noConversion"/>
  </si>
  <si>
    <t>台北市士林區大南路84號</t>
    <phoneticPr fontId="3" type="noConversion"/>
  </si>
  <si>
    <t xml:space="preserve">可蜜達Comida(林森店) </t>
    <phoneticPr fontId="3" type="noConversion"/>
  </si>
  <si>
    <t>阿國切仔麵</t>
    <phoneticPr fontId="3" type="noConversion"/>
  </si>
  <si>
    <t>小珊食堂</t>
    <phoneticPr fontId="3" type="noConversion"/>
  </si>
  <si>
    <t>青嵐食事処</t>
    <phoneticPr fontId="3" type="noConversion"/>
  </si>
  <si>
    <t>雙連圓仔湯</t>
    <phoneticPr fontId="3" type="noConversion"/>
  </si>
  <si>
    <t>台北市中山區林森北路310巷24號</t>
    <phoneticPr fontId="3" type="noConversion"/>
  </si>
  <si>
    <t>台北市大同區民生西路81號</t>
    <phoneticPr fontId="3" type="noConversion"/>
  </si>
  <si>
    <t>台北市大同區赤峰街79號</t>
    <phoneticPr fontId="3" type="noConversion"/>
  </si>
  <si>
    <t>台北市大同區南京西路25巷24號</t>
    <phoneticPr fontId="3" type="noConversion"/>
  </si>
  <si>
    <t>台北市大同區民生西路136號</t>
    <phoneticPr fontId="3" type="noConversion"/>
  </si>
  <si>
    <t>雙連巷仔內大腸煎</t>
    <phoneticPr fontId="3" type="noConversion"/>
  </si>
  <si>
    <t>霸焢肉</t>
    <phoneticPr fontId="3" type="noConversion"/>
  </si>
  <si>
    <t>川渝小吃坊</t>
    <phoneticPr fontId="3" type="noConversion"/>
  </si>
  <si>
    <t xml:space="preserve">小日子商號 赤峰店 </t>
    <phoneticPr fontId="3" type="noConversion"/>
  </si>
  <si>
    <t>真芳碳烤吐司（南西店）</t>
    <phoneticPr fontId="3" type="noConversion"/>
  </si>
  <si>
    <t>台北市大同區南京西路25巷20號</t>
    <phoneticPr fontId="3" type="noConversion"/>
  </si>
  <si>
    <t>台北市中山區中山北路一段140巷18之1號</t>
    <phoneticPr fontId="3" type="noConversion"/>
  </si>
  <si>
    <t>台北市大同區南京西路18巷6弄8-1號</t>
    <phoneticPr fontId="3" type="noConversion"/>
  </si>
  <si>
    <t>台北市大同區赤峰街 22 號</t>
    <phoneticPr fontId="3" type="noConversion"/>
  </si>
  <si>
    <t>台北市中山區南京西路14號</t>
    <phoneticPr fontId="3" type="noConversion"/>
  </si>
  <si>
    <t>E0455</t>
  </si>
  <si>
    <t>白湯什錦拉麵多達7種配料，湯頭不夠還能免費續加!</t>
    <phoneticPr fontId="2" type="noConversion"/>
  </si>
  <si>
    <t>『吳家牛肉麵』是北投眾多牛肉麵中的其中一間，北投牛肉麵店很多，而且很多都很有名又是老店，每到用餐時間生意都很好</t>
  </si>
  <si>
    <t>與吳家牛肉麵緊鄰而生，不同的是這裡主打清燉風味的湯汁，2家皆是北投在地老饕熱愛的牛肉麵店，而志明牛肉拉麵多年前更曾榮獲台北牛肉麵節料理王大賽的肯定。</t>
  </si>
  <si>
    <t>E0141</t>
  </si>
  <si>
    <t>北投市場手搖飲老店，食尚玩家人氣推薦，平價古早味超人氣紅茶，近北投捷運站</t>
  </si>
  <si>
    <t>CP值爆表！超便宜價格加上超大份量的爆推美食小吃店</t>
  </si>
  <si>
    <t>除了味道不會太甜之外，綠茶、紅茶、烏龍茶等等飲品都是他們用茶葉泡的喔！</t>
  </si>
  <si>
    <t>E0456</t>
  </si>
  <si>
    <t>原北投市場裡老店，在地近20年的美味滷味肉飯！</t>
  </si>
  <si>
    <t>本店位於石牌商城內，創立至今已三十年，我們堅持品質與信用，以最新鮮、衛生與優良的產品，提供給廣大消費者最佳的服務，以贏得市場極佳的口碑。</t>
  </si>
  <si>
    <t>E0451</t>
  </si>
  <si>
    <t>脆皮烤鴨飯．平價星馬料理</t>
  </si>
  <si>
    <t>好朋友涼麵</t>
    <phoneticPr fontId="3" type="noConversion"/>
  </si>
  <si>
    <t>鍾記原上海生煎包</t>
    <phoneticPr fontId="3" type="noConversion"/>
  </si>
  <si>
    <t>海友十全排骨</t>
    <phoneticPr fontId="3" type="noConversion"/>
  </si>
  <si>
    <t>在網路上有近600則評價的好朋友涼麵，是士林夜市裡熱門的排隊小吃，好朋友涼麵連續獲得2019與2020米其林必比登推薦夜市街頭小吃，好朋友涼麵主要是加了檸檬與榨菜比較特別，然後做成麻辣口味，一樣有添加麻醬跟涼麵醬，但吃起來沒有想像中那麼濃稠，反而是更為清爽還帶有一點辣度。</t>
  </si>
  <si>
    <t>進補好滋味</t>
  </si>
  <si>
    <t>兩種精心研製的口味，</t>
  </si>
  <si>
    <t>開店逾四十年，其湯品以秘方燉製，每種使用十五種以上中藥材，香醇味美且具保健功效。</t>
  </si>
  <si>
    <t>50年老店王純濃厚青草茶。夏天爽胃好選擇</t>
  </si>
  <si>
    <t>這間阿亮麵線創立於1975年，一碗麵線裡有三種料才30元</t>
  </si>
  <si>
    <t>簡單的事，用心做就不簡單。</t>
  </si>
  <si>
    <t>台北三大必吃切仔麵！捷運雙連站人氣古早味美食推薦</t>
  </si>
  <si>
    <t>E0428</t>
  </si>
  <si>
    <t>赤峰街有溫度的深夜食堂 雙連日本料理小店推薦！</t>
  </si>
  <si>
    <t>傳統的堅持。現代的選擇</t>
  </si>
  <si>
    <t>定食、海鮮丼飯</t>
    <phoneticPr fontId="2" type="noConversion"/>
  </si>
  <si>
    <t>雙連隱藏版美食推薦！在地人都來這間好吃又不貴</t>
  </si>
  <si>
    <t>源自嘉義新港、傳承三代有媽媽味道的</t>
  </si>
  <si>
    <t>E0421</t>
  </si>
  <si>
    <t>道地重慶小吃與川味熱炒</t>
  </si>
  <si>
    <t>E0422</t>
  </si>
  <si>
    <t>小小的日子遇上大大的美好，赤峰街最文青的散步飲品</t>
  </si>
  <si>
    <t>E0423</t>
  </si>
  <si>
    <t>F00047</t>
  </si>
  <si>
    <t>F00048</t>
  </si>
  <si>
    <t>E0420</t>
  </si>
  <si>
    <t>麵屋一燈台灣店</t>
  </si>
  <si>
    <t>台北市中山區南京東路一段29號</t>
  </si>
  <si>
    <t>肥前屋</t>
    <phoneticPr fontId="3" type="noConversion"/>
  </si>
  <si>
    <t xml:space="preserve">台北市中山區中山北路一段121巷13之2號1樓  </t>
    <phoneticPr fontId="3" type="noConversion"/>
  </si>
  <si>
    <t>日本公信力美食網【食べログ】拉麵常勝軍</t>
  </si>
  <si>
    <t>鰻魚飯盒 $250 就可以吃到，中山站林森北路六條通人氣排隊店！</t>
  </si>
  <si>
    <t xml:space="preserve">"food"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</si>
</sst>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">
    <xf numFmtId="0" fontId="0" fillId="0" borderId="0" xfId="0"/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6" zoomScaleNormal="100" workbookViewId="0">
      <pane xSplit="3" topLeftCell="H1" activePane="topRight" state="frozen"/>
      <selection activeCell="A26" sqref="A26"/>
      <selection pane="topRight" activeCell="H38" sqref="H38"/>
    </sheetView>
  </sheetViews>
  <sheetFormatPr defaultRowHeight="16.5" x14ac:dyDescent="0.25"/>
  <cols>
    <col min="1" max="1" width="7.625" bestFit="1" customWidth="1"/>
    <col min="2" max="2" width="6.75" bestFit="1" customWidth="1"/>
    <col min="3" max="3" width="27.5" bestFit="1" customWidth="1"/>
    <col min="4" max="4" width="255.75" bestFit="1" customWidth="1"/>
    <col min="5" max="5" width="3.5" bestFit="1" customWidth="1"/>
    <col min="6" max="6" width="17.5" bestFit="1" customWidth="1"/>
    <col min="7" max="7" width="48.625" bestFit="1" customWidth="1"/>
    <col min="8" max="8" width="255.75" bestFit="1" customWidth="1"/>
    <col min="9" max="9" width="7.5" bestFit="1" customWidth="1"/>
    <col min="10" max="10" width="17.375" customWidth="1"/>
  </cols>
  <sheetData>
    <row r="1" spans="1:9" x14ac:dyDescent="0.25">
      <c r="A1" t="s">
        <v>0</v>
      </c>
      <c r="B1" t="s">
        <v>47</v>
      </c>
      <c r="C1" t="s">
        <v>40</v>
      </c>
      <c r="D1" t="s">
        <v>76</v>
      </c>
      <c r="E1" t="s">
        <v>73</v>
      </c>
      <c r="F1" t="str">
        <f>"+886 2 "&amp;"23214693"</f>
        <v>+886 2 23214693</v>
      </c>
      <c r="G1" t="s">
        <v>77</v>
      </c>
      <c r="H1" t="str">
        <f>"INSERT INTO " &amp; $I$1 &amp; "VALUES('" &amp; A1 &amp; "', '" &amp; B1 &amp; "', '" &amp; C1 &amp; "', '" &amp; D1 &amp; "', '" &amp; E1 &amp; "', '" &amp; F1 &amp; "', '" &amp; G1 &amp; "');"</f>
        <v>INSERT INTO "food" VALUES('F00001', 'E0057', '巧之味', '現場供應熟食內用及外帶，亦有販售生水餃，另提供宅配服務。', 'L', '+886 2 23214693', '台北市中正區濟南路二段6號');</v>
      </c>
      <c r="I1" t="s">
        <v>262</v>
      </c>
    </row>
    <row r="2" spans="1:9" x14ac:dyDescent="0.25">
      <c r="A2" t="s">
        <v>1</v>
      </c>
      <c r="B2" t="s">
        <v>47</v>
      </c>
      <c r="C2" t="s">
        <v>38</v>
      </c>
      <c r="D2" t="s">
        <v>79</v>
      </c>
      <c r="E2" t="s">
        <v>73</v>
      </c>
      <c r="F2" t="str">
        <f>"+886 2 "&amp;"23751923"</f>
        <v>+886 2 23751923</v>
      </c>
      <c r="G2" t="s">
        <v>78</v>
      </c>
      <c r="H2" t="str">
        <f t="shared" ref="H2:H57" si="0">"INSERT INTO " &amp; $I$1 &amp; "VALUES('" &amp; A2 &amp; "', '" &amp; B2 &amp; "', '" &amp; C2 &amp; "', '" &amp; D2 &amp; "', '" &amp; E2 &amp; "', '" &amp; F2 &amp; "', '" &amp; G2 &amp; "');"</f>
        <v>INSERT INTO "food" VALUES('F00002', 'E0057', '小李便當店', '只有外帶的巷子內排隊便當', 'L', '+886 2 23751923', '台北市中正區濟南路二段3號');</v>
      </c>
    </row>
    <row r="3" spans="1:9" x14ac:dyDescent="0.25">
      <c r="A3" t="s">
        <v>2</v>
      </c>
      <c r="B3" t="s">
        <v>47</v>
      </c>
      <c r="C3" t="s">
        <v>67</v>
      </c>
      <c r="D3" t="s">
        <v>81</v>
      </c>
      <c r="E3" t="s">
        <v>74</v>
      </c>
      <c r="F3" t="str">
        <f>"+886 2 "&amp;"23210662"</f>
        <v>+886 2 23210662</v>
      </c>
      <c r="G3" t="s">
        <v>80</v>
      </c>
      <c r="H3" t="str">
        <f t="shared" si="0"/>
        <v>INSERT INTO "food" VALUES('F00003', 'E0057', '饌味香中正店', '東西好吃物超所值美食推薦好吃', 'L', '+886 2 23210662', '台北市中正區濟南路二段6-1號');</v>
      </c>
    </row>
    <row r="4" spans="1:9" x14ac:dyDescent="0.25">
      <c r="A4" t="s">
        <v>3</v>
      </c>
      <c r="B4" t="s">
        <v>56</v>
      </c>
      <c r="C4" t="s">
        <v>42</v>
      </c>
      <c r="D4" t="s">
        <v>82</v>
      </c>
      <c r="E4" t="s">
        <v>75</v>
      </c>
      <c r="F4" t="str">
        <f>"+886 2 "&amp;"23113581"</f>
        <v>+886 2 23113581</v>
      </c>
      <c r="G4" t="s">
        <v>83</v>
      </c>
      <c r="H4" t="str">
        <f t="shared" si="0"/>
        <v>INSERT INTO "food" VALUES('F00004', 'E0419', '劉山東牛肉麵', '清燉牛肉麵是本店招牌！', 'M', '+886 2 23113581', '台北市中正區開封街一段14巷2號');</v>
      </c>
    </row>
    <row r="5" spans="1:9" x14ac:dyDescent="0.25">
      <c r="A5" t="s">
        <v>4</v>
      </c>
      <c r="B5" t="s">
        <v>55</v>
      </c>
      <c r="C5" t="s">
        <v>39</v>
      </c>
      <c r="D5" t="s">
        <v>85</v>
      </c>
      <c r="E5" t="s">
        <v>74</v>
      </c>
      <c r="F5" t="str">
        <f>"+886 2 "&amp;"23938278"</f>
        <v>+886 2 23938278</v>
      </c>
      <c r="G5" t="s">
        <v>84</v>
      </c>
      <c r="H5" t="str">
        <f t="shared" si="0"/>
        <v>INSERT INTO "food" VALUES('F00005', 'E0054', '基隆麵食館', '吃了會讓你讚不絕口的咖哩炒麵', 'L', '+886 2 23938278', '台北市中正區青島東路七號之三');</v>
      </c>
    </row>
    <row r="6" spans="1:9" x14ac:dyDescent="0.25">
      <c r="A6" t="s">
        <v>5</v>
      </c>
      <c r="B6" t="s">
        <v>56</v>
      </c>
      <c r="C6" t="s">
        <v>43</v>
      </c>
      <c r="D6" t="s">
        <v>87</v>
      </c>
      <c r="E6" t="s">
        <v>75</v>
      </c>
      <c r="F6" t="str">
        <f>"+886 2 "&amp;"23122909"</f>
        <v>+886 2 23122909</v>
      </c>
      <c r="G6" t="s">
        <v>86</v>
      </c>
      <c r="H6" t="str">
        <f t="shared" si="0"/>
        <v>INSERT INTO "food" VALUES('F00006', 'E0419', '品森石頭火鍋', '補習街福利，平價日式石頭火鍋', 'M', '+886 2 23122909', '台北市中正區信陽街6-2號');</v>
      </c>
    </row>
    <row r="7" spans="1:9" x14ac:dyDescent="0.25">
      <c r="A7" t="s">
        <v>6</v>
      </c>
      <c r="B7" t="s">
        <v>57</v>
      </c>
      <c r="C7" t="s">
        <v>68</v>
      </c>
      <c r="D7" t="s">
        <v>89</v>
      </c>
      <c r="E7" t="s">
        <v>74</v>
      </c>
      <c r="F7" t="str">
        <f>"+886 2 "&amp;"29957978"</f>
        <v>+886 2 29957978</v>
      </c>
      <c r="G7" t="s">
        <v>88</v>
      </c>
      <c r="H7" t="str">
        <f t="shared" si="0"/>
        <v>INSERT INTO "food" VALUES('F00007', 'E0440', '士林二店豪大大雞排', '豪大大雞排源於台中【小王大雞排】，利用獨特的處理雞肉技術與獨家的中藥醃製配方成為特色小吃，因緣際會下到士林夜市的陽明戲院前擺起豪大大雞排總店，迅速成為了士林夜市裡指標性的小吃之一', 'L', '+886 2 29957978', '台北市士林區基河路115號');</v>
      </c>
    </row>
    <row r="8" spans="1:9" x14ac:dyDescent="0.25">
      <c r="A8" t="s">
        <v>7</v>
      </c>
      <c r="B8" t="s">
        <v>58</v>
      </c>
      <c r="C8" t="s">
        <v>41</v>
      </c>
      <c r="D8" t="s">
        <v>69</v>
      </c>
      <c r="E8" t="s">
        <v>74</v>
      </c>
      <c r="F8" t="str">
        <f>"+886 2 "&amp;"25589685"</f>
        <v>+886 2 25589685</v>
      </c>
      <c r="G8" t="s">
        <v>90</v>
      </c>
      <c r="H8" t="str">
        <f t="shared" si="0"/>
        <v>INSERT INTO "food" VALUES('F00008', 'E0424', '三元號', '滷肉飯界的武林盟主', 'L', '+886 2 25589685', '台北市大同區重慶北路二段11號');</v>
      </c>
    </row>
    <row r="9" spans="1:9" x14ac:dyDescent="0.25">
      <c r="A9" t="s">
        <v>8</v>
      </c>
      <c r="B9" t="s">
        <v>59</v>
      </c>
      <c r="C9" t="s">
        <v>46</v>
      </c>
      <c r="D9" t="s">
        <v>91</v>
      </c>
      <c r="E9" t="s">
        <v>74</v>
      </c>
      <c r="F9" t="str">
        <f>"+886 2 "&amp;"29212000"</f>
        <v>+886 2 29212000</v>
      </c>
      <c r="G9" t="s">
        <v>92</v>
      </c>
      <c r="H9" t="str">
        <f t="shared" si="0"/>
        <v>INSERT INTO "food" VALUES('F00009', 'E0274', '佳佳香鍋貼', '巨無霸鍋貼', 'L', '+886 2 29212000', '新北市永和區永和路一段114號');</v>
      </c>
    </row>
    <row r="10" spans="1:9" x14ac:dyDescent="0.25">
      <c r="A10" t="s">
        <v>9</v>
      </c>
      <c r="B10" t="s">
        <v>60</v>
      </c>
      <c r="C10" t="s">
        <v>44</v>
      </c>
      <c r="D10" t="s">
        <v>93</v>
      </c>
      <c r="E10" t="s">
        <v>74</v>
      </c>
      <c r="F10" t="str">
        <f>"+886 2 "&amp;"86606330"</f>
        <v>+886 2 86606330</v>
      </c>
      <c r="G10" t="s">
        <v>94</v>
      </c>
      <c r="H10" t="str">
        <f t="shared" si="0"/>
        <v>INSERT INTO "food" VALUES('F00010', 'E0275', '文化豆花', '【永和美食】文化養生豆漿豆花。文化路人氣美食！銅板價的在地甜點', 'L', '+886 2 86606330', '新北市永和區文化路60號');</v>
      </c>
    </row>
    <row r="11" spans="1:9" x14ac:dyDescent="0.25">
      <c r="A11" t="s">
        <v>10</v>
      </c>
      <c r="B11" t="s">
        <v>61</v>
      </c>
      <c r="C11" t="s">
        <v>45</v>
      </c>
      <c r="D11" t="s">
        <v>96</v>
      </c>
      <c r="E11" t="s">
        <v>74</v>
      </c>
      <c r="F11" t="str">
        <f>"+886 2 "&amp;"29294104"</f>
        <v>+886 2 29294104</v>
      </c>
      <c r="G11" t="s">
        <v>95</v>
      </c>
      <c r="H11" t="str">
        <f t="shared" si="0"/>
        <v>INSERT INTO "food" VALUES('F00011', 'E0276', '馮記上海小館', '雖然隱身巷弄 卻是藏不住的高人氣', 'L', '+886 2 29294104', '新北市永和區文化路90巷14號');</v>
      </c>
    </row>
    <row r="12" spans="1:9" x14ac:dyDescent="0.25">
      <c r="A12" t="s">
        <v>11</v>
      </c>
      <c r="B12" t="s">
        <v>60</v>
      </c>
      <c r="C12" t="s">
        <v>70</v>
      </c>
      <c r="D12" t="s">
        <v>98</v>
      </c>
      <c r="E12" t="s">
        <v>75</v>
      </c>
      <c r="F12" t="str">
        <f>"+886 2 "&amp;"29275558"</f>
        <v>+886 2 29275558</v>
      </c>
      <c r="G12" t="s">
        <v>97</v>
      </c>
      <c r="H12" t="str">
        <f t="shared" si="0"/>
        <v>INSERT INTO "food" VALUES('F00012', 'E0275', '嵐迪義大利麵永和店', ' 看似簡單卻很夠味 焗烤飯也是吃了會停不下來', 'M', '+886 2 29275558', '新北市永和區信義路10-1號');</v>
      </c>
    </row>
    <row r="13" spans="1:9" x14ac:dyDescent="0.25">
      <c r="A13" t="s">
        <v>12</v>
      </c>
      <c r="B13" t="s">
        <v>47</v>
      </c>
      <c r="C13" t="s">
        <v>48</v>
      </c>
      <c r="D13" t="s">
        <v>100</v>
      </c>
      <c r="E13" t="s">
        <v>74</v>
      </c>
      <c r="F13" t="str">
        <f>"+886 2 "&amp;"23922175"</f>
        <v>+886 2 23922175</v>
      </c>
      <c r="G13" t="s">
        <v>99</v>
      </c>
      <c r="H13" t="str">
        <f t="shared" si="0"/>
        <v>INSERT INTO "food" VALUES('F00013', 'E0057', '阜杭豆漿', '堪稱台北必吃早餐，榮獲米其林必比登推薦，也是觀光客來台灣都會吃的台北早餐', 'L', '+886 2 23922175', '台北市中正區忠孝東路一段108號2樓');</v>
      </c>
    </row>
    <row r="14" spans="1:9" x14ac:dyDescent="0.25">
      <c r="A14" t="s">
        <v>13</v>
      </c>
      <c r="B14" t="s">
        <v>55</v>
      </c>
      <c r="C14" t="s">
        <v>49</v>
      </c>
      <c r="D14" t="s">
        <v>101</v>
      </c>
      <c r="E14" t="s">
        <v>75</v>
      </c>
      <c r="F14" t="str">
        <f>"+886 2 "&amp;"23213666"</f>
        <v>+886 2 23213666</v>
      </c>
      <c r="G14" t="s">
        <v>102</v>
      </c>
      <c r="H14" t="str">
        <f t="shared" si="0"/>
        <v>INSERT INTO "food" VALUES('F00014', 'E0054', '登打士街', '在台北與您相約咖啡歡樂時光~', 'M', '+886 2 23213666', '台北市中正區青島東路6-1號');</v>
      </c>
    </row>
    <row r="15" spans="1:9" x14ac:dyDescent="0.25">
      <c r="A15" t="s">
        <v>14</v>
      </c>
      <c r="B15" t="s">
        <v>62</v>
      </c>
      <c r="C15" t="s">
        <v>50</v>
      </c>
      <c r="D15" t="s">
        <v>104</v>
      </c>
      <c r="E15" t="s">
        <v>74</v>
      </c>
      <c r="F15" t="str">
        <f>"+886 2 "&amp;"23960808"</f>
        <v>+886 2 23960808</v>
      </c>
      <c r="G15" t="s">
        <v>103</v>
      </c>
      <c r="H15" t="str">
        <f t="shared" si="0"/>
        <v>INSERT INTO "food" VALUES('F00015', 'E0388', '金峰魯肉飯', '南門市場超人氣平民美食', 'L', '+886 2 23960808', '台北市中正區羅斯福路一段10號');</v>
      </c>
    </row>
    <row r="16" spans="1:9" x14ac:dyDescent="0.25">
      <c r="A16" t="s">
        <v>15</v>
      </c>
      <c r="B16" t="s">
        <v>63</v>
      </c>
      <c r="C16" t="s">
        <v>51</v>
      </c>
      <c r="D16" t="s">
        <v>106</v>
      </c>
      <c r="E16" t="s">
        <v>74</v>
      </c>
      <c r="F16" t="str">
        <f>"+886 2 "&amp;"25944685"</f>
        <v>+886 2 25944685</v>
      </c>
      <c r="G16" t="s">
        <v>105</v>
      </c>
      <c r="H16" t="str">
        <f t="shared" si="0"/>
        <v>INSERT INTO "food" VALUES('F00016', 'E0327', '台北橋頭筒仔米糕', '食尚玩家推薦夢幻小吃！45年老店，延三夜市必吃美食', 'L', '+886 2 25944685', '台北市大同區延平北路三段No. 22-5號');</v>
      </c>
    </row>
    <row r="17" spans="1:8" x14ac:dyDescent="0.25">
      <c r="A17" t="s">
        <v>16</v>
      </c>
      <c r="B17" t="s">
        <v>64</v>
      </c>
      <c r="C17" t="s">
        <v>52</v>
      </c>
      <c r="D17" t="s">
        <v>71</v>
      </c>
      <c r="E17" t="s">
        <v>74</v>
      </c>
      <c r="F17" t="str">
        <f>"+886 2 "&amp;"25561244"</f>
        <v>+886 2 25561244</v>
      </c>
      <c r="G17" t="s">
        <v>107</v>
      </c>
      <c r="H17" t="str">
        <f t="shared" si="0"/>
        <v>INSERT INTO "food" VALUES('F00017', 'E0426', '萬福號', '圓環美食,傳承四代古早味│懷念圓環刈包/潤餅的好滋味', 'L', '+886 2 25561244', '台北市大同區重慶北路二段29號');</v>
      </c>
    </row>
    <row r="18" spans="1:8" x14ac:dyDescent="0.25">
      <c r="A18" t="s">
        <v>17</v>
      </c>
      <c r="B18" t="s">
        <v>65</v>
      </c>
      <c r="C18" t="s">
        <v>53</v>
      </c>
      <c r="D18" t="s">
        <v>72</v>
      </c>
      <c r="E18" t="s">
        <v>74</v>
      </c>
      <c r="F18" t="str">
        <f>"+886 2 "&amp;"25941932"</f>
        <v>+886 2 25941932</v>
      </c>
      <c r="G18" t="s">
        <v>108</v>
      </c>
      <c r="H18" t="str">
        <f t="shared" si="0"/>
        <v>INSERT INTO "food" VALUES('F00018', 'E0439', '紅茶屋', '紅茶屋生活飲品-超便宜又好喝的紅茶與花生冰沙', 'L', '+886 2 25941932', '台北市大同區重慶北路三段335巷56之1號');</v>
      </c>
    </row>
    <row r="19" spans="1:8" x14ac:dyDescent="0.25">
      <c r="A19" t="s">
        <v>18</v>
      </c>
      <c r="B19" t="s">
        <v>66</v>
      </c>
      <c r="C19" t="s">
        <v>54</v>
      </c>
      <c r="D19" t="s">
        <v>109</v>
      </c>
      <c r="E19" t="s">
        <v>75</v>
      </c>
      <c r="F19" t="str">
        <f>"+886 2 "&amp;"23615588"</f>
        <v>+886 2 23615588</v>
      </c>
      <c r="G19" t="s">
        <v>110</v>
      </c>
      <c r="H19" t="str">
        <f t="shared" si="0"/>
        <v>INSERT INTO "food" VALUES('F00019', 'E0044', '老天祿', ' 以滷味聞名的武昌街老天祿，五十多年歷史是陪伴台北人逛西門町、看電影的必備零嘴。如今老字號的老天祿港式滷味，更是港台饕客的最愛，已儼然成為台北西門町特色美食。', 'M', '+886 2 23615588', '台北市萬華區武昌街二段55號');</v>
      </c>
    </row>
    <row r="20" spans="1:8" x14ac:dyDescent="0.25">
      <c r="A20" t="s">
        <v>19</v>
      </c>
      <c r="B20" t="s">
        <v>129</v>
      </c>
      <c r="C20" t="s">
        <v>128</v>
      </c>
      <c r="D20" t="s">
        <v>131</v>
      </c>
      <c r="E20" t="s">
        <v>135</v>
      </c>
      <c r="F20" t="str">
        <f>"+886 2 "&amp;"23911196"</f>
        <v>+886 2 23911196</v>
      </c>
      <c r="G20" t="s">
        <v>130</v>
      </c>
      <c r="H20" t="str">
        <f t="shared" si="0"/>
        <v>INSERT INTO "food" VALUES('F00020', 'E0055', '麥當勞林森二店', '1984年，麥當勞帶著美式熱情基因而來，數十個年頭，一點一滴融入台灣在地文化。亙古不變的服務理念、與時俱進的服務精神，以「美食」、「數位」、「服務」的三大升級持續向前邁進！', 'L', '+886 2 23911196', '台北市中正區林森南路1號');</v>
      </c>
    </row>
    <row r="21" spans="1:8" x14ac:dyDescent="0.25">
      <c r="A21" t="s">
        <v>20</v>
      </c>
      <c r="B21" t="s">
        <v>64</v>
      </c>
      <c r="C21" t="s">
        <v>132</v>
      </c>
      <c r="D21" t="s">
        <v>134</v>
      </c>
      <c r="E21" t="s">
        <v>136</v>
      </c>
      <c r="F21" t="str">
        <f>"+886 2 "&amp;"25675702"</f>
        <v>+886 2 25675702</v>
      </c>
      <c r="G21" t="s">
        <v>133</v>
      </c>
      <c r="H21" t="str">
        <f t="shared" si="0"/>
        <v>INSERT INTO "food" VALUES('F00021', 'E0426', '百八魚場民生店', '高貴不貴魚鮮飯香', 'M', '+886 2 25675702', '台北市中山區民生西路44號');</v>
      </c>
    </row>
    <row r="22" spans="1:8" x14ac:dyDescent="0.25">
      <c r="A22" t="s">
        <v>21</v>
      </c>
      <c r="B22" t="s">
        <v>140</v>
      </c>
      <c r="C22" t="s">
        <v>137</v>
      </c>
      <c r="D22" t="s">
        <v>138</v>
      </c>
      <c r="E22" t="s">
        <v>136</v>
      </c>
      <c r="F22" t="str">
        <f>"+886 2 "&amp;"25091277"</f>
        <v>+886 2 25091277</v>
      </c>
      <c r="G22" t="s">
        <v>139</v>
      </c>
      <c r="H22" t="str">
        <f t="shared" si="0"/>
        <v>INSERT INTO "food" VALUES('F00022', 'E0239', 'hot7新鐵板料理長安東店', '食：踏實の口味-原塊原味', 'M', '+886 2 25091277', '台北市中山區長安東路二段78之2號');</v>
      </c>
    </row>
    <row r="23" spans="1:8" x14ac:dyDescent="0.25">
      <c r="A23" t="s">
        <v>22</v>
      </c>
      <c r="B23" t="s">
        <v>66</v>
      </c>
      <c r="C23" t="s">
        <v>141</v>
      </c>
      <c r="D23" t="s">
        <v>143</v>
      </c>
      <c r="E23" t="s">
        <v>144</v>
      </c>
      <c r="F23" t="str">
        <f>"+886 2 "&amp;"23310377"</f>
        <v>+886 2 23310377</v>
      </c>
      <c r="G23" t="s">
        <v>142</v>
      </c>
      <c r="H23" t="str">
        <f t="shared" si="0"/>
        <v>INSERT INTO "food" VALUES('F00023', 'E0044', '美觀園日本料理', '台北老字號台式日本料理/在地人觀光客都推薦', 'H', '+886 2 23310377', '台北市萬華區峨嵋街47號');</v>
      </c>
    </row>
    <row r="24" spans="1:8" x14ac:dyDescent="0.25">
      <c r="A24" t="s">
        <v>23</v>
      </c>
      <c r="B24" t="s">
        <v>66</v>
      </c>
      <c r="C24" t="s">
        <v>145</v>
      </c>
      <c r="D24" t="s">
        <v>146</v>
      </c>
      <c r="E24" t="s">
        <v>147</v>
      </c>
      <c r="F24" t="str">
        <f>"+886 2 "&amp;"23714920"</f>
        <v>+886 2 23714920</v>
      </c>
      <c r="G24" t="s">
        <v>148</v>
      </c>
      <c r="H24" t="str">
        <f t="shared" si="0"/>
        <v>INSERT INTO "food" VALUES('F00024', 'E0044', '玉林雞腿大王', '號稱台北市最好吃的雞腿飯！萬華巷弄70年老店', 'M', '+886 2 23714920', '台北市萬華區中華路一段114巷9號');</v>
      </c>
    </row>
    <row r="25" spans="1:8" x14ac:dyDescent="0.25">
      <c r="A25" t="s">
        <v>24</v>
      </c>
      <c r="B25" t="s">
        <v>66</v>
      </c>
      <c r="C25" t="s">
        <v>149</v>
      </c>
      <c r="D25" t="s">
        <v>150</v>
      </c>
      <c r="E25" t="s">
        <v>147</v>
      </c>
      <c r="F25" t="str">
        <f>"+886 2 "&amp;"23719739"</f>
        <v>+886 2 23719739</v>
      </c>
      <c r="G25" t="s">
        <v>151</v>
      </c>
      <c r="H25" t="str">
        <f t="shared" si="0"/>
        <v>INSERT INTO "food" VALUES('F00025', 'E0044', 'ㄧ級排骨', '一級排骨是西門町最棒的排骨飯', 'M', '+886 2 23719739', '台北市萬華區成都路27巷11號');</v>
      </c>
    </row>
    <row r="26" spans="1:8" x14ac:dyDescent="0.25">
      <c r="A26" t="s">
        <v>25</v>
      </c>
      <c r="B26" t="s">
        <v>155</v>
      </c>
      <c r="C26" t="s">
        <v>152</v>
      </c>
      <c r="D26" t="s">
        <v>154</v>
      </c>
      <c r="E26" t="s">
        <v>144</v>
      </c>
      <c r="F26" t="str">
        <f>"+886 2 "&amp;"23892211"</f>
        <v>+886 2 23892211</v>
      </c>
      <c r="G26" t="s">
        <v>153</v>
      </c>
      <c r="H26" t="str">
        <f t="shared" si="0"/>
        <v>INSERT INTO "food" VALUES('F00026', 'E0039', '三味食堂', '鮭魚生魚片握壽司、鮭魚肚必點！韓國人也排隊！', 'H', '+886 2 23892211', '台北市萬華區貴陽街二段116號');</v>
      </c>
    </row>
    <row r="27" spans="1:8" x14ac:dyDescent="0.25">
      <c r="A27" t="s">
        <v>26</v>
      </c>
      <c r="B27" t="s">
        <v>159</v>
      </c>
      <c r="C27" t="s">
        <v>156</v>
      </c>
      <c r="D27" t="s">
        <v>158</v>
      </c>
      <c r="E27" t="s">
        <v>167</v>
      </c>
      <c r="F27" t="str">
        <f>"+886 2 "&amp;"23707118"</f>
        <v>+886 2 23707118</v>
      </c>
      <c r="G27" t="s">
        <v>157</v>
      </c>
      <c r="H27" t="str">
        <f t="shared" si="0"/>
        <v>INSERT INTO "food" VALUES('F00027', 'E0036', '小王煮瓜', '華西街必吃黑金滷肉飯 /萬華滷肉飯/台北米其林', 'L', '+886 2 23707118', '台北市萬華區華西街17之4號');</v>
      </c>
    </row>
    <row r="28" spans="1:8" x14ac:dyDescent="0.25">
      <c r="A28" t="s">
        <v>27</v>
      </c>
      <c r="B28" t="s">
        <v>159</v>
      </c>
      <c r="C28" t="s">
        <v>160</v>
      </c>
      <c r="D28" t="s">
        <v>163</v>
      </c>
      <c r="E28" t="s">
        <v>167</v>
      </c>
      <c r="F28" t="str">
        <f>"+886 2 "&amp;"23884259"</f>
        <v>+886 2 23884259</v>
      </c>
      <c r="G28" t="s">
        <v>161</v>
      </c>
      <c r="H28" t="str">
        <f t="shared" si="0"/>
        <v>INSERT INTO "food" VALUES('F00028', 'E0036', '亞東甜不辣', '超級特殊的甜不辣沾醬', 'L', '+886 2 23884259', '台北市萬華區西園路一段56號');</v>
      </c>
    </row>
    <row r="29" spans="1:8" x14ac:dyDescent="0.25">
      <c r="A29" t="s">
        <v>28</v>
      </c>
      <c r="B29" t="s">
        <v>162</v>
      </c>
      <c r="C29" t="s">
        <v>165</v>
      </c>
      <c r="D29" t="s">
        <v>164</v>
      </c>
      <c r="E29" t="s">
        <v>167</v>
      </c>
      <c r="F29" t="str">
        <f>"+886 2 "&amp;"23041979"</f>
        <v>+886 2 23041979</v>
      </c>
      <c r="G29" t="s">
        <v>166</v>
      </c>
      <c r="H29" t="str">
        <f t="shared" si="0"/>
        <v>INSERT INTO "food" VALUES('F00029', 'E0037', '陳記專業蚵仔麵線萬華店', '在台北萬華可是一間二十幾年的排隊名店，也被譽為萬華區最好吃的麵線，曾獲選過臺北市冠軍首選麵線，當中的新鮮蚵仔是由東石港直送而來，並搭配上滷到完全入味的大腸頭，加上些許香菜就成了口中的完美麵線，商標上的嫦娥更是老闆幽默有趣的創意之作，以”腸”和”蚵”的國台語諧音作為組合，所以有了”嫦娥麵線”之稱，目前陳記除了在萬華外，永和、南港、復興北路上也各設有分店。', 'L', '+886 2 23041979', '台北市萬華區和平西路三段166號');</v>
      </c>
    </row>
    <row r="30" spans="1:8" x14ac:dyDescent="0.25">
      <c r="A30" t="s">
        <v>29</v>
      </c>
      <c r="B30" t="s">
        <v>159</v>
      </c>
      <c r="C30" t="s">
        <v>168</v>
      </c>
      <c r="D30" t="s">
        <v>169</v>
      </c>
      <c r="E30" t="s">
        <v>167</v>
      </c>
      <c r="F30" t="str">
        <f>"+886 2 "&amp;"23115241"</f>
        <v>+886 2 23115241</v>
      </c>
      <c r="G30" t="s">
        <v>170</v>
      </c>
      <c r="H30" t="str">
        <f t="shared" si="0"/>
        <v>INSERT INTO "food" VALUES('F00030', 'E0036', '一甲子餐飲', '傳承一甲子的好味道，難以忘懷的古早味。', 'L', '+886 2 23115241', '台北市萬華區康定路79號');</v>
      </c>
    </row>
    <row r="31" spans="1:8" x14ac:dyDescent="0.25">
      <c r="A31" t="s">
        <v>30</v>
      </c>
      <c r="B31" t="s">
        <v>218</v>
      </c>
      <c r="C31" t="s">
        <v>171</v>
      </c>
      <c r="D31" t="s">
        <v>219</v>
      </c>
      <c r="E31" t="s">
        <v>147</v>
      </c>
      <c r="F31" t="str">
        <f>"+886 2 "&amp;"28937958"</f>
        <v>+886 2 28937958</v>
      </c>
      <c r="G31" t="s">
        <v>183</v>
      </c>
      <c r="H31" t="str">
        <f t="shared" si="0"/>
        <v>INSERT INTO "food" VALUES('F00031', 'E0455', '滿來溫泉拉麵', '白湯什錦拉麵多達7種配料，湯頭不夠還能免費續加!', 'M', '+886 2 28937958', '台北市台北市北投區溫泉路25號');</v>
      </c>
    </row>
    <row r="32" spans="1:8" x14ac:dyDescent="0.25">
      <c r="A32" t="s">
        <v>31</v>
      </c>
      <c r="B32" t="s">
        <v>218</v>
      </c>
      <c r="C32" t="s">
        <v>172</v>
      </c>
      <c r="D32" t="s">
        <v>220</v>
      </c>
      <c r="E32" t="s">
        <v>147</v>
      </c>
      <c r="F32" t="str">
        <f>"+886 2 "&amp;"28923686"</f>
        <v>+886 2 28923686</v>
      </c>
      <c r="G32" t="s">
        <v>184</v>
      </c>
      <c r="H32" t="str">
        <f t="shared" si="0"/>
        <v>INSERT INTO "food" VALUES('F00032', 'E0455', '吳家牛肉麵', '『吳家牛肉麵』是北投眾多牛肉麵中的其中一間，北投牛肉麵店很多，而且很多都很有名又是老店，每到用餐時間生意都很好', 'M', '+886 2 28923686', '台北市北投區中央北路一段224號');</v>
      </c>
    </row>
    <row r="33" spans="1:8" x14ac:dyDescent="0.25">
      <c r="A33" t="s">
        <v>32</v>
      </c>
      <c r="B33" t="s">
        <v>222</v>
      </c>
      <c r="C33" t="s">
        <v>173</v>
      </c>
      <c r="D33" t="s">
        <v>221</v>
      </c>
      <c r="E33" t="s">
        <v>147</v>
      </c>
      <c r="F33" t="str">
        <f>"+886 2 "&amp;"28929758"</f>
        <v>+886 2 28929758</v>
      </c>
      <c r="G33" t="s">
        <v>185</v>
      </c>
      <c r="H33" t="str">
        <f t="shared" si="0"/>
        <v>INSERT INTO "food" VALUES('F00033', 'E0141', '志明牛肉麵', '與吳家牛肉麵緊鄰而生，不同的是這裡主打清燉風味的湯汁，2家皆是北投在地老饕熱愛的牛肉麵店，而志明牛肉拉麵多年前更曾榮獲台北牛肉麵節料理王大賽的肯定。', 'M', '+886 2 28929758', '台北市台北市北投區中央北路一段228巷3號');</v>
      </c>
    </row>
    <row r="34" spans="1:8" x14ac:dyDescent="0.25">
      <c r="A34" t="s">
        <v>33</v>
      </c>
      <c r="B34" t="s">
        <v>218</v>
      </c>
      <c r="C34" t="s">
        <v>174</v>
      </c>
      <c r="D34" t="s">
        <v>223</v>
      </c>
      <c r="E34" t="s">
        <v>147</v>
      </c>
      <c r="F34" t="str">
        <f>"+886 2 "&amp;"28910602"</f>
        <v>+886 2 28910602</v>
      </c>
      <c r="G34" t="s">
        <v>186</v>
      </c>
      <c r="H34" t="str">
        <f t="shared" si="0"/>
        <v>INSERT INTO "food" VALUES('F00034', 'E0455', '蔡元益紅茶', '北投市場手搖飲老店，食尚玩家人氣推薦，平價古早味超人氣紅茶，近北投捷運站', 'M', '+886 2 28910602', '台北市北投區新市街15號');</v>
      </c>
    </row>
    <row r="35" spans="1:8" x14ac:dyDescent="0.25">
      <c r="A35" t="s">
        <v>34</v>
      </c>
      <c r="B35" t="s">
        <v>218</v>
      </c>
      <c r="C35" t="s">
        <v>175</v>
      </c>
      <c r="D35" t="s">
        <v>224</v>
      </c>
      <c r="E35" t="s">
        <v>167</v>
      </c>
      <c r="F35" t="str">
        <f>"+886 2 "&amp;"28984146"</f>
        <v>+886 2 28984146</v>
      </c>
      <c r="G35" t="s">
        <v>187</v>
      </c>
      <c r="H35" t="str">
        <f t="shared" si="0"/>
        <v>INSERT INTO "food" VALUES('F00035', 'E0455', '漢奇肉羹', 'CP值爆表！超便宜價格加上超大份量的爆推美食小吃店', 'L', '+886 2 28984146', '北市台北市北投區光明路48號');</v>
      </c>
    </row>
    <row r="36" spans="1:8" x14ac:dyDescent="0.25">
      <c r="A36" t="s">
        <v>35</v>
      </c>
      <c r="B36" t="s">
        <v>226</v>
      </c>
      <c r="C36" t="s">
        <v>176</v>
      </c>
      <c r="D36" t="s">
        <v>225</v>
      </c>
      <c r="E36" t="s">
        <v>167</v>
      </c>
      <c r="F36" t="str">
        <f>"+886 2 "&amp;"28963568"</f>
        <v>+886 2 28963568</v>
      </c>
      <c r="G36" t="s">
        <v>188</v>
      </c>
      <c r="H36" t="str">
        <f t="shared" si="0"/>
        <v>INSERT INTO "food" VALUES('F00036', 'E0456', '高記茶莊', '除了味道不會太甜之外，綠茶、紅茶、烏龍茶等等飲品都是他們用茶葉泡的喔！', 'L', '+886 2 28963568', '台北市台北市北投區清江路25巷25号');</v>
      </c>
    </row>
    <row r="37" spans="1:8" x14ac:dyDescent="0.25">
      <c r="A37" t="s">
        <v>36</v>
      </c>
      <c r="B37" t="s">
        <v>218</v>
      </c>
      <c r="C37" t="s">
        <v>177</v>
      </c>
      <c r="D37" t="s">
        <v>227</v>
      </c>
      <c r="E37" t="s">
        <v>167</v>
      </c>
      <c r="F37" t="str">
        <f>"+886 2 "&amp;"28933466"</f>
        <v>+886 2 28933466</v>
      </c>
      <c r="G37" t="s">
        <v>189</v>
      </c>
      <c r="H37" t="str">
        <f t="shared" si="0"/>
        <v>INSERT INTO "food" VALUES('F00037', 'E0455', '金仙魯肉飯 北投店', '原北投市場裡老店，在地近20年的美味滷味肉飯！', 'L', '+886 2 28933466', '台北市北投區崇仁路一段50號1樓');</v>
      </c>
    </row>
    <row r="38" spans="1:8" x14ac:dyDescent="0.25">
      <c r="A38" t="s">
        <v>37</v>
      </c>
      <c r="B38" t="s">
        <v>229</v>
      </c>
      <c r="C38" t="s">
        <v>178</v>
      </c>
      <c r="D38" t="s">
        <v>228</v>
      </c>
      <c r="E38" t="s">
        <v>167</v>
      </c>
      <c r="F38" t="str">
        <f>"+886 2 "&amp;"28262424"</f>
        <v>+886 2 28262424</v>
      </c>
      <c r="G38" t="s">
        <v>190</v>
      </c>
      <c r="H38" t="str">
        <f t="shared" si="0"/>
        <v>INSERT INTO "food" VALUES('F00038', 'E0451', '阿財鍋貼水餃專賣店', '本店位於石牌商城內，創立至今已三十年，我們堅持品質與信用，以最新鮮、衛生與優良的產品，提供給廣大消費者最佳的服務，以贏得市場極佳的口碑。', 'L', '+886 2 28262424', '台北市北投區裕民一路40巷5號');</v>
      </c>
    </row>
    <row r="39" spans="1:8" x14ac:dyDescent="0.25">
      <c r="A39" t="s">
        <v>111</v>
      </c>
      <c r="B39" t="s">
        <v>229</v>
      </c>
      <c r="C39" t="s">
        <v>179</v>
      </c>
      <c r="D39" t="s">
        <v>230</v>
      </c>
      <c r="E39" t="s">
        <v>167</v>
      </c>
      <c r="F39" t="str">
        <f>"+886 2 "&amp;"28912766"</f>
        <v>+886 2 28912766</v>
      </c>
      <c r="G39" t="s">
        <v>191</v>
      </c>
      <c r="H39" t="str">
        <f t="shared" si="0"/>
        <v>INSERT INTO "food" VALUES('F00039', 'E0451', '新婦海南雞飯', '脆皮烤鴨飯．平價星馬料理', 'L', '+886 2 28912766', '台北市北投區光明路137號');</v>
      </c>
    </row>
    <row r="40" spans="1:8" x14ac:dyDescent="0.25">
      <c r="A40" t="s">
        <v>112</v>
      </c>
      <c r="B40" t="s">
        <v>57</v>
      </c>
      <c r="C40" t="s">
        <v>231</v>
      </c>
      <c r="D40" t="s">
        <v>234</v>
      </c>
      <c r="E40" t="s">
        <v>167</v>
      </c>
      <c r="F40" t="str">
        <f>"+886 2 "&amp;"28811197"</f>
        <v>+886 2 28811197</v>
      </c>
      <c r="G40" t="s">
        <v>192</v>
      </c>
      <c r="H40" t="str">
        <f t="shared" si="0"/>
        <v>INSERT INTO "food" VALUES('F00040', 'E0440', '好朋友涼麵', '在網路上有近600則評價的好朋友涼麵，是士林夜市裡熱門的排隊小吃，好朋友涼麵連續獲得2019與2020米其林必比登推薦夜市街頭小吃，好朋友涼麵主要是加了檸檬與榨菜比較特別，然後做成麻辣口味，一樣有添加麻醬跟涼麵醬，但吃起來沒有想像中那麼濃稠，反而是更為清爽還帶有一點辣度。', 'L', '+886 2 28811197', '台北市士林區大南路31號');</v>
      </c>
    </row>
    <row r="41" spans="1:8" x14ac:dyDescent="0.25">
      <c r="A41" t="s">
        <v>113</v>
      </c>
      <c r="B41" t="s">
        <v>57</v>
      </c>
      <c r="C41" t="s">
        <v>180</v>
      </c>
      <c r="D41" t="s">
        <v>235</v>
      </c>
      <c r="E41" t="s">
        <v>167</v>
      </c>
      <c r="F41" t="str">
        <f>"+886 2 "&amp;"28891916"</f>
        <v>+886 2 28891916</v>
      </c>
      <c r="G41" t="s">
        <v>193</v>
      </c>
      <c r="H41" t="str">
        <f t="shared" si="0"/>
        <v>INSERT INTO "food" VALUES('F00041', 'E0440', '順來十全排骨', '進補好滋味', 'L', '+886 2 28891916', '台北市士林區基河路 115 號 ');</v>
      </c>
    </row>
    <row r="42" spans="1:8" x14ac:dyDescent="0.25">
      <c r="A42" t="s">
        <v>114</v>
      </c>
      <c r="B42" t="s">
        <v>57</v>
      </c>
      <c r="C42" t="s">
        <v>232</v>
      </c>
      <c r="D42" t="s">
        <v>236</v>
      </c>
      <c r="E42" t="s">
        <v>167</v>
      </c>
      <c r="F42" t="str">
        <f>"+886 2 "&amp;"88612713"</f>
        <v>+886 2 88612713</v>
      </c>
      <c r="G42" t="s">
        <v>194</v>
      </c>
      <c r="H42" t="str">
        <f t="shared" si="0"/>
        <v>INSERT INTO "food" VALUES('F00042', 'E0440', '鍾記原上海生煎包', '兩種精心研製的口味，', 'L', '+886 2 88612713', '台北市士林區小東街38號');</v>
      </c>
    </row>
    <row r="43" spans="1:8" x14ac:dyDescent="0.25">
      <c r="A43" t="s">
        <v>115</v>
      </c>
      <c r="B43" t="s">
        <v>57</v>
      </c>
      <c r="C43" t="s">
        <v>233</v>
      </c>
      <c r="D43" t="s">
        <v>237</v>
      </c>
      <c r="E43" t="s">
        <v>167</v>
      </c>
      <c r="F43" t="str">
        <f>"+886 2 "&amp;"28811959"</f>
        <v>+886 2 28811959</v>
      </c>
      <c r="G43" t="s">
        <v>195</v>
      </c>
      <c r="H43" t="str">
        <f t="shared" si="0"/>
        <v>INSERT INTO "food" VALUES('F00043', 'E0440', '海友十全排骨', '開店逾四十年，其湯品以秘方燉製，每種使用十五種以上中藥材，香醇味美且具保健功效。', 'L', '+886 2 28811959', '台北市士林區大東路49號');</v>
      </c>
    </row>
    <row r="44" spans="1:8" x14ac:dyDescent="0.25">
      <c r="A44" t="s">
        <v>116</v>
      </c>
      <c r="B44" t="s">
        <v>57</v>
      </c>
      <c r="C44" t="s">
        <v>181</v>
      </c>
      <c r="D44" t="s">
        <v>238</v>
      </c>
      <c r="E44" t="s">
        <v>167</v>
      </c>
      <c r="F44" t="str">
        <f>"+886 2 "&amp;"28838021"</f>
        <v>+886 2 28838021</v>
      </c>
      <c r="G44" t="s">
        <v>196</v>
      </c>
      <c r="H44" t="str">
        <f t="shared" si="0"/>
        <v>INSERT INTO "food" VALUES('F00044', 'E0440', '家鄉涼麵', '50年老店王純濃厚青草茶。夏天爽胃好選擇', 'L', '+886 2 28838021', '台北市士林區大南路46號 ');</v>
      </c>
    </row>
    <row r="45" spans="1:8" x14ac:dyDescent="0.25">
      <c r="A45" t="s">
        <v>117</v>
      </c>
      <c r="B45" t="s">
        <v>57</v>
      </c>
      <c r="C45" t="s">
        <v>182</v>
      </c>
      <c r="D45" t="s">
        <v>239</v>
      </c>
      <c r="E45" t="s">
        <v>167</v>
      </c>
      <c r="F45" t="str">
        <f>"+886 2 "&amp;"28816860"</f>
        <v>+886 2 28816860</v>
      </c>
      <c r="G45" t="s">
        <v>197</v>
      </c>
      <c r="H45" t="str">
        <f t="shared" si="0"/>
        <v>INSERT INTO "food" VALUES('F00045', 'E0440', '阿亮麵線', '這間阿亮麵線創立於1975年，一碗麵線裡有三種料才30元', 'L', '+886 2 28816860', '台北市士林區大南路84號');</v>
      </c>
    </row>
    <row r="46" spans="1:8" x14ac:dyDescent="0.25">
      <c r="A46" t="s">
        <v>118</v>
      </c>
      <c r="B46" t="s">
        <v>64</v>
      </c>
      <c r="C46" t="s">
        <v>198</v>
      </c>
      <c r="D46" t="s">
        <v>240</v>
      </c>
      <c r="E46" t="s">
        <v>167</v>
      </c>
      <c r="F46" t="str">
        <f>"+886 2 "&amp;"25235323"</f>
        <v>+886 2 25235323</v>
      </c>
      <c r="G46" t="s">
        <v>203</v>
      </c>
      <c r="H46" t="str">
        <f t="shared" si="0"/>
        <v>INSERT INTO "food" VALUES('F00046', 'E0426', '可蜜達Comida(林森店) ', '簡單的事，用心做就不簡單。', 'L', '+886 2 25235323', '台北市中山區林森北路310巷24號');</v>
      </c>
    </row>
    <row r="47" spans="1:8" x14ac:dyDescent="0.25">
      <c r="A47" t="s">
        <v>253</v>
      </c>
      <c r="B47" t="s">
        <v>242</v>
      </c>
      <c r="C47" t="s">
        <v>199</v>
      </c>
      <c r="D47" t="s">
        <v>241</v>
      </c>
      <c r="E47" t="s">
        <v>167</v>
      </c>
      <c r="F47" t="str">
        <f>"+886 2 "&amp;"25578705"</f>
        <v>+886 2 25578705</v>
      </c>
      <c r="G47" t="s">
        <v>204</v>
      </c>
      <c r="H47" t="str">
        <f t="shared" si="0"/>
        <v>INSERT INTO "food" VALUES('F00047', 'E0428', '阿國切仔麵', '台北三大必吃切仔麵！捷運雙連站人氣古早味美食推薦', 'L', '+886 2 25578705', '台北市大同區民生西路81號');</v>
      </c>
    </row>
    <row r="48" spans="1:8" x14ac:dyDescent="0.25">
      <c r="A48" t="s">
        <v>254</v>
      </c>
      <c r="B48" t="s">
        <v>64</v>
      </c>
      <c r="C48" t="s">
        <v>200</v>
      </c>
      <c r="D48" t="s">
        <v>243</v>
      </c>
      <c r="E48" t="s">
        <v>144</v>
      </c>
      <c r="F48" t="str">
        <f>"+886 2 "&amp;"25560877"</f>
        <v>+886 2 25560877</v>
      </c>
      <c r="G48" t="s">
        <v>205</v>
      </c>
      <c r="H48" t="str">
        <f t="shared" si="0"/>
        <v>INSERT INTO "food" VALUES('F00048', 'E0426', '小珊食堂', '赤峰街有溫度的深夜食堂 雙連日本料理小店推薦！', 'H', '+886 2 25560877', '台北市大同區赤峰街79號');</v>
      </c>
    </row>
    <row r="49" spans="1:8" x14ac:dyDescent="0.25">
      <c r="A49" t="s">
        <v>119</v>
      </c>
      <c r="B49" t="s">
        <v>64</v>
      </c>
      <c r="C49" t="s">
        <v>201</v>
      </c>
      <c r="D49" t="s">
        <v>245</v>
      </c>
      <c r="E49" t="s">
        <v>75</v>
      </c>
      <c r="F49" t="str">
        <f>"+886 2 "&amp;"25552050"</f>
        <v>+886 2 25552050</v>
      </c>
      <c r="G49" t="s">
        <v>206</v>
      </c>
      <c r="H49" t="str">
        <f t="shared" si="0"/>
        <v>INSERT INTO "food" VALUES('F00049', 'E0426', '青嵐食事処', '定食、海鮮丼飯', 'M', '+886 2 25552050', '台北市大同區南京西路25巷24號');</v>
      </c>
    </row>
    <row r="50" spans="1:8" x14ac:dyDescent="0.25">
      <c r="A50" t="s">
        <v>120</v>
      </c>
      <c r="B50" t="s">
        <v>64</v>
      </c>
      <c r="C50" t="s">
        <v>202</v>
      </c>
      <c r="D50" t="s">
        <v>244</v>
      </c>
      <c r="E50" t="s">
        <v>167</v>
      </c>
      <c r="F50" t="str">
        <f>"+886 2 "&amp;"25597595"</f>
        <v>+886 2 25597595</v>
      </c>
      <c r="G50" t="s">
        <v>207</v>
      </c>
      <c r="H50" t="str">
        <f t="shared" si="0"/>
        <v>INSERT INTO "food" VALUES('F00050', 'E0426', '雙連圓仔湯', '傳統的堅持。現代的選擇', 'L', '+886 2 25597595', '台北市大同區民生西路136號');</v>
      </c>
    </row>
    <row r="51" spans="1:8" x14ac:dyDescent="0.25">
      <c r="A51" t="s">
        <v>121</v>
      </c>
      <c r="B51" t="s">
        <v>64</v>
      </c>
      <c r="C51" t="s">
        <v>208</v>
      </c>
      <c r="D51" t="s">
        <v>246</v>
      </c>
      <c r="E51" t="s">
        <v>167</v>
      </c>
      <c r="F51" t="str">
        <f>"+886 2 "&amp;"25508765"</f>
        <v>+886 2 25508765</v>
      </c>
      <c r="G51" t="s">
        <v>213</v>
      </c>
      <c r="H51" t="str">
        <f t="shared" si="0"/>
        <v>INSERT INTO "food" VALUES('F00051', 'E0426', '雙連巷仔內大腸煎', '雙連隱藏版美食推薦！在地人都來這間好吃又不貴', 'L', '+886 2 25508765', '台北市大同區南京西路25巷20號');</v>
      </c>
    </row>
    <row r="52" spans="1:8" x14ac:dyDescent="0.25">
      <c r="A52" t="s">
        <v>122</v>
      </c>
      <c r="B52" t="s">
        <v>248</v>
      </c>
      <c r="C52" t="s">
        <v>209</v>
      </c>
      <c r="D52" t="s">
        <v>247</v>
      </c>
      <c r="E52" t="s">
        <v>167</v>
      </c>
      <c r="F52" t="str">
        <f>"+886 2 "&amp;"25238921"</f>
        <v>+886 2 25238921</v>
      </c>
      <c r="G52" t="s">
        <v>214</v>
      </c>
      <c r="H52" t="str">
        <f t="shared" si="0"/>
        <v>INSERT INTO "food" VALUES('F00052', 'E0421', '霸焢肉', '源自嘉義新港、傳承三代有媽媽味道的', 'L', '+886 2 25238921', '台北市中山區中山北路一段140巷18之1號');</v>
      </c>
    </row>
    <row r="53" spans="1:8" x14ac:dyDescent="0.25">
      <c r="A53" t="s">
        <v>123</v>
      </c>
      <c r="B53" t="s">
        <v>248</v>
      </c>
      <c r="C53" t="s">
        <v>210</v>
      </c>
      <c r="D53" t="s">
        <v>249</v>
      </c>
      <c r="E53" t="s">
        <v>167</v>
      </c>
      <c r="F53" t="str">
        <f>"+886 2 "&amp;"25599101"</f>
        <v>+886 2 25599101</v>
      </c>
      <c r="G53" t="s">
        <v>215</v>
      </c>
      <c r="H53" t="str">
        <f t="shared" si="0"/>
        <v>INSERT INTO "food" VALUES('F00053', 'E0421', '川渝小吃坊', '道地重慶小吃與川味熱炒', 'L', '+886 2 25599101', '台北市大同區南京西路18巷6弄8-1號');</v>
      </c>
    </row>
    <row r="54" spans="1:8" x14ac:dyDescent="0.25">
      <c r="A54" t="s">
        <v>124</v>
      </c>
      <c r="B54" t="s">
        <v>252</v>
      </c>
      <c r="C54" t="s">
        <v>211</v>
      </c>
      <c r="D54" t="s">
        <v>251</v>
      </c>
      <c r="E54" t="s">
        <v>167</v>
      </c>
      <c r="F54" t="str">
        <f>"+886 2 "&amp;"25500225"</f>
        <v>+886 2 25500225</v>
      </c>
      <c r="G54" t="s">
        <v>216</v>
      </c>
      <c r="H54" t="str">
        <f t="shared" si="0"/>
        <v>INSERT INTO "food" VALUES('F00054', 'E0423', '小日子商號 赤峰店 ', '小小的日子遇上大大的美好，赤峰街最文青的散步飲品', 'L', '+886 2 25500225', '台北市大同區赤峰街 22 號');</v>
      </c>
    </row>
    <row r="55" spans="1:8" x14ac:dyDescent="0.25">
      <c r="A55" t="s">
        <v>125</v>
      </c>
      <c r="B55" t="s">
        <v>255</v>
      </c>
      <c r="C55" t="s">
        <v>212</v>
      </c>
      <c r="D55" t="s">
        <v>212</v>
      </c>
      <c r="E55" t="s">
        <v>167</v>
      </c>
      <c r="F55" t="str">
        <f>"+886 2 "&amp;"25719466"</f>
        <v>+886 2 25719466</v>
      </c>
      <c r="G55" t="s">
        <v>217</v>
      </c>
      <c r="H55" t="str">
        <f t="shared" si="0"/>
        <v>INSERT INTO "food" VALUES('F00055', 'E0420', '真芳碳烤吐司（南西店）', '真芳碳烤吐司（南西店）', 'L', '+886 2 25719466', '台北市中山區南京西路14號');</v>
      </c>
    </row>
    <row r="56" spans="1:8" x14ac:dyDescent="0.25">
      <c r="A56" t="s">
        <v>126</v>
      </c>
      <c r="B56" t="s">
        <v>250</v>
      </c>
      <c r="C56" t="s">
        <v>256</v>
      </c>
      <c r="D56" t="s">
        <v>260</v>
      </c>
      <c r="E56" t="s">
        <v>75</v>
      </c>
      <c r="F56" t="str">
        <f>"+886 2 "&amp;"25116161"</f>
        <v>+886 2 25116161</v>
      </c>
      <c r="G56" t="s">
        <v>257</v>
      </c>
      <c r="H56" t="str">
        <f t="shared" si="0"/>
        <v>INSERT INTO "food" VALUES('F00056', 'E0422', '麵屋一燈台灣店', '日本公信力美食網【食べログ】拉麵常勝軍', 'M', '+886 2 25116161', '台北市中山區南京東路一段29號');</v>
      </c>
    </row>
    <row r="57" spans="1:8" x14ac:dyDescent="0.25">
      <c r="A57" t="s">
        <v>127</v>
      </c>
      <c r="B57" t="s">
        <v>248</v>
      </c>
      <c r="C57" t="s">
        <v>258</v>
      </c>
      <c r="D57" t="s">
        <v>261</v>
      </c>
      <c r="E57" t="s">
        <v>75</v>
      </c>
      <c r="F57" t="str">
        <f>"+886 2 "&amp;"25617859"</f>
        <v>+886 2 25617859</v>
      </c>
      <c r="G57" t="s">
        <v>259</v>
      </c>
      <c r="H57" t="str">
        <f t="shared" si="0"/>
        <v>INSERT INTO "food" VALUES('F00057', 'E0421', '肥前屋', '鰻魚飯盒 $250 就可以吃到，中山站林森北路六條通人氣排隊店！', 'M', '+886 2 25617859', '台北市中山區中山北路一段121巷13之2號1樓  ');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2020-10-19T08:21:49Z</dcterms:modified>
</cp:coreProperties>
</file>