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os e722247\Desktop\Datos Challenge\04 - Abril\"/>
    </mc:Choice>
  </mc:AlternateContent>
  <bookViews>
    <workbookView xWindow="28680" yWindow="-120" windowWidth="24240" windowHeight="13020" tabRatio="790" activeTab="1"/>
  </bookViews>
  <sheets>
    <sheet name="Glosario" sheetId="28" r:id="rId1"/>
    <sheet name="Llamadas" sheetId="1" r:id="rId2"/>
    <sheet name="Atend - Aband" sheetId="2" r:id="rId3"/>
    <sheet name="Excep.20%" sheetId="18" r:id="rId4"/>
    <sheet name="Reclamos" sheetId="19" r:id="rId5"/>
    <sheet name="Wpp Roaming" sheetId="27" r:id="rId6"/>
    <sheet name="Motivos" sheetId="13" r:id="rId7"/>
    <sheet name="Automatizaciones" sheetId="7" r:id="rId8"/>
    <sheet name="Referentes" sheetId="11" r:id="rId9"/>
    <sheet name="Congestión diaria" sheetId="4" r:id="rId10"/>
    <sheet name="Incidentes " sheetId="21" r:id="rId11"/>
    <sheet name="SALIENTES" sheetId="22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">[1]Referencias!$A$1:$A$102</definedName>
    <definedName name="ds" localSheetId="3">#REF!</definedName>
    <definedName name="ds">#REF!</definedName>
    <definedName name="Finalizado">[2]Referencias!$E$1:$E$65536</definedName>
    <definedName name="jjjjjjjjjjjjjj">[3]Referencias!$E$1:$E$65536</definedName>
    <definedName name="l">[3]Referencias!$C$1:$C$65536</definedName>
    <definedName name="ll">[4]Referencias!$C$1:$C$65536</definedName>
    <definedName name="pppp">[5]Referencias!$E$1:$E$65536</definedName>
    <definedName name="Referencias">[2]Referencias!$A$1:$A$102</definedName>
    <definedName name="Reportado">[2]Referencias!$C$1:$C$65536</definedName>
    <definedName name="Responsable">[2]Referencias!$K$1:$K$65536</definedName>
    <definedName name="sds" localSheetId="3">#REF!</definedName>
    <definedName name="sds">#REF!</definedName>
    <definedName name="Servicios">[2]Referencias!$I$1:$I$65536</definedName>
    <definedName name="Sitio">[2]Referencias!$G$1:$G$65536</definedName>
    <definedName name="w" localSheetId="3">#REF!</definedName>
    <definedName name="w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K11" i="1"/>
  <c r="D33" i="18"/>
  <c r="B7" i="22" l="1"/>
  <c r="B4" i="7"/>
  <c r="C4" i="7" s="1"/>
  <c r="K46" i="13"/>
  <c r="H42" i="13"/>
  <c r="H30" i="13"/>
  <c r="H16" i="13"/>
  <c r="D23" i="19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N6" i="1"/>
  <c r="N11" i="1"/>
  <c r="D34" i="2"/>
  <c r="M7" i="1"/>
  <c r="M6" i="1"/>
  <c r="M11" i="1"/>
  <c r="L7" i="1"/>
  <c r="L6" i="1"/>
  <c r="L11" i="1"/>
  <c r="K7" i="1"/>
  <c r="K6" i="1"/>
  <c r="J7" i="1"/>
  <c r="J6" i="1"/>
  <c r="J11" i="1"/>
  <c r="I7" i="1"/>
  <c r="I6" i="1"/>
  <c r="I11" i="1"/>
  <c r="H7" i="1"/>
  <c r="H6" i="1"/>
  <c r="H11" i="1"/>
  <c r="C3" i="7" l="1"/>
  <c r="C2" i="7"/>
  <c r="H43" i="13"/>
  <c r="G7" i="1"/>
  <c r="G6" i="1"/>
  <c r="G11" i="1"/>
  <c r="F7" i="1" l="1"/>
  <c r="F6" i="1"/>
  <c r="F11" i="1"/>
  <c r="E6" i="1" l="1"/>
  <c r="E8" i="1"/>
  <c r="E11" i="1"/>
  <c r="D11" i="1"/>
  <c r="D8" i="1"/>
  <c r="D6" i="1"/>
  <c r="C6" i="1"/>
  <c r="C11" i="1"/>
  <c r="B11" i="1" l="1"/>
  <c r="C33" i="2" l="1"/>
  <c r="D33" i="2" l="1"/>
  <c r="B33" i="2" l="1"/>
</calcChain>
</file>

<file path=xl/sharedStrings.xml><?xml version="1.0" encoding="utf-8"?>
<sst xmlns="http://schemas.openxmlformats.org/spreadsheetml/2006/main" count="273" uniqueCount="117">
  <si>
    <t>Gestión de llamadas</t>
  </si>
  <si>
    <t>Llamadas al servicio</t>
  </si>
  <si>
    <t>% Llamadas no atendidas</t>
  </si>
  <si>
    <t>Promedio operación (segundos)</t>
  </si>
  <si>
    <t>Atendidas</t>
  </si>
  <si>
    <t>Abandonadas</t>
  </si>
  <si>
    <t>Sábado</t>
  </si>
  <si>
    <t>Lunes</t>
  </si>
  <si>
    <t>Domingo</t>
  </si>
  <si>
    <t>Martes</t>
  </si>
  <si>
    <t>Miércoles</t>
  </si>
  <si>
    <t>Jueves</t>
  </si>
  <si>
    <t>Viernes</t>
  </si>
  <si>
    <t>Total:</t>
  </si>
  <si>
    <t xml:space="preserve">Cantidad </t>
  </si>
  <si>
    <t>Congestión</t>
  </si>
  <si>
    <t>Móvil</t>
  </si>
  <si>
    <t>Cantidad</t>
  </si>
  <si>
    <t>Porcentaje</t>
  </si>
  <si>
    <t>Referentes</t>
  </si>
  <si>
    <t xml:space="preserve">Tiempo total atención (horas) </t>
  </si>
  <si>
    <t>Llamadas atendidas totales</t>
  </si>
  <si>
    <t>Campaña</t>
  </si>
  <si>
    <t>Llamadas abandonadas</t>
  </si>
  <si>
    <t>Roaming</t>
  </si>
  <si>
    <t>Descripción</t>
  </si>
  <si>
    <t>Nivel de servicio 80/20</t>
  </si>
  <si>
    <t>Mes</t>
  </si>
  <si>
    <t>Total Llamadas</t>
  </si>
  <si>
    <t>Tiempo Total</t>
  </si>
  <si>
    <t>Total</t>
  </si>
  <si>
    <t>Fecha</t>
  </si>
  <si>
    <t>Día</t>
  </si>
  <si>
    <t>Para Word</t>
  </si>
  <si>
    <t>TRSAC Demora promedio en atender (segundos)</t>
  </si>
  <si>
    <t>TRSAC</t>
  </si>
  <si>
    <t>Indice de respuesta</t>
  </si>
  <si>
    <t>Total éxito</t>
  </si>
  <si>
    <t>Total errores</t>
  </si>
  <si>
    <t>MOVIL_Contratos</t>
  </si>
  <si>
    <t>MOVIL_Prepagos</t>
  </si>
  <si>
    <t>MOVIL_Prioritario</t>
  </si>
  <si>
    <t>Informacion general - 611</t>
  </si>
  <si>
    <t>Cliente no responde, llamada molesta - 611</t>
  </si>
  <si>
    <t>Reclamos - 611</t>
  </si>
  <si>
    <t>Facturacion - 611</t>
  </si>
  <si>
    <t>Consulta a otros servicios de Antel - 611</t>
  </si>
  <si>
    <t>Ventas y modificaciones de contrato - 611</t>
  </si>
  <si>
    <t>Configuraciones - 611</t>
  </si>
  <si>
    <t>Pin y Puk - 611</t>
  </si>
  <si>
    <t>Roaming - 611</t>
  </si>
  <si>
    <t>Tramites - 611</t>
  </si>
  <si>
    <t>Cancelaciones - 611</t>
  </si>
  <si>
    <t>Bloqueo y desbloqueo por hurto - 611</t>
  </si>
  <si>
    <t>Salientes_Movil</t>
  </si>
  <si>
    <t>Sub Total MOVIL_Contratos:</t>
  </si>
  <si>
    <t>Sub-Total MOVIL_Prepagos:</t>
  </si>
  <si>
    <t>Sub-Total MOVIL_Prioritario:</t>
  </si>
  <si>
    <t>Resumen de Campanas Heynow</t>
  </si>
  <si>
    <t>Desde</t>
  </si>
  <si>
    <t>Cola</t>
  </si>
  <si>
    <t>'Roaming'</t>
  </si>
  <si>
    <t>Hasta</t>
  </si>
  <si>
    <t>Total de tiempos de interacciones</t>
  </si>
  <si>
    <t>Cantidad de interacciones</t>
  </si>
  <si>
    <t>Total de tiempos de espera</t>
  </si>
  <si>
    <t>Cantidad de mensajes entrantes</t>
  </si>
  <si>
    <t>Cantidad de mensajes salientes</t>
  </si>
  <si>
    <t>Total de mensajes</t>
  </si>
  <si>
    <t>Promedio de duracion de interacciones</t>
  </si>
  <si>
    <t>Promedio de mensajes por interaccion</t>
  </si>
  <si>
    <t>Promedio de mensajes por interacción</t>
  </si>
  <si>
    <t>Cliente retenido - 611</t>
  </si>
  <si>
    <t>2025-04</t>
  </si>
  <si>
    <t>1151:06:20</t>
  </si>
  <si>
    <t>372:28:41</t>
  </si>
  <si>
    <t>0:19:17</t>
  </si>
  <si>
    <t>Tarjeta Móvil Agencias - Abril 2025</t>
  </si>
  <si>
    <t>03-04-2025</t>
  </si>
  <si>
    <t>09-04-2025</t>
  </si>
  <si>
    <t>12-04-2025</t>
  </si>
  <si>
    <t>16-04-2025</t>
  </si>
  <si>
    <t>22-04-2025</t>
  </si>
  <si>
    <t>Intermitencia en la red de Antel que afectó la atención.</t>
  </si>
  <si>
    <t xml:space="preserve">Caída de WhatsApp </t>
  </si>
  <si>
    <t>Envio de SMS de importe y vencimiento de factura</t>
  </si>
  <si>
    <t>Inconvenientes con estacionamiento tarifado, 226 y compras web, generó cola de llamadas.</t>
  </si>
  <si>
    <t>Ofrecidas</t>
  </si>
  <si>
    <t>Promeido</t>
  </si>
  <si>
    <t>Sin conexión a Internet desde 14 a 16:00 hs.</t>
  </si>
  <si>
    <t>Cumplimiento Nivel de servicio 80/20</t>
  </si>
  <si>
    <t>incidente</t>
  </si>
  <si>
    <t>Reclamos_611</t>
  </si>
  <si>
    <t>Motivos Reclamos 611</t>
  </si>
  <si>
    <t>Termino</t>
  </si>
  <si>
    <t>Definición</t>
  </si>
  <si>
    <t>Nivel de servicio</t>
  </si>
  <si>
    <t>Operación</t>
  </si>
  <si>
    <t>Llamadas atendidas dentro del umbral/Llamadas atendidas</t>
  </si>
  <si>
    <t>Cumplimiento Nivel de servicio</t>
  </si>
  <si>
    <t>Llamadas atendidas dentro del umbral respecto a las llamadas atendidas. En este caso el umbral son 20 segundos</t>
  </si>
  <si>
    <t>Porcentaje de cumplimiento del nivel de servicio acordado, donde 80% de nivel de servicio equivale al 100% de cumplimiento</t>
  </si>
  <si>
    <t>Nivel de servicio / 80%</t>
  </si>
  <si>
    <t>Demora de atención. La cantidad de segundos que un cliente espera en promedio en ser atendido</t>
  </si>
  <si>
    <t>Total de demora en atender(segundos) / Total de llamadas atendidas</t>
  </si>
  <si>
    <t>Condición de excepción</t>
  </si>
  <si>
    <t>Se calcula el promedio de llamadas ofrecidas en las últimas 4 semanas del día a evaluar y si el día supera el 20% de las últimas 4 semanas ese día no computa.</t>
  </si>
  <si>
    <t>% llamadas no atendidas</t>
  </si>
  <si>
    <t>Porcentaje Clientes que finalizaron la llamada sin ser atendidos</t>
  </si>
  <si>
    <t>Llamdas Abandonadas / Llamadas Ofrecidas</t>
  </si>
  <si>
    <t>Congestión %</t>
  </si>
  <si>
    <t>Cantidad de llamadas que la central devolvió tono ocupado</t>
  </si>
  <si>
    <t>Llamadas con tono ocupado / Cantidad de intentos</t>
  </si>
  <si>
    <t>Tipificación</t>
  </si>
  <si>
    <t>Clasificación del motivo de llamada registrado por el agente telefónico</t>
  </si>
  <si>
    <t>Llamadas a referente</t>
  </si>
  <si>
    <t>Llamada realizada por un agente hacia otro agente con mayor capacitación con el fin de evacuar dudas respecto a la atención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</si>
</sst>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8" formatCode="d/m/yy\ h:mm"/>
  </numFmts>
  <fonts count="5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Ubuntu"/>
      <family val="2"/>
    </font>
    <font>
      <sz val="10"/>
      <name val="Ubuntu"/>
      <family val="2"/>
    </font>
    <font>
      <sz val="10"/>
      <color rgb="FFFF0000"/>
      <name val="Ubuntu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SansSerif"/>
      <family val="2"/>
    </font>
    <font>
      <b/>
      <sz val="10"/>
      <color theme="1"/>
      <name val="Arial"/>
      <family val="2"/>
    </font>
    <font>
      <sz val="10"/>
      <name val="SansSerif"/>
      <family val="2"/>
    </font>
    <font>
      <i/>
      <sz val="10"/>
      <name val="SansSerif"/>
      <family val="2"/>
    </font>
    <font>
      <b/>
      <sz val="16"/>
      <name val="SansSerif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D3B8"/>
        <bgColor indexed="64"/>
      </patternFill>
    </fill>
    <fill>
      <patternFill patternType="solid">
        <fgColor rgb="FFF6F9D5"/>
        <bgColor indexed="64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70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6" applyNumberFormat="0" applyAlignment="0" applyProtection="0"/>
    <xf numFmtId="0" fontId="20" fillId="22" borderId="7" applyNumberFormat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23" fillId="29" borderId="6" applyNumberFormat="0" applyAlignment="0" applyProtection="0"/>
    <xf numFmtId="0" fontId="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9" fillId="0" borderId="0"/>
    <xf numFmtId="0" fontId="10" fillId="0" borderId="0"/>
    <xf numFmtId="0" fontId="16" fillId="0" borderId="0"/>
    <xf numFmtId="0" fontId="14" fillId="0" borderId="0"/>
    <xf numFmtId="0" fontId="11" fillId="0" borderId="0"/>
    <xf numFmtId="0" fontId="16" fillId="32" borderId="9" applyNumberFormat="0" applyFont="0" applyAlignment="0" applyProtection="0"/>
    <xf numFmtId="0" fontId="16" fillId="32" borderId="9" applyNumberFormat="0" applyFont="0" applyAlignment="0" applyProtection="0"/>
    <xf numFmtId="0" fontId="16" fillId="32" borderId="9" applyNumberFormat="0" applyFont="0" applyAlignment="0" applyProtection="0"/>
    <xf numFmtId="0" fontId="16" fillId="32" borderId="9" applyNumberFormat="0" applyFont="0" applyAlignment="0" applyProtection="0"/>
    <xf numFmtId="9" fontId="3" fillId="0" borderId="0"/>
    <xf numFmtId="0" fontId="27" fillId="21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22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40" fillId="0" borderId="0"/>
    <xf numFmtId="0" fontId="41" fillId="0" borderId="0"/>
    <xf numFmtId="0" fontId="1" fillId="0" borderId="0"/>
  </cellStyleXfs>
  <cellXfs count="128">
    <xf numFmtId="0" fontId="0" fillId="0" borderId="0" xfId="0"/>
    <xf numFmtId="0" fontId="6" fillId="0" borderId="0" xfId="31" applyFont="1"/>
    <xf numFmtId="0" fontId="6" fillId="0" borderId="0" xfId="31" applyFont="1" applyAlignment="1">
      <alignment horizontal="center"/>
    </xf>
    <xf numFmtId="1" fontId="6" fillId="0" borderId="0" xfId="31" applyNumberFormat="1" applyFont="1" applyAlignment="1">
      <alignment horizontal="center"/>
    </xf>
    <xf numFmtId="0" fontId="6" fillId="0" borderId="0" xfId="31" applyFont="1" applyAlignment="1">
      <alignment horizontal="left"/>
    </xf>
    <xf numFmtId="16" fontId="6" fillId="0" borderId="0" xfId="31" applyNumberFormat="1" applyFont="1"/>
    <xf numFmtId="1" fontId="8" fillId="0" borderId="0" xfId="31" applyNumberFormat="1" applyFont="1"/>
    <xf numFmtId="20" fontId="6" fillId="0" borderId="0" xfId="31" applyNumberFormat="1" applyFont="1" applyAlignment="1">
      <alignment horizontal="right"/>
    </xf>
    <xf numFmtId="0" fontId="6" fillId="0" borderId="1" xfId="31" applyFont="1" applyBorder="1"/>
    <xf numFmtId="0" fontId="8" fillId="0" borderId="0" xfId="31" applyFont="1"/>
    <xf numFmtId="0" fontId="7" fillId="0" borderId="0" xfId="31" applyFont="1"/>
    <xf numFmtId="0" fontId="7" fillId="0" borderId="0" xfId="31" applyFont="1" applyAlignment="1">
      <alignment horizontal="right"/>
    </xf>
    <xf numFmtId="0" fontId="33" fillId="0" borderId="2" xfId="0" applyFont="1" applyBorder="1"/>
    <xf numFmtId="17" fontId="33" fillId="0" borderId="2" xfId="0" applyNumberFormat="1" applyFont="1" applyBorder="1"/>
    <xf numFmtId="0" fontId="33" fillId="0" borderId="0" xfId="0" applyFont="1"/>
    <xf numFmtId="0" fontId="6" fillId="0" borderId="2" xfId="31" applyFont="1" applyBorder="1" applyAlignment="1">
      <alignment horizontal="left"/>
    </xf>
    <xf numFmtId="3" fontId="6" fillId="0" borderId="2" xfId="31" applyNumberFormat="1" applyFont="1" applyBorder="1" applyAlignment="1">
      <alignment horizontal="center"/>
    </xf>
    <xf numFmtId="10" fontId="3" fillId="0" borderId="0" xfId="56" applyNumberFormat="1"/>
    <xf numFmtId="9" fontId="4" fillId="0" borderId="0" xfId="56" applyFont="1" applyAlignment="1">
      <alignment horizontal="center" vertical="center"/>
    </xf>
    <xf numFmtId="0" fontId="33" fillId="0" borderId="2" xfId="31" applyFont="1" applyBorder="1"/>
    <xf numFmtId="0" fontId="6" fillId="0" borderId="3" xfId="31" applyFont="1" applyBorder="1"/>
    <xf numFmtId="3" fontId="6" fillId="0" borderId="2" xfId="0" applyNumberFormat="1" applyFont="1" applyBorder="1" applyAlignment="1">
      <alignment horizontal="center"/>
    </xf>
    <xf numFmtId="0" fontId="35" fillId="33" borderId="3" xfId="31" applyFont="1" applyFill="1" applyBorder="1" applyAlignment="1">
      <alignment horizontal="left"/>
    </xf>
    <xf numFmtId="3" fontId="35" fillId="33" borderId="3" xfId="31" applyNumberFormat="1" applyFont="1" applyFill="1" applyBorder="1" applyAlignment="1">
      <alignment horizontal="center"/>
    </xf>
    <xf numFmtId="0" fontId="35" fillId="33" borderId="3" xfId="31" applyFont="1" applyFill="1" applyBorder="1" applyAlignment="1">
      <alignment horizontal="center"/>
    </xf>
    <xf numFmtId="0" fontId="33" fillId="0" borderId="0" xfId="31" applyFont="1"/>
    <xf numFmtId="3" fontId="33" fillId="33" borderId="2" xfId="0" applyNumberFormat="1" applyFont="1" applyFill="1" applyBorder="1" applyAlignment="1">
      <alignment horizontal="center"/>
    </xf>
    <xf numFmtId="10" fontId="33" fillId="0" borderId="2" xfId="31" applyNumberFormat="1" applyFont="1" applyBorder="1" applyAlignment="1">
      <alignment horizontal="center"/>
    </xf>
    <xf numFmtId="3" fontId="33" fillId="0" borderId="0" xfId="31" applyNumberFormat="1" applyFont="1"/>
    <xf numFmtId="165" fontId="6" fillId="0" borderId="2" xfId="56" applyNumberFormat="1" applyFont="1" applyBorder="1" applyAlignment="1">
      <alignment horizontal="center"/>
    </xf>
    <xf numFmtId="165" fontId="6" fillId="0" borderId="0" xfId="56" applyNumberFormat="1" applyFont="1" applyAlignment="1">
      <alignment horizontal="center"/>
    </xf>
    <xf numFmtId="16" fontId="6" fillId="0" borderId="0" xfId="31" applyNumberFormat="1" applyFont="1" applyAlignment="1">
      <alignment horizontal="center"/>
    </xf>
    <xf numFmtId="0" fontId="14" fillId="0" borderId="0" xfId="50"/>
    <xf numFmtId="0" fontId="6" fillId="33" borderId="2" xfId="31" applyFont="1" applyFill="1" applyBorder="1"/>
    <xf numFmtId="0" fontId="6" fillId="0" borderId="4" xfId="31" applyFont="1" applyBorder="1"/>
    <xf numFmtId="3" fontId="15" fillId="0" borderId="0" xfId="31" applyNumberFormat="1" applyFont="1" applyAlignment="1">
      <alignment horizontal="center"/>
    </xf>
    <xf numFmtId="0" fontId="15" fillId="0" borderId="0" xfId="3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21" fontId="0" fillId="0" borderId="0" xfId="0" applyNumberFormat="1"/>
    <xf numFmtId="0" fontId="32" fillId="0" borderId="2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3" fillId="0" borderId="0" xfId="0" applyFont="1" applyAlignment="1">
      <alignment horizontal="left" vertical="center"/>
    </xf>
    <xf numFmtId="10" fontId="6" fillId="0" borderId="0" xfId="56" applyNumberFormat="1" applyFont="1" applyAlignment="1">
      <alignment horizontal="center"/>
    </xf>
    <xf numFmtId="165" fontId="6" fillId="33" borderId="2" xfId="56" applyNumberFormat="1" applyFont="1" applyFill="1" applyBorder="1" applyAlignment="1">
      <alignment horizontal="center"/>
    </xf>
    <xf numFmtId="4" fontId="6" fillId="0" borderId="2" xfId="31" applyNumberFormat="1" applyFont="1" applyBorder="1" applyAlignment="1">
      <alignment horizontal="center"/>
    </xf>
    <xf numFmtId="16" fontId="6" fillId="0" borderId="2" xfId="31" applyNumberFormat="1" applyFont="1" applyBorder="1" applyAlignment="1">
      <alignment horizontal="center"/>
    </xf>
    <xf numFmtId="0" fontId="6" fillId="0" borderId="0" xfId="31" applyFont="1" applyAlignment="1">
      <alignment horizontal="center" vertical="center"/>
    </xf>
    <xf numFmtId="0" fontId="0" fillId="0" borderId="2" xfId="0" applyBorder="1" applyAlignment="1">
      <alignment horizontal="center"/>
    </xf>
    <xf numFmtId="165" fontId="37" fillId="0" borderId="0" xfId="56" applyNumberFormat="1" applyFont="1" applyAlignment="1">
      <alignment horizontal="left" vertical="center"/>
    </xf>
    <xf numFmtId="0" fontId="6" fillId="0" borderId="0" xfId="31" applyFont="1" applyAlignment="1">
      <alignment horizontal="left" vertical="center"/>
    </xf>
    <xf numFmtId="0" fontId="37" fillId="0" borderId="1" xfId="31" applyFont="1" applyBorder="1"/>
    <xf numFmtId="0" fontId="6" fillId="0" borderId="2" xfId="31" applyFont="1" applyBorder="1" applyAlignment="1">
      <alignment horizontal="center"/>
    </xf>
    <xf numFmtId="2" fontId="6" fillId="0" borderId="2" xfId="31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0" fontId="6" fillId="0" borderId="2" xfId="56" applyNumberFormat="1" applyFont="1" applyBorder="1" applyAlignment="1">
      <alignment horizontal="center"/>
    </xf>
    <xf numFmtId="9" fontId="37" fillId="0" borderId="0" xfId="31" applyNumberFormat="1" applyFont="1" applyAlignment="1">
      <alignment horizontal="left" vertical="center"/>
    </xf>
    <xf numFmtId="0" fontId="8" fillId="0" borderId="1" xfId="31" applyFont="1" applyBorder="1" applyAlignment="1">
      <alignment vertical="center"/>
    </xf>
    <xf numFmtId="17" fontId="8" fillId="0" borderId="3" xfId="31" applyNumberFormat="1" applyFont="1" applyBorder="1" applyAlignment="1">
      <alignment horizontal="center" vertical="center"/>
    </xf>
    <xf numFmtId="0" fontId="6" fillId="0" borderId="0" xfId="31" applyFont="1" applyAlignment="1">
      <alignment vertical="center"/>
    </xf>
    <xf numFmtId="0" fontId="8" fillId="33" borderId="2" xfId="31" applyFont="1" applyFill="1" applyBorder="1" applyAlignment="1">
      <alignment vertical="center"/>
    </xf>
    <xf numFmtId="0" fontId="33" fillId="0" borderId="15" xfId="0" applyFont="1" applyBorder="1"/>
    <xf numFmtId="9" fontId="33" fillId="0" borderId="16" xfId="0" applyNumberFormat="1" applyFont="1" applyBorder="1"/>
    <xf numFmtId="10" fontId="33" fillId="35" borderId="18" xfId="0" applyNumberFormat="1" applyFont="1" applyFill="1" applyBorder="1"/>
    <xf numFmtId="3" fontId="33" fillId="0" borderId="17" xfId="0" applyNumberFormat="1" applyFont="1" applyBorder="1"/>
    <xf numFmtId="3" fontId="13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9" fontId="6" fillId="0" borderId="0" xfId="31" applyNumberFormat="1" applyFont="1" applyAlignment="1">
      <alignment horizontal="center"/>
    </xf>
    <xf numFmtId="16" fontId="6" fillId="37" borderId="0" xfId="31" applyNumberFormat="1" applyFont="1" applyFill="1" applyAlignment="1">
      <alignment horizontal="center"/>
    </xf>
    <xf numFmtId="0" fontId="42" fillId="33" borderId="2" xfId="0" applyFont="1" applyFill="1" applyBorder="1" applyAlignment="1">
      <alignment horizontal="center" vertical="center"/>
    </xf>
    <xf numFmtId="0" fontId="43" fillId="0" borderId="2" xfId="0" applyFont="1" applyBorder="1"/>
    <xf numFmtId="0" fontId="43" fillId="0" borderId="2" xfId="0" applyFont="1" applyBorder="1" applyAlignment="1">
      <alignment horizontal="center"/>
    </xf>
    <xf numFmtId="0" fontId="43" fillId="33" borderId="2" xfId="0" applyFont="1" applyFill="1" applyBorder="1" applyAlignment="1">
      <alignment horizontal="center" vertical="center"/>
    </xf>
    <xf numFmtId="0" fontId="43" fillId="33" borderId="2" xfId="0" applyFont="1" applyFill="1" applyBorder="1" applyAlignment="1">
      <alignment horizontal="center"/>
    </xf>
    <xf numFmtId="3" fontId="44" fillId="34" borderId="2" xfId="0" applyNumberFormat="1" applyFont="1" applyFill="1" applyBorder="1" applyAlignment="1">
      <alignment horizontal="center"/>
    </xf>
    <xf numFmtId="46" fontId="43" fillId="33" borderId="2" xfId="0" applyNumberFormat="1" applyFont="1" applyFill="1" applyBorder="1" applyAlignment="1">
      <alignment horizontal="center"/>
    </xf>
    <xf numFmtId="0" fontId="38" fillId="0" borderId="0" xfId="31" applyFont="1" applyAlignment="1">
      <alignment vertical="center"/>
    </xf>
    <xf numFmtId="0" fontId="45" fillId="0" borderId="2" xfId="0" applyFont="1" applyBorder="1" applyAlignment="1">
      <alignment horizontal="left"/>
    </xf>
    <xf numFmtId="0" fontId="0" fillId="0" borderId="2" xfId="0" applyBorder="1" applyAlignment="1">
      <alignment horizontal="left" indent="1"/>
    </xf>
    <xf numFmtId="0" fontId="12" fillId="0" borderId="2" xfId="0" applyFont="1" applyBorder="1"/>
    <xf numFmtId="0" fontId="35" fillId="0" borderId="2" xfId="0" applyFont="1" applyBorder="1"/>
    <xf numFmtId="0" fontId="46" fillId="0" borderId="2" xfId="0" applyFont="1" applyBorder="1" applyAlignment="1">
      <alignment horizontal="center"/>
    </xf>
    <xf numFmtId="0" fontId="47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left"/>
    </xf>
    <xf numFmtId="2" fontId="6" fillId="0" borderId="0" xfId="31" applyNumberFormat="1" applyFont="1" applyAlignment="1">
      <alignment horizontal="left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left" vertical="center" wrapText="1"/>
    </xf>
    <xf numFmtId="0" fontId="34" fillId="0" borderId="0" xfId="0" applyFont="1" applyAlignment="1" applyProtection="1">
      <alignment wrapText="1"/>
      <protection locked="0"/>
    </xf>
    <xf numFmtId="16" fontId="6" fillId="40" borderId="0" xfId="31" applyNumberFormat="1" applyFont="1" applyFill="1" applyAlignment="1">
      <alignment horizontal="center"/>
    </xf>
    <xf numFmtId="3" fontId="35" fillId="0" borderId="2" xfId="31" applyNumberFormat="1" applyFont="1" applyBorder="1" applyAlignment="1">
      <alignment horizontal="center"/>
    </xf>
    <xf numFmtId="10" fontId="35" fillId="0" borderId="2" xfId="31" applyNumberFormat="1" applyFont="1" applyBorder="1" applyAlignment="1">
      <alignment horizontal="center"/>
    </xf>
    <xf numFmtId="0" fontId="35" fillId="0" borderId="2" xfId="31" applyFont="1" applyBorder="1" applyAlignment="1">
      <alignment horizontal="center"/>
    </xf>
    <xf numFmtId="0" fontId="8" fillId="0" borderId="14" xfId="31" applyFont="1" applyBorder="1" applyAlignment="1">
      <alignment horizontal="center" vertical="center"/>
    </xf>
    <xf numFmtId="17" fontId="12" fillId="36" borderId="0" xfId="0" applyNumberFormat="1" applyFont="1" applyFill="1" applyAlignment="1">
      <alignment horizontal="center"/>
    </xf>
    <xf numFmtId="17" fontId="12" fillId="0" borderId="14" xfId="0" applyNumberFormat="1" applyFont="1" applyBorder="1" applyAlignment="1">
      <alignment horizontal="center"/>
    </xf>
    <xf numFmtId="0" fontId="51" fillId="0" borderId="0" xfId="0" applyFont="1" applyAlignment="1">
      <alignment horizontal="center" vertical="center" wrapText="1"/>
    </xf>
    <xf numFmtId="0" fontId="34" fillId="39" borderId="19" xfId="0" applyFont="1" applyFill="1" applyBorder="1" applyAlignment="1" applyProtection="1">
      <alignment wrapText="1"/>
      <protection locked="0"/>
    </xf>
    <xf numFmtId="0" fontId="49" fillId="0" borderId="0" xfId="0" applyFont="1" applyAlignment="1">
      <alignment horizontal="right" vertical="center" wrapText="1"/>
    </xf>
    <xf numFmtId="168" fontId="50" fillId="0" borderId="0" xfId="0" applyNumberFormat="1" applyFont="1" applyAlignment="1">
      <alignment horizontal="right" vertical="center" wrapText="1"/>
    </xf>
    <xf numFmtId="0" fontId="49" fillId="0" borderId="0" xfId="0" applyFont="1" applyAlignment="1">
      <alignment horizontal="left" vertical="center" wrapText="1"/>
    </xf>
    <xf numFmtId="0" fontId="12" fillId="0" borderId="14" xfId="0" applyFont="1" applyBorder="1" applyAlignment="1">
      <alignment horizontal="center"/>
    </xf>
    <xf numFmtId="0" fontId="4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7" fontId="39" fillId="0" borderId="14" xfId="0" applyNumberFormat="1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1" fontId="6" fillId="0" borderId="5" xfId="31" applyNumberFormat="1" applyFont="1" applyBorder="1" applyAlignment="1">
      <alignment horizontal="center"/>
    </xf>
    <xf numFmtId="9" fontId="0" fillId="33" borderId="2" xfId="56" applyFont="1" applyFill="1" applyBorder="1"/>
    <xf numFmtId="0" fontId="6" fillId="41" borderId="0" xfId="31" applyFont="1" applyFill="1" applyAlignment="1">
      <alignment horizontal="center"/>
    </xf>
    <xf numFmtId="1" fontId="6" fillId="41" borderId="0" xfId="31" applyNumberFormat="1" applyFont="1" applyFill="1" applyAlignment="1">
      <alignment horizontal="center"/>
    </xf>
    <xf numFmtId="0" fontId="6" fillId="41" borderId="2" xfId="31" applyFont="1" applyFill="1" applyBorder="1" applyAlignment="1">
      <alignment horizontal="left"/>
    </xf>
    <xf numFmtId="0" fontId="6" fillId="41" borderId="2" xfId="31" applyFont="1" applyFill="1" applyBorder="1" applyAlignment="1">
      <alignment horizontal="center"/>
    </xf>
    <xf numFmtId="0" fontId="7" fillId="0" borderId="2" xfId="31" applyFont="1" applyBorder="1" applyAlignment="1">
      <alignment horizontal="center"/>
    </xf>
    <xf numFmtId="14" fontId="7" fillId="40" borderId="2" xfId="31" applyNumberFormat="1" applyFont="1" applyFill="1" applyBorder="1" applyAlignment="1">
      <alignment horizontal="center"/>
    </xf>
    <xf numFmtId="0" fontId="0" fillId="41" borderId="2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2" xfId="31" applyFont="1" applyFill="1" applyBorder="1" applyAlignment="1">
      <alignment horizontal="left"/>
    </xf>
    <xf numFmtId="165" fontId="6" fillId="0" borderId="2" xfId="56" applyNumberFormat="1" applyFont="1" applyFill="1" applyBorder="1" applyAlignment="1">
      <alignment horizontal="center"/>
    </xf>
    <xf numFmtId="0" fontId="6" fillId="0" borderId="2" xfId="31" applyFont="1" applyFill="1" applyBorder="1"/>
    <xf numFmtId="0" fontId="6" fillId="0" borderId="2" xfId="31" applyFont="1" applyFill="1" applyBorder="1" applyAlignment="1">
      <alignment horizontal="center"/>
    </xf>
    <xf numFmtId="17" fontId="33" fillId="38" borderId="2" xfId="0" applyNumberFormat="1" applyFont="1" applyFill="1" applyBorder="1" applyAlignment="1">
      <alignment horizontal="center"/>
    </xf>
    <xf numFmtId="0" fontId="33" fillId="38" borderId="2" xfId="0" applyFont="1" applyFill="1" applyBorder="1" applyAlignment="1">
      <alignment horizontal="center"/>
    </xf>
  </cellXfs>
  <cellStyles count="7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xcel Built-in Normal" xfId="31"/>
    <cellStyle name="Hipervínculo 2" xfId="32"/>
    <cellStyle name="Incorrecto" xfId="33" builtinId="27" customBuiltin="1"/>
    <cellStyle name="Neutral" xfId="34" builtinId="28" customBuiltin="1"/>
    <cellStyle name="Normal" xfId="0" builtinId="0"/>
    <cellStyle name="Normal 10" xfId="35"/>
    <cellStyle name="Normal 11" xfId="36"/>
    <cellStyle name="Normal 12" xfId="37"/>
    <cellStyle name="Normal 13" xfId="38"/>
    <cellStyle name="Normal 14" xfId="39"/>
    <cellStyle name="Normal 15" xfId="69"/>
    <cellStyle name="Normal 2" xfId="40"/>
    <cellStyle name="Normal 2 2" xfId="41"/>
    <cellStyle name="Normal 2 2 2" xfId="42"/>
    <cellStyle name="Normal 2 2 3" xfId="43"/>
    <cellStyle name="Normal 2 2 4" xfId="44"/>
    <cellStyle name="Normal 2 3" xfId="45"/>
    <cellStyle name="Normal 2 4" xfId="46"/>
    <cellStyle name="Normal 3" xfId="47"/>
    <cellStyle name="Normal 4" xfId="48"/>
    <cellStyle name="Normal 5" xfId="49"/>
    <cellStyle name="Normal 6" xfId="50"/>
    <cellStyle name="Normal 7" xfId="51"/>
    <cellStyle name="Normal 8" xfId="67"/>
    <cellStyle name="Normal 9" xfId="68"/>
    <cellStyle name="Notas 2" xfId="52"/>
    <cellStyle name="Notas 3" xfId="53"/>
    <cellStyle name="Notas 4" xfId="54"/>
    <cellStyle name="Notas 5" xfId="55"/>
    <cellStyle name="Porcentaje" xfId="56" builtinId="5"/>
    <cellStyle name="Salida" xfId="57" builtinId="21" customBuiltin="1"/>
    <cellStyle name="Texto de advertencia" xfId="58" builtinId="11" customBuiltin="1"/>
    <cellStyle name="Texto explicativo" xfId="59" builtinId="53" customBuiltin="1"/>
    <cellStyle name="Título 2" xfId="60" builtinId="17" customBuiltin="1"/>
    <cellStyle name="Título 3" xfId="61" builtinId="18" customBuiltin="1"/>
    <cellStyle name="Título 4" xfId="62"/>
    <cellStyle name="Título 5" xfId="63"/>
    <cellStyle name="Título 6" xfId="64"/>
    <cellStyle name="Título 7" xfId="65"/>
    <cellStyle name="Total" xfId="66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92D050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BD3B8"/>
      <color rgb="FFF6F9D5"/>
      <color rgb="FFE6B8CF"/>
      <color rgb="FFFA9474"/>
      <color rgb="FFF2EF74"/>
      <color rgb="FF99F579"/>
      <color rgb="FF7BDFF3"/>
      <color rgb="FFF5F579"/>
      <color rgb="FF818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49029855398508E-2"/>
          <c:y val="4.4281765365141182E-2"/>
          <c:w val="0.81001053229795339"/>
          <c:h val="0.6839759546185773"/>
        </c:manualLayout>
      </c:layout>
      <c:lineChart>
        <c:grouping val="standard"/>
        <c:varyColors val="0"/>
        <c:ser>
          <c:idx val="0"/>
          <c:order val="0"/>
          <c:tx>
            <c:strRef>
              <c:f>Llamadas!$A$3</c:f>
              <c:strCache>
                <c:ptCount val="1"/>
                <c:pt idx="0">
                  <c:v>Llamadas al servicio</c:v>
                </c:pt>
              </c:strCache>
            </c:strRef>
          </c:tx>
          <c:marker>
            <c:symbol val="none"/>
          </c:marker>
          <c:cat>
            <c:numRef>
              <c:f>Llamadas!$B$2:$N$2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Llamadas!$B$3:$N$3</c:f>
              <c:numCache>
                <c:formatCode>General</c:formatCode>
                <c:ptCount val="13"/>
                <c:pt idx="0">
                  <c:v>168011</c:v>
                </c:pt>
                <c:pt idx="1">
                  <c:v>164540</c:v>
                </c:pt>
                <c:pt idx="2">
                  <c:v>176009</c:v>
                </c:pt>
                <c:pt idx="3">
                  <c:v>173541</c:v>
                </c:pt>
                <c:pt idx="4">
                  <c:v>180114</c:v>
                </c:pt>
                <c:pt idx="5">
                  <c:v>173585</c:v>
                </c:pt>
                <c:pt idx="6">
                  <c:v>184048</c:v>
                </c:pt>
                <c:pt idx="7">
                  <c:v>164482</c:v>
                </c:pt>
                <c:pt idx="8">
                  <c:v>166434</c:v>
                </c:pt>
                <c:pt idx="9">
                  <c:v>176124</c:v>
                </c:pt>
                <c:pt idx="10">
                  <c:v>171695</c:v>
                </c:pt>
                <c:pt idx="11">
                  <c:v>169423</c:v>
                </c:pt>
                <c:pt idx="12">
                  <c:v>147726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52-4F5B-B1C6-3329626D8045}"/>
            </c:ext>
          </c:extLst>
        </c:ser>
        <c:ser>
          <c:idx val="1"/>
          <c:order val="1"/>
          <c:tx>
            <c:strRef>
              <c:f>Llamadas!$A$4</c:f>
              <c:strCache>
                <c:ptCount val="1"/>
                <c:pt idx="0">
                  <c:v>Llamadas atendidas totales</c:v>
                </c:pt>
              </c:strCache>
            </c:strRef>
          </c:tx>
          <c:marker>
            <c:symbol val="none"/>
          </c:marker>
          <c:cat>
            <c:numRef>
              <c:f>Llamadas!$B$2:$N$2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Llamadas!$B$4:$N$4</c:f>
              <c:numCache>
                <c:formatCode>General</c:formatCode>
                <c:ptCount val="13"/>
                <c:pt idx="0">
                  <c:v>155850</c:v>
                </c:pt>
                <c:pt idx="1">
                  <c:v>152551</c:v>
                </c:pt>
                <c:pt idx="2">
                  <c:v>141064</c:v>
                </c:pt>
                <c:pt idx="3">
                  <c:v>151260</c:v>
                </c:pt>
                <c:pt idx="4">
                  <c:v>149273</c:v>
                </c:pt>
                <c:pt idx="5">
                  <c:v>148833</c:v>
                </c:pt>
                <c:pt idx="6">
                  <c:v>144178</c:v>
                </c:pt>
                <c:pt idx="7">
                  <c:v>139027</c:v>
                </c:pt>
                <c:pt idx="8">
                  <c:v>145015</c:v>
                </c:pt>
                <c:pt idx="9">
                  <c:v>155697</c:v>
                </c:pt>
                <c:pt idx="10">
                  <c:v>143052</c:v>
                </c:pt>
                <c:pt idx="11">
                  <c:v>149976</c:v>
                </c:pt>
                <c:pt idx="12">
                  <c:v>140846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52-4F5B-B1C6-3329626D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69120"/>
        <c:axId val="1558169664"/>
      </c:lineChart>
      <c:dateAx>
        <c:axId val="155816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58169664"/>
        <c:crosses val="autoZero"/>
        <c:auto val="1"/>
        <c:lblOffset val="100"/>
        <c:baseTimeUnit val="months"/>
      </c:dateAx>
      <c:valAx>
        <c:axId val="15581696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581691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</c:legendEntry>
      <c:layout>
        <c:manualLayout>
          <c:xMode val="edge"/>
          <c:yMode val="edge"/>
          <c:x val="3.0127909383172134E-2"/>
          <c:y val="0.83213314919029835"/>
          <c:w val="0.96595272340183491"/>
          <c:h val="0.163531152565661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UY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Llamadas!$A$11</c:f>
              <c:strCache>
                <c:ptCount val="1"/>
                <c:pt idx="0">
                  <c:v>Tiempo total atención (horas) </c:v>
                </c:pt>
              </c:strCache>
            </c:strRef>
          </c:tx>
          <c:invertIfNegative val="0"/>
          <c:cat>
            <c:numRef>
              <c:f>Llamadas!$B$2:$N$2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Llamadas!$B$11:$N$11</c:f>
              <c:numCache>
                <c:formatCode>#,##0.00</c:formatCode>
                <c:ptCount val="13"/>
                <c:pt idx="0">
                  <c:v>7841.8524999999991</c:v>
                </c:pt>
                <c:pt idx="1">
                  <c:v>7697.8929611111107</c:v>
                </c:pt>
                <c:pt idx="2">
                  <c:v>7915.2577777777778</c:v>
                </c:pt>
                <c:pt idx="3">
                  <c:v>7744.0918333333339</c:v>
                </c:pt>
                <c:pt idx="4">
                  <c:v>7707.4625666666661</c:v>
                </c:pt>
                <c:pt idx="5">
                  <c:v>7776.937675000001</c:v>
                </c:pt>
                <c:pt idx="6">
                  <c:v>7661.8592166666667</c:v>
                </c:pt>
                <c:pt idx="7">
                  <c:v>7818.337819444444</c:v>
                </c:pt>
                <c:pt idx="8">
                  <c:v>8099.4905694444451</c:v>
                </c:pt>
                <c:pt idx="9">
                  <c:v>8472.0792583333332</c:v>
                </c:pt>
                <c:pt idx="10">
                  <c:v>7588.5112333333336</c:v>
                </c:pt>
                <c:pt idx="11">
                  <c:v>8026.2156000000004</c:v>
                </c:pt>
                <c:pt idx="12">
                  <c:v>7613.1175388888887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2C-419C-AA06-4C357CB8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170208"/>
        <c:axId val="1558167488"/>
      </c:barChart>
      <c:dateAx>
        <c:axId val="155817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58167488"/>
        <c:crosses val="autoZero"/>
        <c:auto val="1"/>
        <c:lblOffset val="100"/>
        <c:baseTimeUnit val="months"/>
      </c:dateAx>
      <c:valAx>
        <c:axId val="155816748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5817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Llamadas!$A$9</c:f>
              <c:strCache>
                <c:ptCount val="1"/>
                <c:pt idx="0">
                  <c:v>TRSAC Demora promedio en atender 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Llamadas!$B$2:$N$2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Llamadas!$B$9:$N$9</c:f>
              <c:numCache>
                <c:formatCode>General</c:formatCode>
                <c:ptCount val="13"/>
                <c:pt idx="0">
                  <c:v>38</c:v>
                </c:pt>
                <c:pt idx="1">
                  <c:v>37</c:v>
                </c:pt>
                <c:pt idx="2">
                  <c:v>49</c:v>
                </c:pt>
                <c:pt idx="3">
                  <c:v>36</c:v>
                </c:pt>
                <c:pt idx="4">
                  <c:v>32</c:v>
                </c:pt>
                <c:pt idx="5">
                  <c:v>37</c:v>
                </c:pt>
                <c:pt idx="6">
                  <c:v>39</c:v>
                </c:pt>
                <c:pt idx="7">
                  <c:v>33</c:v>
                </c:pt>
                <c:pt idx="8">
                  <c:v>29</c:v>
                </c:pt>
                <c:pt idx="9">
                  <c:v>23</c:v>
                </c:pt>
                <c:pt idx="10">
                  <c:v>32</c:v>
                </c:pt>
                <c:pt idx="11">
                  <c:v>27</c:v>
                </c:pt>
                <c:pt idx="1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7-430D-AFFF-CE1D4BB7BABF}"/>
            </c:ext>
          </c:extLst>
        </c:ser>
        <c:ser>
          <c:idx val="1"/>
          <c:order val="1"/>
          <c:tx>
            <c:strRef>
              <c:f>Llamadas!$A$10</c:f>
              <c:strCache>
                <c:ptCount val="1"/>
                <c:pt idx="0">
                  <c:v>Promedio operación (segundos)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Llamadas!$B$2:$N$2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Llamadas!$B$10:$N$10</c:f>
              <c:numCache>
                <c:formatCode>0.00</c:formatCode>
                <c:ptCount val="13"/>
                <c:pt idx="0">
                  <c:v>181.14</c:v>
                </c:pt>
                <c:pt idx="1">
                  <c:v>181.66</c:v>
                </c:pt>
                <c:pt idx="2">
                  <c:v>202</c:v>
                </c:pt>
                <c:pt idx="3">
                  <c:v>184.31</c:v>
                </c:pt>
                <c:pt idx="4">
                  <c:v>185.88</c:v>
                </c:pt>
                <c:pt idx="5">
                  <c:v>188.11</c:v>
                </c:pt>
                <c:pt idx="6">
                  <c:v>191.31</c:v>
                </c:pt>
                <c:pt idx="7">
                  <c:v>202.45</c:v>
                </c:pt>
                <c:pt idx="8">
                  <c:v>201.07</c:v>
                </c:pt>
                <c:pt idx="9">
                  <c:v>195.89</c:v>
                </c:pt>
                <c:pt idx="10">
                  <c:v>190.97</c:v>
                </c:pt>
                <c:pt idx="11">
                  <c:v>192.66</c:v>
                </c:pt>
                <c:pt idx="12">
                  <c:v>194.59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47-430D-AFFF-CE1D4BB7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545056"/>
        <c:axId val="1521545600"/>
      </c:barChart>
      <c:dateAx>
        <c:axId val="1521545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21545600"/>
        <c:crosses val="autoZero"/>
        <c:auto val="1"/>
        <c:lblOffset val="100"/>
        <c:baseTimeUnit val="months"/>
      </c:dateAx>
      <c:valAx>
        <c:axId val="15215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215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/>
              <a:t>Llamadas referentes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76737823204313"/>
          <c:y val="0.20639474376288017"/>
          <c:w val="0.80696446764345042"/>
          <c:h val="0.569977521845491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Referentes!$A$2</c:f>
              <c:strCache>
                <c:ptCount val="1"/>
                <c:pt idx="0">
                  <c:v>Llamadas al servicio</c:v>
                </c:pt>
              </c:strCache>
            </c:strRef>
          </c:tx>
          <c:invertIfNegative val="0"/>
          <c:cat>
            <c:numRef>
              <c:f>Referentes!$B$1:$N$1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Referentes!$B$2:$N$2</c:f>
              <c:numCache>
                <c:formatCode>General</c:formatCode>
                <c:ptCount val="13"/>
                <c:pt idx="0">
                  <c:v>2038</c:v>
                </c:pt>
                <c:pt idx="1">
                  <c:v>1981</c:v>
                </c:pt>
                <c:pt idx="2">
                  <c:v>1762</c:v>
                </c:pt>
                <c:pt idx="3">
                  <c:v>2293</c:v>
                </c:pt>
                <c:pt idx="4">
                  <c:v>2416</c:v>
                </c:pt>
                <c:pt idx="5">
                  <c:v>2396</c:v>
                </c:pt>
                <c:pt idx="6">
                  <c:v>2102</c:v>
                </c:pt>
                <c:pt idx="7">
                  <c:v>1909</c:v>
                </c:pt>
                <c:pt idx="8">
                  <c:v>2020</c:v>
                </c:pt>
                <c:pt idx="9">
                  <c:v>2355</c:v>
                </c:pt>
                <c:pt idx="10">
                  <c:v>2549</c:v>
                </c:pt>
                <c:pt idx="11">
                  <c:v>3408</c:v>
                </c:pt>
                <c:pt idx="12">
                  <c:v>3247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E6-427A-9D8F-7B4CB5FC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48320"/>
        <c:axId val="1521541248"/>
      </c:barChart>
      <c:dateAx>
        <c:axId val="152154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21541248"/>
        <c:crosses val="autoZero"/>
        <c:auto val="1"/>
        <c:lblOffset val="100"/>
        <c:baseTimeUnit val="months"/>
      </c:dateAx>
      <c:valAx>
        <c:axId val="152154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1521548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27708</xdr:rowOff>
    </xdr:from>
    <xdr:to>
      <xdr:col>16</xdr:col>
      <xdr:colOff>1620114</xdr:colOff>
      <xdr:row>37</xdr:row>
      <xdr:rowOff>10584</xdr:rowOff>
    </xdr:to>
    <xdr:graphicFrame macro="">
      <xdr:nvGraphicFramePr>
        <xdr:cNvPr id="49106946" name="1 Gráfico">
          <a:extLst>
            <a:ext uri="{FF2B5EF4-FFF2-40B4-BE49-F238E27FC236}">
              <a16:creationId xmlns:a16="http://schemas.microsoft.com/office/drawing/2014/main" xmlns="" id="{00000000-0008-0000-0000-00000250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87842</xdr:rowOff>
    </xdr:from>
    <xdr:to>
      <xdr:col>16</xdr:col>
      <xdr:colOff>1628679</xdr:colOff>
      <xdr:row>67</xdr:row>
      <xdr:rowOff>66676</xdr:rowOff>
    </xdr:to>
    <xdr:graphicFrame macro="">
      <xdr:nvGraphicFramePr>
        <xdr:cNvPr id="49106947" name="2 Gráfico">
          <a:extLst>
            <a:ext uri="{FF2B5EF4-FFF2-40B4-BE49-F238E27FC236}">
              <a16:creationId xmlns:a16="http://schemas.microsoft.com/office/drawing/2014/main" xmlns="" id="{00000000-0008-0000-0000-00000350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82549</xdr:rowOff>
    </xdr:from>
    <xdr:to>
      <xdr:col>12</xdr:col>
      <xdr:colOff>557892</xdr:colOff>
      <xdr:row>89</xdr:row>
      <xdr:rowOff>29633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634</xdr:rowOff>
    </xdr:from>
    <xdr:to>
      <xdr:col>14</xdr:col>
      <xdr:colOff>28575</xdr:colOff>
      <xdr:row>22</xdr:row>
      <xdr:rowOff>35560</xdr:rowOff>
    </xdr:to>
    <xdr:graphicFrame macro="">
      <xdr:nvGraphicFramePr>
        <xdr:cNvPr id="48890886" name="1 Gráfico">
          <a:extLst>
            <a:ext uri="{FF2B5EF4-FFF2-40B4-BE49-F238E27FC236}">
              <a16:creationId xmlns:a16="http://schemas.microsoft.com/office/drawing/2014/main" xmlns="" id="{00000000-0008-0000-0900-00000604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850127\Escritorio\Informes%20Agosto\Fallas%20e%20incidencias%20Global%20a%20AGOS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02\cc_comercial$\Documents%20and%20Settings\d648087\Escritorio\Downloads\INFORMES%20JUNIO\Fallas%20e%20incidencias%20Jun%20en%20Global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02\cc_comercial$\Documents%20and%20Settings\d648087\Escritorio\Downloads\Temp\Archivos%20temporales%20de%20Internet\OLK82\Fallas%20e%20incidencias%20setiemb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648087\AppData\Local\Microsoft\Windows\Temporary%20Internet%20Files\Content.Outlook\81XD5QC3\Fallas%20e%20Incidencias%20Global%20a%20JUL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02\cc_comercial$\Temp\Archivos%20temporales%20de%20Internet\OLK82\Fallas%20e%20incidencias%20noviembr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"/>
      <sheetName val="Datos"/>
      <sheetName val="Resúmen"/>
      <sheetName val="Hoja1"/>
    </sheetNames>
    <sheetDataSet>
      <sheetData sheetId="0">
        <row r="1">
          <cell r="A1" t="str">
            <v>Caída de ACM</v>
          </cell>
        </row>
        <row r="2">
          <cell r="A2" t="str">
            <v>Caída de Administración Nacional de Correo</v>
          </cell>
        </row>
        <row r="3">
          <cell r="A3" t="str">
            <v>Caída de Aerojump</v>
          </cell>
        </row>
        <row r="4">
          <cell r="A4" t="str">
            <v>Caída de ASSE</v>
          </cell>
        </row>
        <row r="5">
          <cell r="A5" t="str">
            <v>Caída de BHU</v>
          </cell>
        </row>
        <row r="6">
          <cell r="A6" t="str">
            <v>Caída de correo corporativo</v>
          </cell>
        </row>
        <row r="7">
          <cell r="A7" t="str">
            <v>Caída de DAS</v>
          </cell>
        </row>
        <row r="8">
          <cell r="A8" t="str">
            <v>Caída de DGR</v>
          </cell>
        </row>
        <row r="9">
          <cell r="A9" t="str">
            <v>Caída de enlace</v>
          </cell>
        </row>
        <row r="10">
          <cell r="A10" t="str">
            <v>Caida de Fondo de Solidaridad</v>
          </cell>
        </row>
        <row r="11">
          <cell r="A11" t="str">
            <v>Caída de Forward</v>
          </cell>
        </row>
        <row r="12">
          <cell r="A12" t="str">
            <v>Caída de Fucerep</v>
          </cell>
        </row>
        <row r="13">
          <cell r="A13" t="str">
            <v>Caída de GUNET</v>
          </cell>
        </row>
        <row r="14">
          <cell r="A14" t="str">
            <v>Caída de Hostcircus</v>
          </cell>
        </row>
        <row r="15">
          <cell r="A15" t="str">
            <v>Caída de Ilvem</v>
          </cell>
        </row>
        <row r="16">
          <cell r="A16" t="str">
            <v>Caída de MAGO</v>
          </cell>
        </row>
        <row r="17">
          <cell r="A17" t="str">
            <v>Caída de Portal</v>
          </cell>
        </row>
        <row r="18">
          <cell r="A18" t="str">
            <v>Caída de PortalDesk</v>
          </cell>
        </row>
        <row r="19">
          <cell r="A19" t="str">
            <v>Caída de Sefmu</v>
          </cell>
        </row>
        <row r="20">
          <cell r="A20" t="str">
            <v>Caída de SGC de OSE</v>
          </cell>
        </row>
        <row r="21">
          <cell r="A21" t="str">
            <v>Caída de Silka</v>
          </cell>
        </row>
        <row r="22">
          <cell r="A22" t="str">
            <v>Caída de Symposium</v>
          </cell>
        </row>
        <row r="23">
          <cell r="A23" t="str">
            <v>Caída de Telelink</v>
          </cell>
        </row>
        <row r="24">
          <cell r="A24" t="str">
            <v>Caída de Tinco</v>
          </cell>
        </row>
        <row r="25">
          <cell r="A25" t="str">
            <v>Caída de Udelar</v>
          </cell>
        </row>
        <row r="26">
          <cell r="A26" t="str">
            <v>Caída de WAS</v>
          </cell>
        </row>
        <row r="27">
          <cell r="A27" t="str">
            <v>Campañas</v>
          </cell>
        </row>
        <row r="28">
          <cell r="A28" t="str">
            <v>Capacitación</v>
          </cell>
        </row>
        <row r="29">
          <cell r="A29" t="str">
            <v>Contingencia</v>
          </cell>
        </row>
        <row r="30">
          <cell r="A30" t="str">
            <v>Corte de energía</v>
          </cell>
        </row>
        <row r="31">
          <cell r="A31" t="str">
            <v>Demora para abrir sistemas</v>
          </cell>
        </row>
        <row r="32">
          <cell r="A32" t="str">
            <v>Desalojos de emergencias</v>
          </cell>
        </row>
        <row r="33">
          <cell r="A33" t="str">
            <v>Fallas 3,7</v>
          </cell>
        </row>
        <row r="34">
          <cell r="A34" t="str">
            <v>Fallas acreditaciones virtuales</v>
          </cell>
        </row>
        <row r="35">
          <cell r="A35" t="str">
            <v>Fallas Comepa</v>
          </cell>
        </row>
        <row r="36">
          <cell r="A36" t="str">
            <v>Fallas de cobertura</v>
          </cell>
        </row>
        <row r="37">
          <cell r="A37" t="str">
            <v>Fallas de contingencia</v>
          </cell>
        </row>
        <row r="38">
          <cell r="A38" t="str">
            <v>Fallas de Internet</v>
          </cell>
        </row>
        <row r="39">
          <cell r="A39" t="str">
            <v>Fallas de IVR</v>
          </cell>
        </row>
        <row r="40">
          <cell r="A40" t="str">
            <v>Fallas de mensajería</v>
          </cell>
        </row>
        <row r="41">
          <cell r="A41" t="str">
            <v>Fallas de navegación ANCEL</v>
          </cell>
        </row>
        <row r="42">
          <cell r="A42" t="str">
            <v>Fallas device ANCEL</v>
          </cell>
        </row>
        <row r="43">
          <cell r="A43" t="str">
            <v>Fallas en internos</v>
          </cell>
        </row>
        <row r="44">
          <cell r="A44" t="str">
            <v>Fallas en página de Clearing</v>
          </cell>
        </row>
        <row r="45">
          <cell r="A45" t="str">
            <v>Fallas GPRS</v>
          </cell>
        </row>
        <row r="46">
          <cell r="A46" t="str">
            <v>Fallas NTDOM1</v>
          </cell>
        </row>
        <row r="47">
          <cell r="A47" t="str">
            <v>Fallas OGO</v>
          </cell>
        </row>
        <row r="48">
          <cell r="A48" t="str">
            <v>Fallas OPP</v>
          </cell>
        </row>
        <row r="49">
          <cell r="A49" t="str">
            <v>Fallas ORION</v>
          </cell>
        </row>
        <row r="50">
          <cell r="A50" t="str">
            <v>Fallas OUI</v>
          </cell>
        </row>
        <row r="51">
          <cell r="A51" t="str">
            <v>Fallas PBX</v>
          </cell>
        </row>
        <row r="52">
          <cell r="A52" t="str">
            <v>Fallas PTT</v>
          </cell>
        </row>
        <row r="53">
          <cell r="A53" t="str">
            <v>Fallas roaming</v>
          </cell>
        </row>
        <row r="54">
          <cell r="A54" t="str">
            <v>Fallas saldo clientes</v>
          </cell>
        </row>
        <row r="55">
          <cell r="A55" t="str">
            <v xml:space="preserve">Fallas SAR </v>
          </cell>
        </row>
        <row r="56">
          <cell r="A56" t="str">
            <v>Fallas SGR</v>
          </cell>
        </row>
        <row r="57">
          <cell r="A57" t="str">
            <v>Fallas SPA</v>
          </cell>
        </row>
        <row r="58">
          <cell r="A58" t="str">
            <v>Fallas Telecard</v>
          </cell>
        </row>
        <row r="59">
          <cell r="A59" t="str">
            <v>Fallas Telefonía</v>
          </cell>
        </row>
        <row r="60">
          <cell r="A60" t="str">
            <v>Fallas Telnet</v>
          </cell>
        </row>
        <row r="61">
          <cell r="A61" t="str">
            <v>Fallas tramitaciones WEB</v>
          </cell>
        </row>
        <row r="62">
          <cell r="A62" t="str">
            <v>Fallas transferencias</v>
          </cell>
        </row>
        <row r="63">
          <cell r="A63" t="str">
            <v>Mantenimiento de servidores y bases de datos</v>
          </cell>
        </row>
        <row r="64">
          <cell r="A64" t="str">
            <v>Mantenimiento de sistemas</v>
          </cell>
        </row>
        <row r="65">
          <cell r="A65" t="str">
            <v>Medidas Gremiales</v>
          </cell>
        </row>
        <row r="66">
          <cell r="A66" t="str">
            <v>No ingresan llamadas</v>
          </cell>
        </row>
        <row r="67">
          <cell r="A67" t="str">
            <v>Paneles inactivos</v>
          </cell>
        </row>
        <row r="68">
          <cell r="A68" t="str">
            <v>Paro de transporte</v>
          </cell>
        </row>
        <row r="69">
          <cell r="A69" t="str">
            <v>Paro General</v>
          </cell>
        </row>
        <row r="70">
          <cell r="A70" t="str">
            <v>Paro Parcial</v>
          </cell>
        </row>
        <row r="71">
          <cell r="A71" t="str">
            <v>Promociones</v>
          </cell>
        </row>
        <row r="72">
          <cell r="A72" t="str">
            <v>Reseteo de clave</v>
          </cell>
        </row>
        <row r="73">
          <cell r="A73" t="str">
            <v>Sin red</v>
          </cell>
        </row>
        <row r="74">
          <cell r="A74" t="str">
            <v>Usuario con problemas de ingreso a sistemas</v>
          </cell>
        </row>
        <row r="75">
          <cell r="A75" t="str">
            <v>Usuario sin PC</v>
          </cell>
        </row>
        <row r="76">
          <cell r="A76" t="str">
            <v>Usuario sin teléfono</v>
          </cell>
        </row>
        <row r="77">
          <cell r="A77" t="str">
            <v>Ups con problemas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"/>
      <sheetName val="Hoja1"/>
      <sheetName val="Dat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"/>
      <sheetName val="Datos"/>
      <sheetName val="Globa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"/>
      <sheetName val="Datos"/>
      <sheetName val="Resúmen"/>
    </sheetNames>
    <sheetDataSet>
      <sheetData sheetId="0">
        <row r="1">
          <cell r="C1" t="str">
            <v>Administración Contact Center</v>
          </cell>
        </row>
        <row r="2">
          <cell r="C2" t="str">
            <v>Alfa</v>
          </cell>
        </row>
        <row r="3">
          <cell r="C3" t="str">
            <v>Apoyos Operativos</v>
          </cell>
        </row>
        <row r="4">
          <cell r="C4" t="str">
            <v>Guardia Contact Center</v>
          </cell>
        </row>
        <row r="5">
          <cell r="C5" t="str">
            <v>Jefe de Sitio</v>
          </cell>
        </row>
        <row r="20">
          <cell r="C20" t="str">
            <v xml:space="preserve"> 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"/>
      <sheetName val="Datos"/>
      <sheetName val="Hoja1"/>
    </sheetNames>
    <sheetDataSet>
      <sheetData sheetId="0">
        <row r="1">
          <cell r="E1">
            <v>1</v>
          </cell>
        </row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5</v>
          </cell>
        </row>
        <row r="6">
          <cell r="E6">
            <v>6</v>
          </cell>
        </row>
        <row r="7">
          <cell r="E7">
            <v>7</v>
          </cell>
        </row>
        <row r="8">
          <cell r="E8">
            <v>8</v>
          </cell>
        </row>
        <row r="9">
          <cell r="E9">
            <v>9</v>
          </cell>
        </row>
        <row r="10">
          <cell r="E10">
            <v>10</v>
          </cell>
        </row>
        <row r="11">
          <cell r="E11">
            <v>11</v>
          </cell>
        </row>
        <row r="12">
          <cell r="E12">
            <v>12</v>
          </cell>
        </row>
        <row r="13">
          <cell r="E13">
            <v>13</v>
          </cell>
        </row>
        <row r="14">
          <cell r="E14">
            <v>14</v>
          </cell>
        </row>
        <row r="15">
          <cell r="E15">
            <v>15</v>
          </cell>
        </row>
        <row r="16">
          <cell r="E16">
            <v>16</v>
          </cell>
        </row>
        <row r="17">
          <cell r="E17">
            <v>17</v>
          </cell>
        </row>
        <row r="18">
          <cell r="E18">
            <v>18</v>
          </cell>
        </row>
        <row r="19">
          <cell r="E19">
            <v>19</v>
          </cell>
        </row>
        <row r="20">
          <cell r="E20">
            <v>20</v>
          </cell>
        </row>
        <row r="21">
          <cell r="E21">
            <v>21</v>
          </cell>
        </row>
        <row r="22">
          <cell r="E22">
            <v>22</v>
          </cell>
        </row>
        <row r="23">
          <cell r="E23">
            <v>23</v>
          </cell>
        </row>
        <row r="24">
          <cell r="E24">
            <v>24</v>
          </cell>
        </row>
        <row r="25">
          <cell r="E25">
            <v>25</v>
          </cell>
        </row>
        <row r="26">
          <cell r="E26">
            <v>26</v>
          </cell>
        </row>
        <row r="27">
          <cell r="E27">
            <v>27</v>
          </cell>
        </row>
        <row r="28">
          <cell r="E28">
            <v>28</v>
          </cell>
        </row>
        <row r="29">
          <cell r="E29">
            <v>29</v>
          </cell>
        </row>
        <row r="30">
          <cell r="E30">
            <v>30</v>
          </cell>
        </row>
        <row r="31">
          <cell r="E31">
            <v>31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5" sqref="B15"/>
    </sheetView>
  </sheetViews>
  <sheetFormatPr baseColWidth="10" defaultRowHeight="12.75"/>
  <cols>
    <col min="1" max="1" width="26.42578125" style="38" bestFit="1" customWidth="1"/>
    <col min="2" max="2" width="55.7109375" style="121" customWidth="1"/>
    <col min="3" max="3" width="58.85546875" style="38" bestFit="1" customWidth="1"/>
  </cols>
  <sheetData>
    <row r="1" spans="1:3">
      <c r="A1" s="118" t="s">
        <v>94</v>
      </c>
      <c r="B1" s="119" t="s">
        <v>95</v>
      </c>
      <c r="C1" s="118" t="s">
        <v>97</v>
      </c>
    </row>
    <row r="2" spans="1:3" ht="26.25" customHeight="1">
      <c r="A2" s="40" t="s">
        <v>96</v>
      </c>
      <c r="B2" s="120" t="s">
        <v>100</v>
      </c>
      <c r="C2" s="40" t="s">
        <v>98</v>
      </c>
    </row>
    <row r="3" spans="1:3" ht="38.25">
      <c r="A3" s="40" t="s">
        <v>99</v>
      </c>
      <c r="B3" s="120" t="s">
        <v>101</v>
      </c>
      <c r="C3" s="40" t="s">
        <v>102</v>
      </c>
    </row>
    <row r="4" spans="1:3" ht="25.5">
      <c r="A4" s="40" t="s">
        <v>35</v>
      </c>
      <c r="B4" s="120" t="s">
        <v>103</v>
      </c>
      <c r="C4" s="40" t="s">
        <v>104</v>
      </c>
    </row>
    <row r="5" spans="1:3" ht="38.25">
      <c r="A5" s="40" t="s">
        <v>105</v>
      </c>
      <c r="B5" s="120" t="s">
        <v>106</v>
      </c>
      <c r="C5" s="40"/>
    </row>
    <row r="6" spans="1:3">
      <c r="A6" s="40" t="s">
        <v>110</v>
      </c>
      <c r="B6" s="120" t="s">
        <v>111</v>
      </c>
      <c r="C6" s="40" t="s">
        <v>112</v>
      </c>
    </row>
    <row r="7" spans="1:3">
      <c r="A7" s="40" t="s">
        <v>107</v>
      </c>
      <c r="B7" s="120" t="s">
        <v>108</v>
      </c>
      <c r="C7" s="40" t="s">
        <v>109</v>
      </c>
    </row>
    <row r="8" spans="1:3" ht="25.5">
      <c r="A8" s="40" t="s">
        <v>113</v>
      </c>
      <c r="B8" s="120" t="s">
        <v>114</v>
      </c>
      <c r="C8" s="40"/>
    </row>
    <row r="9" spans="1:3" ht="25.5">
      <c r="A9" s="40" t="s">
        <v>115</v>
      </c>
      <c r="B9" s="120" t="s">
        <v>116</v>
      </c>
      <c r="C9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80" zoomScaleNormal="80" workbookViewId="0">
      <selection activeCell="C9" sqref="C9"/>
    </sheetView>
  </sheetViews>
  <sheetFormatPr baseColWidth="10" defaultColWidth="11.42578125" defaultRowHeight="12.75"/>
  <cols>
    <col min="1" max="1" width="19.7109375" style="10" bestFit="1" customWidth="1"/>
    <col min="2" max="2" width="13.5703125" style="11" bestFit="1" customWidth="1"/>
    <col min="3" max="4" width="12.28515625" style="10" bestFit="1" customWidth="1"/>
    <col min="5" max="16384" width="11.42578125" style="10"/>
  </cols>
  <sheetData>
    <row r="1" spans="1:2">
      <c r="A1" s="116" t="s">
        <v>31</v>
      </c>
      <c r="B1" s="116" t="s">
        <v>15</v>
      </c>
    </row>
    <row r="2" spans="1:2">
      <c r="A2" s="117">
        <v>45748</v>
      </c>
      <c r="B2" s="116">
        <v>0</v>
      </c>
    </row>
    <row r="3" spans="1:2">
      <c r="A3" s="117">
        <v>45749</v>
      </c>
      <c r="B3" s="116">
        <v>0</v>
      </c>
    </row>
    <row r="4" spans="1:2">
      <c r="A4" s="117">
        <v>45750</v>
      </c>
      <c r="B4" s="116">
        <v>0</v>
      </c>
    </row>
    <row r="5" spans="1:2">
      <c r="A5" s="117">
        <v>45751</v>
      </c>
      <c r="B5" s="116">
        <v>0</v>
      </c>
    </row>
    <row r="6" spans="1:2">
      <c r="A6" s="117">
        <v>45752</v>
      </c>
      <c r="B6" s="116">
        <v>0</v>
      </c>
    </row>
    <row r="7" spans="1:2">
      <c r="A7" s="117">
        <v>45753</v>
      </c>
      <c r="B7" s="116">
        <v>0</v>
      </c>
    </row>
    <row r="8" spans="1:2">
      <c r="A8" s="117">
        <v>45754</v>
      </c>
      <c r="B8" s="116">
        <v>0</v>
      </c>
    </row>
    <row r="9" spans="1:2">
      <c r="A9" s="117">
        <v>45755</v>
      </c>
      <c r="B9" s="116">
        <v>0</v>
      </c>
    </row>
    <row r="10" spans="1:2">
      <c r="A10" s="117">
        <v>45756</v>
      </c>
      <c r="B10" s="116">
        <v>0</v>
      </c>
    </row>
    <row r="11" spans="1:2">
      <c r="A11" s="117">
        <v>45757</v>
      </c>
      <c r="B11" s="116">
        <v>0</v>
      </c>
    </row>
    <row r="12" spans="1:2">
      <c r="A12" s="117">
        <v>45758</v>
      </c>
      <c r="B12" s="116">
        <v>0</v>
      </c>
    </row>
    <row r="13" spans="1:2">
      <c r="A13" s="117">
        <v>45759</v>
      </c>
      <c r="B13" s="116">
        <v>0</v>
      </c>
    </row>
    <row r="14" spans="1:2">
      <c r="A14" s="117">
        <v>45760</v>
      </c>
      <c r="B14" s="116">
        <v>0</v>
      </c>
    </row>
    <row r="15" spans="1:2">
      <c r="A15" s="117">
        <v>45761</v>
      </c>
      <c r="B15" s="116">
        <v>0</v>
      </c>
    </row>
    <row r="16" spans="1:2">
      <c r="A16" s="117">
        <v>45762</v>
      </c>
      <c r="B16" s="116">
        <v>0</v>
      </c>
    </row>
    <row r="17" spans="1:2">
      <c r="A17" s="117">
        <v>45763</v>
      </c>
      <c r="B17" s="116">
        <v>0</v>
      </c>
    </row>
    <row r="18" spans="1:2">
      <c r="A18" s="117">
        <v>45764</v>
      </c>
      <c r="B18" s="116">
        <v>0</v>
      </c>
    </row>
    <row r="19" spans="1:2">
      <c r="A19" s="117">
        <v>45765</v>
      </c>
      <c r="B19" s="116">
        <v>0</v>
      </c>
    </row>
    <row r="20" spans="1:2">
      <c r="A20" s="117">
        <v>45766</v>
      </c>
      <c r="B20" s="116">
        <v>0</v>
      </c>
    </row>
    <row r="21" spans="1:2">
      <c r="A21" s="117">
        <v>45767</v>
      </c>
      <c r="B21" s="116">
        <v>0</v>
      </c>
    </row>
    <row r="22" spans="1:2">
      <c r="A22" s="117">
        <v>45768</v>
      </c>
      <c r="B22" s="116">
        <v>0</v>
      </c>
    </row>
    <row r="23" spans="1:2">
      <c r="A23" s="117">
        <v>45769</v>
      </c>
      <c r="B23" s="116">
        <v>0</v>
      </c>
    </row>
    <row r="24" spans="1:2">
      <c r="A24" s="117">
        <v>45770</v>
      </c>
      <c r="B24" s="116">
        <v>0</v>
      </c>
    </row>
    <row r="25" spans="1:2">
      <c r="A25" s="117">
        <v>45771</v>
      </c>
      <c r="B25" s="116">
        <v>0</v>
      </c>
    </row>
    <row r="26" spans="1:2">
      <c r="A26" s="117">
        <v>45772</v>
      </c>
      <c r="B26" s="116">
        <v>0</v>
      </c>
    </row>
    <row r="27" spans="1:2">
      <c r="A27" s="117">
        <v>45773</v>
      </c>
      <c r="B27" s="116">
        <v>0</v>
      </c>
    </row>
    <row r="28" spans="1:2">
      <c r="A28" s="117">
        <v>45774</v>
      </c>
      <c r="B28" s="116">
        <v>0</v>
      </c>
    </row>
    <row r="29" spans="1:2">
      <c r="A29" s="117">
        <v>45775</v>
      </c>
      <c r="B29" s="116">
        <v>0</v>
      </c>
    </row>
    <row r="30" spans="1:2">
      <c r="A30" s="117">
        <v>45776</v>
      </c>
      <c r="B30" s="116">
        <v>0</v>
      </c>
    </row>
    <row r="31" spans="1:2">
      <c r="A31" s="117">
        <v>45777</v>
      </c>
      <c r="B31" s="116">
        <v>0</v>
      </c>
    </row>
  </sheetData>
  <sheetProtection selectLockedCells="1" selectUnlockedCells="1"/>
  <phoneticPr fontId="5" type="noConversion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B1" sqref="B1:B1048576"/>
    </sheetView>
  </sheetViews>
  <sheetFormatPr baseColWidth="10" defaultRowHeight="12.75"/>
  <cols>
    <col min="2" max="2" width="78.42578125" bestFit="1" customWidth="1"/>
  </cols>
  <sheetData>
    <row r="1" spans="1:2">
      <c r="A1" t="s">
        <v>31</v>
      </c>
      <c r="B1" t="s">
        <v>91</v>
      </c>
    </row>
    <row r="2" spans="1:2">
      <c r="A2" t="s">
        <v>78</v>
      </c>
      <c r="B2" t="s">
        <v>83</v>
      </c>
    </row>
    <row r="3" spans="1:2">
      <c r="A3" t="s">
        <v>79</v>
      </c>
      <c r="B3" t="s">
        <v>89</v>
      </c>
    </row>
    <row r="4" spans="1:2">
      <c r="A4" t="s">
        <v>80</v>
      </c>
      <c r="B4" t="s">
        <v>84</v>
      </c>
    </row>
    <row r="5" spans="1:2">
      <c r="A5" t="s">
        <v>81</v>
      </c>
      <c r="B5" t="s">
        <v>85</v>
      </c>
    </row>
    <row r="6" spans="1:2">
      <c r="A6" t="s">
        <v>82</v>
      </c>
      <c r="B6" t="s">
        <v>86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3" sqref="F13"/>
    </sheetView>
  </sheetViews>
  <sheetFormatPr baseColWidth="10" defaultRowHeight="12.75"/>
  <cols>
    <col min="1" max="1" width="26.5703125" customWidth="1"/>
  </cols>
  <sheetData>
    <row r="1" spans="1:2" ht="15.75">
      <c r="A1" s="108">
        <v>45748</v>
      </c>
      <c r="B1" s="109"/>
    </row>
    <row r="2" spans="1:2" ht="15">
      <c r="A2" s="39" t="s">
        <v>22</v>
      </c>
      <c r="B2" s="39" t="s">
        <v>30</v>
      </c>
    </row>
    <row r="3" spans="1:2">
      <c r="A3" s="40" t="s">
        <v>39</v>
      </c>
      <c r="B3" s="40">
        <v>23</v>
      </c>
    </row>
    <row r="4" spans="1:2">
      <c r="A4" s="40" t="s">
        <v>40</v>
      </c>
      <c r="B4" s="40">
        <v>8</v>
      </c>
    </row>
    <row r="5" spans="1:2">
      <c r="A5" s="40" t="s">
        <v>41</v>
      </c>
      <c r="B5" s="40">
        <v>0</v>
      </c>
    </row>
    <row r="6" spans="1:2">
      <c r="A6" s="40" t="s">
        <v>54</v>
      </c>
      <c r="B6" s="40">
        <v>1644</v>
      </c>
    </row>
    <row r="7" spans="1:2" ht="15">
      <c r="A7" s="39" t="s">
        <v>28</v>
      </c>
      <c r="B7" s="43">
        <f>SUM(B3:B6)</f>
        <v>1675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5"/>
  <sheetViews>
    <sheetView tabSelected="1" zoomScaleNormal="100" workbookViewId="0">
      <pane xSplit="1" ySplit="2" topLeftCell="B3" activePane="bottomRight" state="frozen"/>
      <selection activeCell="O1176" sqref="O1176"/>
      <selection pane="topRight" activeCell="O1176" sqref="O1176"/>
      <selection pane="bottomLeft" activeCell="O1176" sqref="O1176"/>
      <selection pane="bottomRight" activeCell="J11" sqref="J11"/>
    </sheetView>
  </sheetViews>
  <sheetFormatPr baseColWidth="10" defaultColWidth="11.42578125" defaultRowHeight="10.5"/>
  <cols>
    <col min="1" max="1" width="39.28515625" style="1" customWidth="1"/>
    <col min="2" max="14" width="8.5703125" style="1" customWidth="1"/>
    <col min="15" max="15" width="8.28515625" style="2" bestFit="1" customWidth="1"/>
    <col min="16" max="16" width="6" style="1" customWidth="1"/>
    <col min="17" max="17" width="35.5703125" style="1" bestFit="1" customWidth="1"/>
    <col min="18" max="18" width="10.7109375" style="1" customWidth="1"/>
    <col min="19" max="19" width="65.28515625" style="1" bestFit="1" customWidth="1"/>
    <col min="20" max="20" width="16.7109375" style="1" bestFit="1" customWidth="1"/>
    <col min="21" max="26" width="14.42578125" style="1" customWidth="1"/>
    <col min="27" max="16384" width="11.42578125" style="1"/>
  </cols>
  <sheetData>
    <row r="1" spans="1:19" ht="22.5" customHeight="1">
      <c r="A1" s="9" t="s">
        <v>16</v>
      </c>
      <c r="Q1" s="97" t="s">
        <v>33</v>
      </c>
      <c r="R1" s="97"/>
    </row>
    <row r="2" spans="1:19" s="64" customFormat="1" ht="12.75">
      <c r="A2" s="62" t="s">
        <v>0</v>
      </c>
      <c r="B2" s="63">
        <v>45383</v>
      </c>
      <c r="C2" s="63">
        <v>45413</v>
      </c>
      <c r="D2" s="63">
        <v>45444</v>
      </c>
      <c r="E2" s="63">
        <v>45474</v>
      </c>
      <c r="F2" s="63">
        <v>45505</v>
      </c>
      <c r="G2" s="63">
        <v>45536</v>
      </c>
      <c r="H2" s="63">
        <v>45566</v>
      </c>
      <c r="I2" s="63">
        <v>45597</v>
      </c>
      <c r="J2" s="63">
        <v>45627</v>
      </c>
      <c r="K2" s="63">
        <v>45658</v>
      </c>
      <c r="L2" s="63">
        <v>45689</v>
      </c>
      <c r="M2" s="63">
        <v>45717</v>
      </c>
      <c r="N2" s="63">
        <v>45748</v>
      </c>
      <c r="O2"/>
      <c r="P2" s="51"/>
      <c r="Q2" s="65" t="s">
        <v>0</v>
      </c>
      <c r="R2" s="63">
        <v>45748</v>
      </c>
      <c r="S2" s="81"/>
    </row>
    <row r="3" spans="1:19" ht="12.75">
      <c r="A3" s="8" t="s">
        <v>1</v>
      </c>
      <c r="B3" s="58">
        <v>168011</v>
      </c>
      <c r="C3" s="58">
        <v>164540</v>
      </c>
      <c r="D3" s="58">
        <v>176009</v>
      </c>
      <c r="E3" s="58">
        <v>173541</v>
      </c>
      <c r="F3" s="58">
        <v>180114</v>
      </c>
      <c r="G3" s="58">
        <v>173585</v>
      </c>
      <c r="H3" s="58">
        <v>184048</v>
      </c>
      <c r="I3" s="58">
        <v>164482</v>
      </c>
      <c r="J3" s="58">
        <v>166434</v>
      </c>
      <c r="K3" s="58">
        <v>176124</v>
      </c>
      <c r="L3" s="58">
        <v>171695</v>
      </c>
      <c r="M3" s="58">
        <v>169423</v>
      </c>
      <c r="N3" s="58">
        <v>147726</v>
      </c>
      <c r="O3"/>
      <c r="P3" s="2"/>
      <c r="Q3" s="33" t="s">
        <v>1</v>
      </c>
      <c r="R3" s="70">
        <v>147726</v>
      </c>
      <c r="S3" s="72"/>
    </row>
    <row r="4" spans="1:19" ht="12.75">
      <c r="A4" s="8" t="s">
        <v>21</v>
      </c>
      <c r="B4" s="58">
        <v>155850</v>
      </c>
      <c r="C4" s="58">
        <v>152551</v>
      </c>
      <c r="D4" s="58">
        <v>141064</v>
      </c>
      <c r="E4" s="58">
        <v>151260</v>
      </c>
      <c r="F4" s="58">
        <v>149273</v>
      </c>
      <c r="G4" s="58">
        <v>148833</v>
      </c>
      <c r="H4" s="58">
        <v>144178</v>
      </c>
      <c r="I4" s="58">
        <v>139027</v>
      </c>
      <c r="J4" s="58">
        <v>145015</v>
      </c>
      <c r="K4" s="58">
        <v>155697</v>
      </c>
      <c r="L4" s="58">
        <v>143052</v>
      </c>
      <c r="M4" s="58">
        <v>149976</v>
      </c>
      <c r="N4" s="58">
        <v>140846</v>
      </c>
      <c r="O4"/>
      <c r="P4" s="2"/>
      <c r="Q4" s="33" t="s">
        <v>21</v>
      </c>
      <c r="R4" s="70">
        <v>140846</v>
      </c>
      <c r="S4" s="2"/>
    </row>
    <row r="5" spans="1:19" ht="12.75">
      <c r="A5" s="20" t="s">
        <v>23</v>
      </c>
      <c r="B5" s="58">
        <v>12161</v>
      </c>
      <c r="C5" s="58">
        <v>11989</v>
      </c>
      <c r="D5" s="58">
        <v>34945</v>
      </c>
      <c r="E5" s="58">
        <v>22281</v>
      </c>
      <c r="F5" s="58">
        <v>30841</v>
      </c>
      <c r="G5" s="58">
        <v>24752</v>
      </c>
      <c r="H5" s="58">
        <v>39870</v>
      </c>
      <c r="I5" s="58">
        <v>25455</v>
      </c>
      <c r="J5" s="58">
        <v>21419</v>
      </c>
      <c r="K5" s="58">
        <v>20427</v>
      </c>
      <c r="L5" s="58">
        <v>28643</v>
      </c>
      <c r="M5" s="58">
        <v>19447</v>
      </c>
      <c r="N5" s="58">
        <v>6880</v>
      </c>
      <c r="O5"/>
      <c r="P5" s="2"/>
      <c r="Q5" s="33" t="s">
        <v>23</v>
      </c>
      <c r="R5" s="70">
        <v>6880</v>
      </c>
      <c r="S5" s="2"/>
    </row>
    <row r="6" spans="1:19" ht="12.75">
      <c r="A6" s="15" t="s">
        <v>2</v>
      </c>
      <c r="B6" s="29">
        <f>B5/B3</f>
        <v>7.2382165453452454E-2</v>
      </c>
      <c r="C6" s="29">
        <f t="shared" ref="C6:D6" si="0">C5/C3</f>
        <v>7.2863741339491916E-2</v>
      </c>
      <c r="D6" s="29">
        <f t="shared" si="0"/>
        <v>0.19854098369969717</v>
      </c>
      <c r="E6" s="29">
        <f t="shared" ref="E6:F6" si="1">E5/E3</f>
        <v>0.12839040918284439</v>
      </c>
      <c r="F6" s="29">
        <f t="shared" si="1"/>
        <v>0.17123044294169248</v>
      </c>
      <c r="G6" s="29">
        <f t="shared" ref="G6:H6" si="2">G5/G3</f>
        <v>0.14259296598208371</v>
      </c>
      <c r="H6" s="29">
        <f t="shared" si="2"/>
        <v>0.21662827088585587</v>
      </c>
      <c r="I6" s="29">
        <f t="shared" ref="I6:J6" si="3">I5/I3</f>
        <v>0.15475857540642746</v>
      </c>
      <c r="J6" s="29">
        <f t="shared" si="3"/>
        <v>0.12869365634425659</v>
      </c>
      <c r="K6" s="29">
        <f t="shared" ref="K6:L6" si="4">K5/K3</f>
        <v>0.11598078626422294</v>
      </c>
      <c r="L6" s="29">
        <f t="shared" si="4"/>
        <v>0.16682489297882874</v>
      </c>
      <c r="M6" s="29">
        <f t="shared" ref="M6:N6" si="5">M5/M3</f>
        <v>0.11478370705276143</v>
      </c>
      <c r="N6" s="29">
        <f t="shared" si="5"/>
        <v>4.657270893410774E-2</v>
      </c>
      <c r="O6"/>
      <c r="P6" s="18"/>
      <c r="Q6" s="122" t="s">
        <v>2</v>
      </c>
      <c r="R6" s="123">
        <v>0.04</v>
      </c>
      <c r="S6" s="53"/>
    </row>
    <row r="7" spans="1:19" ht="12.75">
      <c r="A7" s="34" t="s">
        <v>26</v>
      </c>
      <c r="B7" s="48">
        <v>0.86250000000000004</v>
      </c>
      <c r="C7" s="48">
        <v>0.95</v>
      </c>
      <c r="D7" s="29">
        <v>0.80249999999999999</v>
      </c>
      <c r="E7" s="60">
        <v>0.90124999999999988</v>
      </c>
      <c r="F7" s="60">
        <f>78/80</f>
        <v>0.97499999999999998</v>
      </c>
      <c r="G7" s="60">
        <f>70/80</f>
        <v>0.875</v>
      </c>
      <c r="H7" s="60">
        <f>71/80</f>
        <v>0.88749999999999996</v>
      </c>
      <c r="I7" s="60">
        <f>77/80</f>
        <v>0.96250000000000002</v>
      </c>
      <c r="J7" s="60">
        <f>78/80</f>
        <v>0.97499999999999998</v>
      </c>
      <c r="K7" s="60">
        <f>83/80</f>
        <v>1.0375000000000001</v>
      </c>
      <c r="L7" s="60">
        <f>78/80</f>
        <v>0.97499999999999998</v>
      </c>
      <c r="M7" s="60">
        <f>81/80</f>
        <v>1.0125</v>
      </c>
      <c r="N7" s="60">
        <v>1.075</v>
      </c>
      <c r="O7"/>
      <c r="P7" s="2"/>
      <c r="Q7" s="124" t="s">
        <v>90</v>
      </c>
      <c r="R7" s="123">
        <v>1.0874999999999999</v>
      </c>
      <c r="S7" s="61"/>
    </row>
    <row r="8" spans="1:19" ht="12.75">
      <c r="A8" s="34" t="s">
        <v>36</v>
      </c>
      <c r="B8" s="48">
        <v>0.93</v>
      </c>
      <c r="C8" s="48">
        <v>0.93</v>
      </c>
      <c r="D8" s="48">
        <f>D4/D3</f>
        <v>0.80145901630030281</v>
      </c>
      <c r="E8" s="48">
        <f>E4/E3</f>
        <v>0.87160959081715561</v>
      </c>
      <c r="F8" s="48">
        <v>0.83</v>
      </c>
      <c r="G8" s="48">
        <v>0.86</v>
      </c>
      <c r="H8" s="48">
        <v>0.78</v>
      </c>
      <c r="I8" s="48">
        <v>0.85</v>
      </c>
      <c r="J8" s="48">
        <v>0.87</v>
      </c>
      <c r="K8" s="48">
        <v>0.88</v>
      </c>
      <c r="L8" s="48">
        <v>0.83</v>
      </c>
      <c r="M8" s="48">
        <v>0.89</v>
      </c>
      <c r="N8" s="48">
        <v>0.95</v>
      </c>
      <c r="O8"/>
      <c r="P8" s="2"/>
      <c r="Q8" s="124" t="s">
        <v>36</v>
      </c>
      <c r="R8" s="123">
        <v>0.96</v>
      </c>
      <c r="S8" s="54"/>
    </row>
    <row r="9" spans="1:19" ht="12.75">
      <c r="A9" s="55" t="s">
        <v>34</v>
      </c>
      <c r="B9" s="56">
        <v>38</v>
      </c>
      <c r="C9" s="56">
        <v>37</v>
      </c>
      <c r="D9" s="56">
        <v>49</v>
      </c>
      <c r="E9" s="56">
        <v>36</v>
      </c>
      <c r="F9" s="56">
        <v>32</v>
      </c>
      <c r="G9" s="56">
        <v>37</v>
      </c>
      <c r="H9" s="56">
        <v>39</v>
      </c>
      <c r="I9" s="56">
        <v>33</v>
      </c>
      <c r="J9" s="56">
        <v>29</v>
      </c>
      <c r="K9" s="56">
        <v>23</v>
      </c>
      <c r="L9" s="56">
        <v>32</v>
      </c>
      <c r="M9" s="56">
        <v>27</v>
      </c>
      <c r="N9" s="56">
        <v>15</v>
      </c>
      <c r="O9"/>
      <c r="P9" s="2"/>
      <c r="Q9" s="124" t="s">
        <v>35</v>
      </c>
      <c r="R9" s="125">
        <v>14</v>
      </c>
      <c r="S9" s="2"/>
    </row>
    <row r="10" spans="1:19" ht="12.75">
      <c r="A10" s="8" t="s">
        <v>3</v>
      </c>
      <c r="B10" s="57">
        <v>181.14</v>
      </c>
      <c r="C10" s="57">
        <v>181.66</v>
      </c>
      <c r="D10" s="57">
        <v>202</v>
      </c>
      <c r="E10" s="57">
        <v>184.31</v>
      </c>
      <c r="F10" s="57">
        <v>185.88</v>
      </c>
      <c r="G10" s="57">
        <v>188.11</v>
      </c>
      <c r="H10" s="57">
        <v>191.31</v>
      </c>
      <c r="I10" s="57">
        <v>202.45</v>
      </c>
      <c r="J10" s="57">
        <v>201.07</v>
      </c>
      <c r="K10" s="57">
        <v>195.89</v>
      </c>
      <c r="L10" s="57">
        <v>190.97</v>
      </c>
      <c r="M10" s="57">
        <v>192.66</v>
      </c>
      <c r="N10" s="57">
        <v>194.59</v>
      </c>
      <c r="O10"/>
      <c r="P10" s="30"/>
      <c r="Q10" s="33" t="s">
        <v>3</v>
      </c>
      <c r="R10" s="57">
        <v>194.59</v>
      </c>
      <c r="S10" s="89"/>
    </row>
    <row r="11" spans="1:19" ht="12.75">
      <c r="A11" s="8" t="s">
        <v>20</v>
      </c>
      <c r="B11" s="49">
        <f t="shared" ref="B11:C11" si="6">(B4)*B10/3600</f>
        <v>7841.8524999999991</v>
      </c>
      <c r="C11" s="49">
        <f t="shared" si="6"/>
        <v>7697.8929611111107</v>
      </c>
      <c r="D11" s="49">
        <f t="shared" ref="D11:I11" si="7">(D4)*D10/3600</f>
        <v>7915.2577777777778</v>
      </c>
      <c r="E11" s="49">
        <f t="shared" si="7"/>
        <v>7744.0918333333339</v>
      </c>
      <c r="F11" s="49">
        <f t="shared" si="7"/>
        <v>7707.4625666666661</v>
      </c>
      <c r="G11" s="49">
        <f t="shared" si="7"/>
        <v>7776.937675000001</v>
      </c>
      <c r="H11" s="49">
        <f t="shared" si="7"/>
        <v>7661.8592166666667</v>
      </c>
      <c r="I11" s="49">
        <f t="shared" si="7"/>
        <v>7818.337819444444</v>
      </c>
      <c r="J11" s="49">
        <f t="shared" ref="J11:K11" si="8">(J4)*J10/3600</f>
        <v>8099.4905694444451</v>
      </c>
      <c r="K11" s="49">
        <f>(K4)*K10/3600</f>
        <v>8472.0792583333332</v>
      </c>
      <c r="L11" s="49">
        <f t="shared" ref="L11:M11" si="9">(L4)*L10/3600</f>
        <v>7588.5112333333336</v>
      </c>
      <c r="M11" s="49">
        <f t="shared" si="9"/>
        <v>8026.2156000000004</v>
      </c>
      <c r="N11" s="49">
        <f t="shared" ref="N11" si="10">(N4)*N10/3600</f>
        <v>7613.1175388888887</v>
      </c>
      <c r="O11"/>
      <c r="P11" s="2"/>
      <c r="Q11" s="33" t="s">
        <v>20</v>
      </c>
      <c r="R11" s="49">
        <v>7613.1175388888887</v>
      </c>
      <c r="S11" s="4"/>
    </row>
    <row r="12" spans="1:19">
      <c r="A12" s="8" t="s">
        <v>15</v>
      </c>
      <c r="B12" s="60">
        <v>0</v>
      </c>
      <c r="C12" s="60">
        <v>0</v>
      </c>
      <c r="D12" s="60">
        <v>2.0000000000000001E-4</v>
      </c>
      <c r="E12" s="60">
        <v>8.9999999999999998E-4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1"/>
      <c r="P12" s="2"/>
      <c r="Q12" s="33" t="s">
        <v>15</v>
      </c>
      <c r="R12" s="60">
        <v>0</v>
      </c>
      <c r="S12" s="2"/>
    </row>
    <row r="13" spans="1:19" ht="12.7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"/>
      <c r="R13" s="47"/>
      <c r="S13" s="2"/>
    </row>
    <row r="15" spans="1:19" ht="12.75">
      <c r="A15" s="14"/>
    </row>
    <row r="16" spans="1:19" ht="12.75">
      <c r="A16" s="14"/>
    </row>
    <row r="17" spans="1:14" ht="12.75">
      <c r="A17" s="46"/>
    </row>
    <row r="18" spans="1:14" ht="12.75">
      <c r="A18" s="14"/>
    </row>
    <row r="19" spans="1:14" ht="12.75">
      <c r="A19" s="46"/>
    </row>
    <row r="20" spans="1:14" ht="12.75">
      <c r="A20" s="46"/>
    </row>
    <row r="21" spans="1:14" ht="12.75">
      <c r="A21" s="46"/>
    </row>
    <row r="22" spans="1:14" ht="12.75">
      <c r="A22" s="46"/>
    </row>
    <row r="23" spans="1:14" ht="12.75">
      <c r="A23" s="14"/>
    </row>
    <row r="24" spans="1:14" ht="12.75">
      <c r="A24" s="14"/>
    </row>
    <row r="25" spans="1:14" ht="12.75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sheetProtection selectLockedCells="1" selectUnlockedCells="1"/>
  <mergeCells count="1">
    <mergeCell ref="Q1:R1"/>
  </mergeCells>
  <phoneticPr fontId="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B1" zoomScale="96" zoomScaleNormal="96" workbookViewId="0">
      <selection activeCell="E7" sqref="E7"/>
    </sheetView>
  </sheetViews>
  <sheetFormatPr baseColWidth="10" defaultColWidth="11.42578125" defaultRowHeight="10.5"/>
  <cols>
    <col min="1" max="1" width="11.7109375" style="2" bestFit="1" customWidth="1"/>
    <col min="2" max="2" width="15.5703125" style="3" customWidth="1"/>
    <col min="3" max="3" width="15.28515625" style="3" customWidth="1"/>
    <col min="4" max="4" width="10.5703125" style="3" customWidth="1"/>
    <col min="5" max="5" width="10.7109375" style="4" customWidth="1"/>
    <col min="6" max="6" width="11.5703125" style="1" customWidth="1"/>
    <col min="7" max="7" width="11.42578125" style="1"/>
    <col min="8" max="12" width="11.42578125" style="3"/>
    <col min="13" max="13" width="10.28515625" style="3" customWidth="1"/>
    <col min="14" max="14" width="11.42578125" style="2"/>
    <col min="15" max="15" width="9.28515625" style="1" customWidth="1"/>
    <col min="16" max="16384" width="11.42578125" style="1"/>
  </cols>
  <sheetData>
    <row r="1" spans="1:15" ht="22.5" customHeight="1">
      <c r="A1" s="44" t="s">
        <v>32</v>
      </c>
      <c r="B1" s="45" t="s">
        <v>4</v>
      </c>
      <c r="C1" s="45" t="s">
        <v>5</v>
      </c>
      <c r="D1" s="45" t="s">
        <v>30</v>
      </c>
      <c r="O1" s="5"/>
    </row>
    <row r="2" spans="1:15" ht="12.75">
      <c r="A2" s="50">
        <v>45748</v>
      </c>
      <c r="B2" s="16">
        <v>6137</v>
      </c>
      <c r="C2" s="16">
        <v>382</v>
      </c>
      <c r="D2" s="16">
        <v>6519</v>
      </c>
      <c r="G2"/>
      <c r="H2"/>
      <c r="I2"/>
      <c r="J2"/>
      <c r="K2"/>
      <c r="L2"/>
      <c r="M2"/>
      <c r="N2"/>
      <c r="O2" s="6"/>
    </row>
    <row r="3" spans="1:15" ht="12.75">
      <c r="A3" s="50">
        <v>45749</v>
      </c>
      <c r="B3" s="16">
        <v>6058</v>
      </c>
      <c r="C3" s="16">
        <v>167</v>
      </c>
      <c r="D3" s="16">
        <v>6225</v>
      </c>
      <c r="G3"/>
      <c r="H3"/>
      <c r="I3"/>
      <c r="J3"/>
      <c r="K3"/>
      <c r="L3"/>
      <c r="M3"/>
      <c r="N3"/>
      <c r="O3" s="6"/>
    </row>
    <row r="4" spans="1:15" ht="12.75">
      <c r="A4" s="50">
        <v>45750</v>
      </c>
      <c r="B4" s="16">
        <v>5215</v>
      </c>
      <c r="C4" s="16">
        <v>193</v>
      </c>
      <c r="D4" s="16">
        <v>5408</v>
      </c>
      <c r="G4"/>
      <c r="H4"/>
      <c r="I4"/>
      <c r="J4"/>
      <c r="K4"/>
      <c r="L4"/>
      <c r="M4"/>
      <c r="N4"/>
      <c r="O4" s="6"/>
    </row>
    <row r="5" spans="1:15" ht="12.75">
      <c r="A5" s="50">
        <v>45751</v>
      </c>
      <c r="B5" s="16">
        <v>5043</v>
      </c>
      <c r="C5" s="16">
        <v>94</v>
      </c>
      <c r="D5" s="16">
        <v>5137</v>
      </c>
      <c r="G5"/>
      <c r="H5"/>
      <c r="I5"/>
      <c r="J5"/>
      <c r="K5"/>
      <c r="L5"/>
      <c r="M5"/>
      <c r="N5"/>
      <c r="O5" s="6"/>
    </row>
    <row r="6" spans="1:15" ht="12.75">
      <c r="A6" s="50">
        <v>45752</v>
      </c>
      <c r="B6" s="16">
        <v>3318</v>
      </c>
      <c r="C6" s="16">
        <v>130</v>
      </c>
      <c r="D6" s="16">
        <v>3448</v>
      </c>
      <c r="G6"/>
      <c r="H6"/>
      <c r="I6"/>
      <c r="J6"/>
      <c r="K6"/>
      <c r="L6"/>
      <c r="M6"/>
      <c r="N6"/>
      <c r="O6" s="6"/>
    </row>
    <row r="7" spans="1:15" ht="12.75">
      <c r="A7" s="50">
        <v>45753</v>
      </c>
      <c r="B7" s="16">
        <v>2291</v>
      </c>
      <c r="C7" s="16">
        <v>72</v>
      </c>
      <c r="D7" s="16">
        <v>2363</v>
      </c>
      <c r="G7"/>
      <c r="H7"/>
      <c r="I7"/>
      <c r="J7"/>
      <c r="K7"/>
      <c r="L7"/>
      <c r="M7"/>
      <c r="N7"/>
      <c r="O7" s="6"/>
    </row>
    <row r="8" spans="1:15" ht="12.75">
      <c r="A8" s="50">
        <v>45754</v>
      </c>
      <c r="B8" s="16">
        <v>5875</v>
      </c>
      <c r="C8" s="16">
        <v>189</v>
      </c>
      <c r="D8" s="16">
        <v>6064</v>
      </c>
      <c r="G8"/>
      <c r="H8"/>
      <c r="I8"/>
      <c r="J8"/>
      <c r="K8"/>
      <c r="L8"/>
      <c r="M8"/>
      <c r="N8"/>
      <c r="O8" s="6"/>
    </row>
    <row r="9" spans="1:15" ht="12.75">
      <c r="A9" s="50">
        <v>45755</v>
      </c>
      <c r="B9" s="16">
        <v>5689</v>
      </c>
      <c r="C9" s="16">
        <v>217</v>
      </c>
      <c r="D9" s="16">
        <v>5906</v>
      </c>
      <c r="G9"/>
      <c r="H9"/>
      <c r="I9"/>
      <c r="J9"/>
      <c r="K9"/>
      <c r="L9"/>
      <c r="M9"/>
      <c r="N9"/>
    </row>
    <row r="10" spans="1:15">
      <c r="A10" s="50">
        <v>45756</v>
      </c>
      <c r="B10" s="16">
        <v>5481</v>
      </c>
      <c r="C10" s="16">
        <v>1251</v>
      </c>
      <c r="D10" s="16">
        <v>6732</v>
      </c>
    </row>
    <row r="11" spans="1:15">
      <c r="A11" s="50">
        <v>45757</v>
      </c>
      <c r="B11" s="16">
        <v>5796</v>
      </c>
      <c r="C11" s="16">
        <v>352</v>
      </c>
      <c r="D11" s="16">
        <v>6148</v>
      </c>
    </row>
    <row r="12" spans="1:15">
      <c r="A12" s="50">
        <v>45758</v>
      </c>
      <c r="B12" s="16">
        <v>5992</v>
      </c>
      <c r="C12" s="16">
        <v>216</v>
      </c>
      <c r="D12" s="16">
        <v>6208</v>
      </c>
    </row>
    <row r="13" spans="1:15">
      <c r="A13" s="50">
        <v>45759</v>
      </c>
      <c r="B13" s="16">
        <v>4227</v>
      </c>
      <c r="C13" s="16">
        <v>665</v>
      </c>
      <c r="D13" s="16">
        <v>4892</v>
      </c>
    </row>
    <row r="14" spans="1:15">
      <c r="A14" s="50">
        <v>45760</v>
      </c>
      <c r="B14" s="16">
        <v>2714</v>
      </c>
      <c r="C14" s="16">
        <v>123</v>
      </c>
      <c r="D14" s="16">
        <v>2837</v>
      </c>
    </row>
    <row r="15" spans="1:15">
      <c r="A15" s="50">
        <v>45761</v>
      </c>
      <c r="B15" s="16">
        <v>5735</v>
      </c>
      <c r="C15" s="16">
        <v>187</v>
      </c>
      <c r="D15" s="16">
        <v>5922</v>
      </c>
    </row>
    <row r="16" spans="1:15">
      <c r="A16" s="50">
        <v>45762</v>
      </c>
      <c r="B16" s="16">
        <v>4922</v>
      </c>
      <c r="C16" s="16">
        <v>102</v>
      </c>
      <c r="D16" s="16">
        <v>5024</v>
      </c>
    </row>
    <row r="17" spans="1:4">
      <c r="A17" s="50">
        <v>45763</v>
      </c>
      <c r="B17" s="16">
        <v>5848</v>
      </c>
      <c r="C17" s="16">
        <v>149</v>
      </c>
      <c r="D17" s="16">
        <v>5997</v>
      </c>
    </row>
    <row r="18" spans="1:4">
      <c r="A18" s="50">
        <v>45764</v>
      </c>
      <c r="B18" s="16">
        <v>3774</v>
      </c>
      <c r="C18" s="16">
        <v>107</v>
      </c>
      <c r="D18" s="16">
        <v>3881</v>
      </c>
    </row>
    <row r="19" spans="1:4">
      <c r="A19" s="50">
        <v>45765</v>
      </c>
      <c r="B19" s="16">
        <v>2649</v>
      </c>
      <c r="C19" s="16">
        <v>62</v>
      </c>
      <c r="D19" s="16">
        <v>2711</v>
      </c>
    </row>
    <row r="20" spans="1:4">
      <c r="A20" s="50">
        <v>45766</v>
      </c>
      <c r="B20" s="16">
        <v>2422</v>
      </c>
      <c r="C20" s="16">
        <v>69</v>
      </c>
      <c r="D20" s="16">
        <v>2491</v>
      </c>
    </row>
    <row r="21" spans="1:4">
      <c r="A21" s="50">
        <v>45767</v>
      </c>
      <c r="B21" s="16">
        <v>1865</v>
      </c>
      <c r="C21" s="16">
        <v>47</v>
      </c>
      <c r="D21" s="16">
        <v>1912</v>
      </c>
    </row>
    <row r="22" spans="1:4">
      <c r="A22" s="50">
        <v>45768</v>
      </c>
      <c r="B22" s="16">
        <v>6183</v>
      </c>
      <c r="C22" s="16">
        <v>201</v>
      </c>
      <c r="D22" s="16">
        <v>6384</v>
      </c>
    </row>
    <row r="23" spans="1:4">
      <c r="A23" s="50">
        <v>45769</v>
      </c>
      <c r="B23" s="16">
        <v>6041</v>
      </c>
      <c r="C23" s="16">
        <v>255</v>
      </c>
      <c r="D23" s="16">
        <v>6296</v>
      </c>
    </row>
    <row r="24" spans="1:4">
      <c r="A24" s="50">
        <v>45770</v>
      </c>
      <c r="B24" s="16">
        <v>5524</v>
      </c>
      <c r="C24" s="16">
        <v>314</v>
      </c>
      <c r="D24" s="16">
        <v>5838</v>
      </c>
    </row>
    <row r="25" spans="1:4">
      <c r="A25" s="50">
        <v>45771</v>
      </c>
      <c r="B25" s="16">
        <v>5290</v>
      </c>
      <c r="C25" s="16">
        <v>154</v>
      </c>
      <c r="D25" s="16">
        <v>5444</v>
      </c>
    </row>
    <row r="26" spans="1:4">
      <c r="A26" s="50">
        <v>45772</v>
      </c>
      <c r="B26" s="16">
        <v>5432</v>
      </c>
      <c r="C26" s="16">
        <v>209</v>
      </c>
      <c r="D26" s="16">
        <v>5641</v>
      </c>
    </row>
    <row r="27" spans="1:4">
      <c r="A27" s="50">
        <v>45773</v>
      </c>
      <c r="B27" s="16">
        <v>3200</v>
      </c>
      <c r="C27" s="16">
        <v>184</v>
      </c>
      <c r="D27" s="16">
        <v>3384</v>
      </c>
    </row>
    <row r="28" spans="1:4">
      <c r="A28" s="50">
        <v>45774</v>
      </c>
      <c r="B28" s="16">
        <v>2252</v>
      </c>
      <c r="C28" s="16">
        <v>42</v>
      </c>
      <c r="D28" s="16">
        <v>2294</v>
      </c>
    </row>
    <row r="29" spans="1:4">
      <c r="A29" s="50">
        <v>45775</v>
      </c>
      <c r="B29" s="16">
        <v>5213</v>
      </c>
      <c r="C29" s="16">
        <v>357</v>
      </c>
      <c r="D29" s="16">
        <v>5570</v>
      </c>
    </row>
    <row r="30" spans="1:4">
      <c r="A30" s="50">
        <v>45776</v>
      </c>
      <c r="B30" s="16">
        <v>5173</v>
      </c>
      <c r="C30" s="16">
        <v>120</v>
      </c>
      <c r="D30" s="16">
        <v>5293</v>
      </c>
    </row>
    <row r="31" spans="1:4">
      <c r="A31" s="50">
        <v>45777</v>
      </c>
      <c r="B31" s="16">
        <v>5487</v>
      </c>
      <c r="C31" s="16">
        <v>270</v>
      </c>
      <c r="D31" s="16">
        <v>5757</v>
      </c>
    </row>
    <row r="32" spans="1:4" ht="11.25" customHeight="1">
      <c r="A32" s="50"/>
      <c r="B32" s="21"/>
      <c r="C32" s="21"/>
      <c r="D32" s="16"/>
    </row>
    <row r="33" spans="1:14" ht="13.5" customHeight="1">
      <c r="A33" s="31"/>
      <c r="B33" s="35">
        <f>SUM(B2:B32)</f>
        <v>140846</v>
      </c>
      <c r="C33" s="35">
        <f>SUM(C2:C32)</f>
        <v>6880</v>
      </c>
      <c r="D33" s="35">
        <f>SUM(D2:D32)</f>
        <v>147726</v>
      </c>
      <c r="E33" s="36"/>
    </row>
    <row r="34" spans="1:14">
      <c r="D34" s="3">
        <f>AVERAGE(D2:D32)</f>
        <v>4924.2</v>
      </c>
    </row>
    <row r="36" spans="1:14">
      <c r="G36" s="7"/>
      <c r="M36" s="1"/>
      <c r="N36" s="1"/>
    </row>
    <row r="37" spans="1:14">
      <c r="H37" s="1"/>
    </row>
    <row r="38" spans="1:14">
      <c r="F38" s="3"/>
      <c r="G38" s="3"/>
      <c r="I38" s="2"/>
      <c r="J38" s="1"/>
      <c r="K38" s="1"/>
      <c r="L38" s="1"/>
      <c r="M38" s="1"/>
      <c r="N38" s="1"/>
    </row>
    <row r="39" spans="1:14">
      <c r="F39" s="3"/>
      <c r="G39" s="3"/>
      <c r="I39" s="2"/>
      <c r="J39" s="1"/>
      <c r="K39" s="1"/>
      <c r="L39" s="1"/>
      <c r="M39" s="1"/>
      <c r="N39" s="1"/>
    </row>
    <row r="40" spans="1:14">
      <c r="F40" s="3"/>
      <c r="G40" s="3"/>
      <c r="I40" s="2"/>
      <c r="J40" s="1"/>
      <c r="K40" s="1"/>
      <c r="L40" s="1"/>
      <c r="M40" s="1"/>
      <c r="N40" s="1"/>
    </row>
    <row r="41" spans="1:14">
      <c r="B41" s="1"/>
      <c r="C41" s="1"/>
      <c r="E41" s="3"/>
      <c r="F41" s="3"/>
      <c r="G41" s="3"/>
      <c r="I41" s="2"/>
      <c r="J41" s="1"/>
      <c r="K41" s="1"/>
      <c r="L41" s="1"/>
      <c r="M41" s="1"/>
      <c r="N41" s="1"/>
    </row>
    <row r="42" spans="1:14">
      <c r="B42" s="1"/>
      <c r="C42" s="1"/>
      <c r="E42" s="3"/>
      <c r="F42" s="3"/>
      <c r="G42" s="3"/>
      <c r="I42" s="2"/>
      <c r="J42" s="1"/>
      <c r="K42" s="1"/>
      <c r="L42" s="1"/>
      <c r="M42" s="1"/>
      <c r="N42" s="1"/>
    </row>
    <row r="43" spans="1:14" ht="12.75">
      <c r="B43" s="32"/>
      <c r="C43" s="32"/>
      <c r="E43" s="3"/>
      <c r="F43" s="3"/>
      <c r="G43" s="3"/>
      <c r="I43" s="2"/>
      <c r="J43" s="1"/>
      <c r="K43" s="1"/>
      <c r="L43" s="1"/>
      <c r="M43" s="1"/>
      <c r="N43" s="1"/>
    </row>
    <row r="44" spans="1:14" ht="12.75">
      <c r="B44" s="32"/>
      <c r="C44" s="32"/>
      <c r="E44" s="3"/>
      <c r="F44" s="3"/>
      <c r="G44" s="3"/>
      <c r="I44" s="2"/>
      <c r="J44" s="1"/>
      <c r="K44" s="1"/>
      <c r="L44" s="1"/>
      <c r="M44" s="1"/>
      <c r="N44" s="1"/>
    </row>
    <row r="45" spans="1:14" ht="12.75">
      <c r="B45" s="32"/>
      <c r="C45" s="32"/>
      <c r="E45" s="3"/>
      <c r="F45" s="3"/>
      <c r="G45" s="3"/>
      <c r="I45" s="2"/>
      <c r="J45" s="1"/>
      <c r="K45" s="1"/>
      <c r="L45" s="1"/>
      <c r="M45" s="1"/>
      <c r="N45" s="1"/>
    </row>
    <row r="46" spans="1:14" ht="12.75">
      <c r="B46" s="32"/>
      <c r="C46" s="32"/>
      <c r="E46" s="3"/>
      <c r="F46" s="3"/>
      <c r="G46" s="3"/>
      <c r="I46" s="2"/>
      <c r="J46" s="1"/>
      <c r="K46" s="1"/>
      <c r="L46" s="1"/>
      <c r="M46" s="1"/>
      <c r="N46" s="1"/>
    </row>
    <row r="47" spans="1:14" ht="12.75">
      <c r="B47" s="32"/>
      <c r="C47" s="32"/>
      <c r="E47" s="3"/>
      <c r="F47" s="3"/>
      <c r="G47" s="3"/>
      <c r="I47" s="2"/>
      <c r="J47" s="1"/>
      <c r="K47" s="1"/>
      <c r="L47" s="1"/>
      <c r="M47" s="1"/>
      <c r="N47" s="1"/>
    </row>
    <row r="48" spans="1:14" ht="12.75">
      <c r="B48" s="32"/>
      <c r="C48" s="32"/>
      <c r="E48" s="3"/>
      <c r="F48" s="3"/>
      <c r="G48" s="3"/>
      <c r="I48" s="2"/>
      <c r="J48" s="1"/>
      <c r="K48" s="1"/>
      <c r="L48" s="1"/>
      <c r="M48" s="1"/>
      <c r="N48" s="1"/>
    </row>
    <row r="49" spans="2:14" ht="12.75">
      <c r="B49" s="32"/>
      <c r="C49" s="32"/>
      <c r="E49" s="3"/>
      <c r="F49" s="3"/>
      <c r="G49" s="3"/>
      <c r="I49" s="2"/>
      <c r="J49" s="1"/>
      <c r="K49" s="1"/>
      <c r="L49" s="1"/>
      <c r="M49" s="1"/>
      <c r="N49" s="1"/>
    </row>
    <row r="50" spans="2:14" ht="12.75">
      <c r="B50" s="32"/>
      <c r="C50" s="32"/>
      <c r="E50" s="3"/>
      <c r="F50" s="3"/>
      <c r="G50" s="3"/>
      <c r="I50" s="2"/>
      <c r="J50" s="1"/>
      <c r="K50" s="1"/>
      <c r="L50" s="1"/>
      <c r="M50" s="1"/>
      <c r="N50" s="1"/>
    </row>
    <row r="51" spans="2:14" ht="12.75">
      <c r="B51" s="32"/>
      <c r="C51" s="32"/>
      <c r="E51" s="3"/>
      <c r="F51" s="3"/>
      <c r="G51" s="3"/>
      <c r="I51" s="2"/>
      <c r="J51" s="1"/>
      <c r="K51" s="1"/>
      <c r="L51" s="1"/>
      <c r="M51" s="1"/>
      <c r="N51" s="1"/>
    </row>
    <row r="52" spans="2:14" ht="12.75">
      <c r="B52" s="32"/>
      <c r="C52" s="32"/>
      <c r="E52" s="3"/>
      <c r="F52" s="3"/>
      <c r="G52" s="3"/>
      <c r="I52" s="2"/>
      <c r="J52" s="1"/>
      <c r="K52" s="1"/>
      <c r="L52" s="1"/>
      <c r="M52" s="1"/>
      <c r="N52" s="1"/>
    </row>
    <row r="53" spans="2:14" ht="12.75">
      <c r="B53" s="32"/>
      <c r="C53" s="32"/>
      <c r="E53" s="3"/>
      <c r="F53" s="3"/>
      <c r="G53" s="3"/>
      <c r="I53" s="2"/>
      <c r="J53" s="1"/>
      <c r="K53" s="1"/>
      <c r="L53" s="1"/>
      <c r="M53" s="1"/>
      <c r="N53" s="1"/>
    </row>
    <row r="54" spans="2:14" ht="12.75">
      <c r="B54" s="32"/>
      <c r="C54" s="32"/>
      <c r="E54" s="3"/>
      <c r="F54" s="3"/>
      <c r="G54" s="3"/>
      <c r="I54" s="2"/>
      <c r="J54" s="1"/>
      <c r="K54" s="1"/>
      <c r="L54" s="1"/>
      <c r="M54" s="1"/>
      <c r="N54" s="1"/>
    </row>
    <row r="55" spans="2:14" ht="12.75">
      <c r="B55" s="32"/>
      <c r="C55" s="32"/>
      <c r="E55" s="3"/>
      <c r="F55" s="3"/>
      <c r="G55" s="3"/>
      <c r="I55" s="2"/>
      <c r="J55" s="1"/>
      <c r="K55" s="1"/>
      <c r="L55" s="1"/>
      <c r="M55" s="1"/>
      <c r="N55" s="1"/>
    </row>
    <row r="56" spans="2:14" ht="12.75">
      <c r="B56" s="32"/>
      <c r="C56" s="32"/>
      <c r="E56" s="3"/>
      <c r="F56" s="3"/>
      <c r="G56" s="3"/>
      <c r="I56" s="2"/>
      <c r="J56" s="1"/>
      <c r="K56" s="1"/>
      <c r="L56" s="1"/>
      <c r="M56" s="1"/>
      <c r="N56" s="1"/>
    </row>
    <row r="57" spans="2:14" ht="12.75">
      <c r="B57" s="32"/>
      <c r="C57" s="32"/>
      <c r="E57" s="3"/>
      <c r="F57" s="3"/>
      <c r="G57" s="3"/>
      <c r="I57" s="2"/>
      <c r="J57" s="1"/>
      <c r="K57" s="1"/>
      <c r="L57" s="1"/>
      <c r="M57" s="1"/>
      <c r="N57" s="1"/>
    </row>
    <row r="58" spans="2:14" ht="12.75">
      <c r="B58" s="32"/>
      <c r="C58" s="32"/>
      <c r="E58" s="3"/>
      <c r="F58" s="3"/>
      <c r="G58" s="3"/>
      <c r="I58" s="2"/>
      <c r="J58" s="1"/>
      <c r="K58" s="1"/>
      <c r="L58" s="1"/>
      <c r="M58" s="1"/>
      <c r="N58" s="1"/>
    </row>
    <row r="59" spans="2:14" ht="12.75">
      <c r="B59" s="32"/>
      <c r="C59" s="32"/>
      <c r="E59" s="3"/>
      <c r="F59" s="3"/>
      <c r="G59" s="3"/>
      <c r="I59" s="2"/>
      <c r="J59" s="1"/>
      <c r="K59" s="1"/>
      <c r="L59" s="1"/>
      <c r="M59" s="1"/>
      <c r="N59" s="1"/>
    </row>
    <row r="60" spans="2:14" ht="12.75">
      <c r="B60" s="32"/>
      <c r="C60" s="32"/>
      <c r="E60" s="3"/>
      <c r="F60" s="3"/>
      <c r="G60" s="3"/>
      <c r="I60" s="2"/>
      <c r="J60" s="1"/>
      <c r="K60" s="1"/>
      <c r="L60" s="1"/>
      <c r="M60" s="1"/>
      <c r="N60" s="1"/>
    </row>
    <row r="61" spans="2:14" ht="12.75">
      <c r="B61" s="32"/>
      <c r="C61" s="32"/>
      <c r="E61" s="3"/>
      <c r="F61" s="3"/>
      <c r="G61" s="3"/>
      <c r="I61" s="2"/>
      <c r="J61" s="1"/>
      <c r="K61" s="1"/>
      <c r="L61" s="1"/>
      <c r="M61" s="1"/>
      <c r="N61" s="1"/>
    </row>
    <row r="62" spans="2:14" ht="12.75">
      <c r="B62" s="32"/>
      <c r="C62" s="32"/>
      <c r="E62" s="3"/>
      <c r="F62" s="3"/>
      <c r="G62" s="3"/>
      <c r="I62" s="2"/>
      <c r="J62" s="1"/>
      <c r="K62" s="1"/>
      <c r="L62" s="1"/>
      <c r="M62" s="1"/>
      <c r="N62" s="1"/>
    </row>
    <row r="63" spans="2:14" ht="12.75">
      <c r="B63" s="32"/>
      <c r="C63" s="32"/>
      <c r="E63" s="3"/>
      <c r="F63" s="3"/>
      <c r="G63" s="3"/>
      <c r="I63" s="2"/>
      <c r="J63" s="1"/>
      <c r="K63" s="1"/>
      <c r="L63" s="1"/>
      <c r="M63" s="1"/>
      <c r="N63" s="1"/>
    </row>
    <row r="64" spans="2:14" ht="12.75">
      <c r="B64" s="32"/>
      <c r="C64" s="32"/>
      <c r="E64" s="3"/>
      <c r="F64" s="3"/>
      <c r="G64" s="3"/>
      <c r="I64" s="2"/>
      <c r="J64" s="1"/>
      <c r="K64" s="1"/>
      <c r="L64" s="1"/>
      <c r="M64" s="1"/>
      <c r="N64" s="1"/>
    </row>
    <row r="65" spans="2:14" ht="12.75">
      <c r="B65" s="32"/>
      <c r="C65" s="32"/>
      <c r="E65" s="3"/>
      <c r="F65" s="3"/>
      <c r="G65" s="3"/>
      <c r="I65" s="2"/>
      <c r="J65" s="1"/>
      <c r="K65" s="1"/>
      <c r="L65" s="1"/>
      <c r="M65" s="1"/>
      <c r="N65" s="1"/>
    </row>
    <row r="66" spans="2:14" ht="12.75">
      <c r="B66" s="32"/>
      <c r="C66" s="32"/>
      <c r="E66" s="3"/>
      <c r="F66" s="3"/>
      <c r="G66" s="3"/>
      <c r="I66" s="2"/>
      <c r="J66" s="1"/>
      <c r="K66" s="1"/>
      <c r="L66" s="1"/>
      <c r="M66" s="1"/>
      <c r="N66" s="1"/>
    </row>
    <row r="67" spans="2:14">
      <c r="B67" s="1"/>
      <c r="C67" s="1"/>
      <c r="E67" s="3"/>
      <c r="F67" s="3"/>
      <c r="G67" s="3"/>
      <c r="I67" s="2"/>
      <c r="J67" s="1"/>
      <c r="K67" s="1"/>
      <c r="L67" s="1"/>
      <c r="M67" s="1"/>
      <c r="N67" s="1"/>
    </row>
    <row r="68" spans="2:14">
      <c r="B68" s="1"/>
      <c r="C68" s="1"/>
      <c r="E68" s="3"/>
      <c r="F68" s="3"/>
      <c r="G68" s="3"/>
      <c r="I68" s="2"/>
      <c r="J68" s="1"/>
      <c r="K68" s="1"/>
      <c r="L68" s="1"/>
      <c r="M68" s="1"/>
      <c r="N68" s="1"/>
    </row>
    <row r="69" spans="2:14">
      <c r="B69" s="1"/>
      <c r="C69" s="1"/>
      <c r="E69" s="3"/>
      <c r="F69" s="3"/>
      <c r="G69" s="3"/>
      <c r="I69" s="2"/>
      <c r="J69" s="1"/>
      <c r="K69" s="1"/>
      <c r="L69" s="1"/>
      <c r="M69" s="1"/>
      <c r="N69" s="1"/>
    </row>
    <row r="70" spans="2:14">
      <c r="B70" s="1"/>
      <c r="C70" s="1"/>
      <c r="E70" s="3"/>
      <c r="F70" s="3"/>
      <c r="G70" s="3"/>
      <c r="I70" s="2"/>
      <c r="J70" s="1"/>
      <c r="K70" s="1"/>
      <c r="L70" s="1"/>
      <c r="M70" s="1"/>
      <c r="N70" s="1"/>
    </row>
    <row r="71" spans="2:14">
      <c r="B71" s="1"/>
      <c r="C71" s="1"/>
      <c r="E71" s="3"/>
      <c r="F71" s="3"/>
      <c r="G71" s="3"/>
      <c r="I71" s="2"/>
      <c r="J71" s="1"/>
      <c r="K71" s="1"/>
      <c r="L71" s="1"/>
      <c r="M71" s="1"/>
      <c r="N71" s="1"/>
    </row>
    <row r="72" spans="2:14">
      <c r="B72" s="1"/>
      <c r="C72" s="1"/>
      <c r="E72" s="3"/>
      <c r="F72" s="3"/>
      <c r="G72" s="3"/>
      <c r="I72" s="2"/>
      <c r="J72" s="1"/>
      <c r="K72" s="1"/>
      <c r="L72" s="1"/>
      <c r="M72" s="1"/>
      <c r="N72" s="1"/>
    </row>
    <row r="73" spans="2:14">
      <c r="B73" s="1"/>
      <c r="C73" s="1"/>
      <c r="E73" s="3"/>
      <c r="F73" s="3"/>
      <c r="G73" s="3"/>
      <c r="I73" s="2"/>
      <c r="J73" s="1"/>
      <c r="K73" s="1"/>
      <c r="L73" s="1"/>
      <c r="M73" s="1"/>
      <c r="N73" s="1"/>
    </row>
    <row r="74" spans="2:14">
      <c r="B74" s="1"/>
      <c r="C74" s="1"/>
      <c r="E74" s="3"/>
      <c r="F74" s="3"/>
      <c r="G74" s="3"/>
      <c r="I74" s="2"/>
      <c r="J74" s="1"/>
      <c r="K74" s="1"/>
      <c r="L74" s="1"/>
      <c r="M74" s="1"/>
      <c r="N74" s="1"/>
    </row>
    <row r="75" spans="2:14">
      <c r="B75" s="1"/>
      <c r="C75" s="1"/>
      <c r="E75" s="3"/>
      <c r="F75" s="3"/>
      <c r="G75" s="3"/>
      <c r="I75" s="2"/>
      <c r="J75" s="1"/>
      <c r="K75" s="1"/>
      <c r="L75" s="1"/>
      <c r="M75" s="1"/>
      <c r="N75" s="1"/>
    </row>
    <row r="76" spans="2:14">
      <c r="B76" s="1"/>
      <c r="C76" s="1"/>
      <c r="E76" s="3"/>
      <c r="F76" s="3"/>
      <c r="G76" s="3"/>
      <c r="I76" s="2"/>
      <c r="J76" s="1"/>
      <c r="K76" s="1"/>
      <c r="L76" s="1"/>
      <c r="M76" s="1"/>
      <c r="N76" s="1"/>
    </row>
    <row r="77" spans="2:14">
      <c r="B77" s="1"/>
      <c r="C77" s="1"/>
      <c r="E77" s="3"/>
      <c r="F77" s="3"/>
      <c r="G77" s="3"/>
      <c r="I77" s="2"/>
      <c r="J77" s="1"/>
      <c r="K77" s="1"/>
      <c r="L77" s="1"/>
      <c r="M77" s="1"/>
      <c r="N77" s="1"/>
    </row>
    <row r="78" spans="2:14">
      <c r="B78" s="1"/>
      <c r="C78" s="1"/>
      <c r="E78" s="3"/>
      <c r="F78" s="3"/>
      <c r="G78" s="3"/>
      <c r="I78" s="2"/>
      <c r="J78" s="1"/>
      <c r="K78" s="1"/>
      <c r="L78" s="1"/>
      <c r="M78" s="1"/>
      <c r="N78" s="1"/>
    </row>
    <row r="79" spans="2:14">
      <c r="B79" s="1"/>
      <c r="C79" s="1"/>
      <c r="E79" s="3"/>
      <c r="F79" s="3"/>
      <c r="G79" s="3"/>
      <c r="I79" s="2"/>
      <c r="J79" s="1"/>
      <c r="K79" s="1"/>
      <c r="L79" s="1"/>
      <c r="M79" s="1"/>
      <c r="N79" s="1"/>
    </row>
    <row r="80" spans="2:14">
      <c r="B80" s="1"/>
      <c r="C80" s="1"/>
      <c r="E80" s="3"/>
      <c r="F80" s="3"/>
      <c r="G80" s="3"/>
      <c r="I80" s="2"/>
      <c r="J80" s="1"/>
      <c r="K80" s="1"/>
      <c r="L80" s="1"/>
      <c r="M80" s="1"/>
      <c r="N80" s="1"/>
    </row>
    <row r="81" spans="2:14">
      <c r="B81" s="1"/>
      <c r="C81" s="1"/>
      <c r="E81" s="3"/>
      <c r="F81" s="3"/>
      <c r="G81" s="3"/>
      <c r="I81" s="2"/>
      <c r="J81" s="1"/>
      <c r="K81" s="1"/>
      <c r="L81" s="1"/>
      <c r="M81" s="1"/>
      <c r="N81" s="1"/>
    </row>
    <row r="82" spans="2:14">
      <c r="B82" s="1"/>
      <c r="C82" s="1"/>
      <c r="E82" s="3"/>
      <c r="F82" s="3"/>
      <c r="G82" s="3"/>
      <c r="I82" s="2"/>
      <c r="J82" s="1"/>
      <c r="K82" s="1"/>
      <c r="L82" s="1"/>
      <c r="M82" s="1"/>
      <c r="N82" s="1"/>
    </row>
    <row r="83" spans="2:14">
      <c r="B83" s="1"/>
      <c r="C83" s="1"/>
      <c r="E83" s="3"/>
      <c r="F83" s="3"/>
      <c r="G83" s="3"/>
      <c r="I83" s="2"/>
      <c r="J83" s="1"/>
      <c r="K83" s="1"/>
      <c r="L83" s="1"/>
      <c r="M83" s="1"/>
      <c r="N83" s="1"/>
    </row>
    <row r="84" spans="2:14">
      <c r="B84" s="1"/>
      <c r="C84" s="1"/>
      <c r="E84" s="3"/>
      <c r="F84" s="3"/>
      <c r="G84" s="3"/>
      <c r="I84" s="2"/>
      <c r="J84" s="1"/>
      <c r="K84" s="1"/>
      <c r="L84" s="1"/>
      <c r="M84" s="1"/>
      <c r="N84" s="1"/>
    </row>
    <row r="85" spans="2:14">
      <c r="B85" s="1"/>
      <c r="C85" s="1"/>
      <c r="E85" s="3"/>
      <c r="F85" s="3"/>
      <c r="G85" s="3"/>
      <c r="I85" s="2"/>
      <c r="J85" s="1"/>
      <c r="K85" s="1"/>
      <c r="L85" s="1"/>
      <c r="M85" s="1"/>
      <c r="N85" s="1"/>
    </row>
    <row r="86" spans="2:14">
      <c r="B86" s="1"/>
      <c r="C86" s="1"/>
      <c r="E86" s="3"/>
      <c r="F86" s="3"/>
      <c r="G86" s="3"/>
      <c r="I86" s="2"/>
      <c r="J86" s="1"/>
      <c r="K86" s="1"/>
      <c r="L86" s="1"/>
      <c r="M86" s="1"/>
      <c r="N86" s="1"/>
    </row>
    <row r="87" spans="2:14">
      <c r="B87" s="1"/>
      <c r="C87" s="1"/>
      <c r="E87" s="3"/>
      <c r="F87" s="3"/>
      <c r="G87" s="3"/>
      <c r="I87" s="2"/>
      <c r="J87" s="1"/>
      <c r="K87" s="1"/>
      <c r="L87" s="1"/>
      <c r="M87" s="1"/>
      <c r="N87" s="1"/>
    </row>
    <row r="88" spans="2:14">
      <c r="B88" s="1"/>
      <c r="C88" s="1"/>
      <c r="E88" s="3"/>
      <c r="F88" s="3"/>
      <c r="G88" s="3"/>
      <c r="I88" s="2"/>
      <c r="J88" s="1"/>
      <c r="K88" s="1"/>
      <c r="L88" s="1"/>
      <c r="M88" s="1"/>
      <c r="N88" s="1"/>
    </row>
    <row r="89" spans="2:14">
      <c r="B89" s="1"/>
      <c r="C89" s="1"/>
      <c r="E89" s="3"/>
      <c r="F89" s="3"/>
      <c r="G89" s="3"/>
      <c r="I89" s="2"/>
      <c r="J89" s="1"/>
      <c r="K89" s="1"/>
      <c r="L89" s="1"/>
      <c r="M89" s="1"/>
      <c r="N89" s="1"/>
    </row>
    <row r="90" spans="2:14">
      <c r="B90" s="1"/>
      <c r="C90" s="1"/>
      <c r="E90" s="3"/>
      <c r="F90" s="3"/>
      <c r="G90" s="3"/>
      <c r="I90" s="2"/>
      <c r="J90" s="1"/>
      <c r="K90" s="1"/>
      <c r="L90" s="1"/>
      <c r="M90" s="1"/>
      <c r="N90" s="1"/>
    </row>
    <row r="91" spans="2:14">
      <c r="B91" s="1"/>
      <c r="C91" s="1"/>
      <c r="E91" s="3"/>
      <c r="F91" s="3"/>
      <c r="G91" s="3"/>
      <c r="I91" s="2"/>
      <c r="J91" s="1"/>
      <c r="K91" s="1"/>
      <c r="L91" s="1"/>
      <c r="M91" s="1"/>
      <c r="N91" s="1"/>
    </row>
    <row r="92" spans="2:14">
      <c r="B92" s="1"/>
      <c r="C92" s="1"/>
      <c r="E92" s="3"/>
      <c r="F92" s="3"/>
      <c r="G92" s="3"/>
      <c r="I92" s="2"/>
      <c r="J92" s="1"/>
      <c r="K92" s="1"/>
      <c r="L92" s="1"/>
      <c r="M92" s="1"/>
      <c r="N92" s="1"/>
    </row>
    <row r="93" spans="2:14">
      <c r="B93" s="1"/>
      <c r="C93" s="1"/>
      <c r="E93" s="3"/>
    </row>
    <row r="94" spans="2:14">
      <c r="B94" s="1"/>
      <c r="C94" s="1"/>
      <c r="E94" s="3"/>
    </row>
    <row r="95" spans="2:14">
      <c r="B95" s="1"/>
      <c r="C95" s="1"/>
      <c r="E95" s="3"/>
    </row>
  </sheetData>
  <sheetProtection selectLockedCells="1" selectUnlockedCells="1"/>
  <phoneticPr fontId="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19" zoomScale="85" zoomScaleNormal="85" workbookViewId="0">
      <selection activeCell="F9" sqref="F9"/>
    </sheetView>
  </sheetViews>
  <sheetFormatPr baseColWidth="10" defaultColWidth="11.42578125" defaultRowHeight="10.5"/>
  <cols>
    <col min="1" max="1" width="11.7109375" style="2" bestFit="1" customWidth="1"/>
    <col min="2" max="2" width="10.5703125" style="3" customWidth="1"/>
    <col min="3" max="3" width="10.7109375" style="4" customWidth="1"/>
    <col min="4" max="4" width="12.42578125" style="2" customWidth="1"/>
    <col min="5" max="5" width="11.5703125" style="1" customWidth="1"/>
    <col min="6" max="6" width="9.28515625" style="1" customWidth="1"/>
    <col min="7" max="16384" width="11.42578125" style="1"/>
  </cols>
  <sheetData>
    <row r="1" spans="1:4">
      <c r="A1" s="112" t="s">
        <v>27</v>
      </c>
      <c r="B1" s="113" t="s">
        <v>87</v>
      </c>
      <c r="C1" s="114" t="s">
        <v>32</v>
      </c>
      <c r="D1" s="115" t="s">
        <v>88</v>
      </c>
    </row>
    <row r="2" spans="1:4" ht="12.75">
      <c r="A2" s="73">
        <v>45717</v>
      </c>
      <c r="B2" s="110">
        <v>4011</v>
      </c>
      <c r="C2" s="15" t="s">
        <v>6</v>
      </c>
      <c r="D2" s="111">
        <v>-3.7841079460269822E-2</v>
      </c>
    </row>
    <row r="3" spans="1:4" ht="12.75">
      <c r="A3" s="73">
        <v>45718</v>
      </c>
      <c r="B3" s="110">
        <v>2810</v>
      </c>
      <c r="C3" s="15" t="s">
        <v>8</v>
      </c>
      <c r="D3" s="111">
        <v>6.2080695454974903E-2</v>
      </c>
    </row>
    <row r="4" spans="1:4" ht="12.75">
      <c r="A4" s="73">
        <v>45719</v>
      </c>
      <c r="B4" s="110">
        <v>4763</v>
      </c>
      <c r="C4" s="15" t="s">
        <v>7</v>
      </c>
      <c r="D4" s="111">
        <v>-0.33316999754996324</v>
      </c>
    </row>
    <row r="5" spans="1:4" ht="12.75">
      <c r="A5" s="73">
        <v>45720</v>
      </c>
      <c r="B5" s="110">
        <v>5071</v>
      </c>
      <c r="C5" s="15" t="s">
        <v>9</v>
      </c>
      <c r="D5" s="111">
        <v>-0.33508162328722224</v>
      </c>
    </row>
    <row r="6" spans="1:4" ht="12.75">
      <c r="A6" s="73">
        <v>45721</v>
      </c>
      <c r="B6" s="110">
        <v>6593</v>
      </c>
      <c r="C6" s="15" t="s">
        <v>10</v>
      </c>
      <c r="D6" s="111">
        <v>-3.1473796320099945E-2</v>
      </c>
    </row>
    <row r="7" spans="1:4" ht="12.75">
      <c r="A7" s="73">
        <v>45722</v>
      </c>
      <c r="B7" s="110">
        <v>6118</v>
      </c>
      <c r="C7" s="15" t="s">
        <v>11</v>
      </c>
      <c r="D7" s="111">
        <v>-0.1674774621534274</v>
      </c>
    </row>
    <row r="8" spans="1:4" ht="12.75">
      <c r="A8" s="73">
        <v>45723</v>
      </c>
      <c r="B8" s="110">
        <v>6799</v>
      </c>
      <c r="C8" s="15" t="s">
        <v>12</v>
      </c>
      <c r="D8" s="111">
        <v>3.8054887591129516E-2</v>
      </c>
    </row>
    <row r="9" spans="1:4" ht="12.75">
      <c r="A9" s="73">
        <v>45724</v>
      </c>
      <c r="B9" s="110">
        <v>6704</v>
      </c>
      <c r="C9" s="15" t="s">
        <v>6</v>
      </c>
      <c r="D9" s="111">
        <v>0.65224892174984594</v>
      </c>
    </row>
    <row r="10" spans="1:4" ht="12.75">
      <c r="A10" s="73">
        <v>45725</v>
      </c>
      <c r="B10" s="110">
        <v>2808</v>
      </c>
      <c r="C10" s="15" t="s">
        <v>8</v>
      </c>
      <c r="D10" s="111">
        <v>3.0553261767134687E-2</v>
      </c>
    </row>
    <row r="11" spans="1:4" ht="12.75">
      <c r="A11" s="73">
        <v>45726</v>
      </c>
      <c r="B11" s="110">
        <v>6640</v>
      </c>
      <c r="C11" s="15" t="s">
        <v>7</v>
      </c>
      <c r="D11" s="111">
        <v>-9.2879256965944235E-3</v>
      </c>
    </row>
    <row r="12" spans="1:4" ht="12.75">
      <c r="A12" s="73">
        <v>45727</v>
      </c>
      <c r="B12" s="110">
        <v>5764</v>
      </c>
      <c r="C12" s="15" t="s">
        <v>9</v>
      </c>
      <c r="D12" s="111">
        <v>-0.21455338284390546</v>
      </c>
    </row>
    <row r="13" spans="1:4" ht="12.75">
      <c r="A13" s="73">
        <v>45728</v>
      </c>
      <c r="B13" s="110">
        <v>6181</v>
      </c>
      <c r="C13" s="15" t="s">
        <v>10</v>
      </c>
      <c r="D13" s="111">
        <v>-8.9154140878278776E-2</v>
      </c>
    </row>
    <row r="14" spans="1:4" ht="12.75">
      <c r="A14" s="73">
        <v>45729</v>
      </c>
      <c r="B14" s="110">
        <v>5691</v>
      </c>
      <c r="C14" s="15" t="s">
        <v>11</v>
      </c>
      <c r="D14" s="111">
        <v>-0.22447450005110214</v>
      </c>
    </row>
    <row r="15" spans="1:4" ht="12.75">
      <c r="A15" s="73">
        <v>45730</v>
      </c>
      <c r="B15" s="110">
        <v>5599</v>
      </c>
      <c r="C15" s="15" t="s">
        <v>12</v>
      </c>
      <c r="D15" s="111">
        <v>-0.14528870739991606</v>
      </c>
    </row>
    <row r="16" spans="1:4" ht="12.75">
      <c r="A16" s="73">
        <v>45731</v>
      </c>
      <c r="B16" s="110">
        <v>3544</v>
      </c>
      <c r="C16" s="15" t="s">
        <v>6</v>
      </c>
      <c r="D16" s="111">
        <v>-0.24107286257294291</v>
      </c>
    </row>
    <row r="17" spans="1:4" ht="12.75">
      <c r="A17" s="73">
        <v>45732</v>
      </c>
      <c r="B17" s="110">
        <v>2390</v>
      </c>
      <c r="C17" s="15" t="s">
        <v>8</v>
      </c>
      <c r="D17" s="111">
        <v>-0.15210643015521064</v>
      </c>
    </row>
    <row r="18" spans="1:4" ht="12.75">
      <c r="A18" s="73">
        <v>45733</v>
      </c>
      <c r="B18" s="110">
        <v>6724</v>
      </c>
      <c r="C18" s="15" t="s">
        <v>7</v>
      </c>
      <c r="D18" s="111">
        <v>-2.3561444908331786E-2</v>
      </c>
    </row>
    <row r="19" spans="1:4" ht="12.75">
      <c r="A19" s="73">
        <v>45734</v>
      </c>
      <c r="B19" s="110">
        <v>6018</v>
      </c>
      <c r="C19" s="15" t="s">
        <v>9</v>
      </c>
      <c r="D19" s="111">
        <v>-0.18097376747984073</v>
      </c>
    </row>
    <row r="20" spans="1:4" ht="12.75">
      <c r="A20" s="73">
        <v>45735</v>
      </c>
      <c r="B20" s="110">
        <v>9780</v>
      </c>
      <c r="C20" s="15" t="s">
        <v>10</v>
      </c>
      <c r="D20" s="111">
        <v>0.45265503156331222</v>
      </c>
    </row>
    <row r="21" spans="1:4" ht="12.75">
      <c r="A21" s="73">
        <v>45736</v>
      </c>
      <c r="B21" s="110">
        <v>7822</v>
      </c>
      <c r="C21" s="15" t="s">
        <v>11</v>
      </c>
      <c r="D21" s="111">
        <v>8.7181625490809322E-2</v>
      </c>
    </row>
    <row r="22" spans="1:4" ht="12.75">
      <c r="A22" s="73">
        <v>45737</v>
      </c>
      <c r="B22" s="110">
        <v>6117</v>
      </c>
      <c r="C22" s="15" t="s">
        <v>12</v>
      </c>
      <c r="D22" s="111">
        <v>-6.6783630191845633E-2</v>
      </c>
    </row>
    <row r="23" spans="1:4" ht="12.75">
      <c r="A23" s="73">
        <v>45738</v>
      </c>
      <c r="B23" s="110">
        <v>3257</v>
      </c>
      <c r="C23" s="15" t="s">
        <v>6</v>
      </c>
      <c r="D23" s="111">
        <v>-0.27886637883316723</v>
      </c>
    </row>
    <row r="24" spans="1:4" ht="12.75">
      <c r="A24" s="73">
        <v>45739</v>
      </c>
      <c r="B24" s="110">
        <v>2434</v>
      </c>
      <c r="C24" s="15" t="s">
        <v>8</v>
      </c>
      <c r="D24" s="111">
        <v>-8.676484382328109E-2</v>
      </c>
    </row>
    <row r="25" spans="1:4" ht="12.75">
      <c r="A25" s="73">
        <v>45740</v>
      </c>
      <c r="B25" s="110">
        <v>7635</v>
      </c>
      <c r="C25" s="15" t="s">
        <v>7</v>
      </c>
      <c r="D25" s="111">
        <v>0.21460388164174349</v>
      </c>
    </row>
    <row r="26" spans="1:4" ht="12.75">
      <c r="A26" s="73">
        <v>45741</v>
      </c>
      <c r="B26" s="110">
        <v>6018</v>
      </c>
      <c r="C26" s="15" t="s">
        <v>9</v>
      </c>
      <c r="D26" s="111">
        <v>6.3344818446859241E-2</v>
      </c>
    </row>
    <row r="27" spans="1:4" ht="12.75">
      <c r="A27" s="73">
        <v>45742</v>
      </c>
      <c r="B27" s="110">
        <v>6140</v>
      </c>
      <c r="C27" s="15" t="s">
        <v>10</v>
      </c>
      <c r="D27" s="111">
        <v>-0.13721632825124708</v>
      </c>
    </row>
    <row r="28" spans="1:4" ht="12.75">
      <c r="A28" s="73">
        <v>45743</v>
      </c>
      <c r="B28" s="110">
        <v>5705</v>
      </c>
      <c r="C28" s="15" t="s">
        <v>11</v>
      </c>
      <c r="D28" s="111">
        <v>-0.12469794024011349</v>
      </c>
    </row>
    <row r="29" spans="1:4" ht="12.75">
      <c r="A29" s="73">
        <v>45744</v>
      </c>
      <c r="B29" s="110">
        <v>5511</v>
      </c>
      <c r="C29" s="15" t="s">
        <v>12</v>
      </c>
      <c r="D29" s="111">
        <v>-0.17071702655932586</v>
      </c>
    </row>
    <row r="30" spans="1:4" ht="12.75">
      <c r="A30" s="73">
        <v>45745</v>
      </c>
      <c r="B30" s="110">
        <v>3506</v>
      </c>
      <c r="C30" s="15" t="s">
        <v>6</v>
      </c>
      <c r="D30" s="111">
        <v>-0.19936058460835804</v>
      </c>
    </row>
    <row r="31" spans="1:4" ht="12.75">
      <c r="A31" s="73">
        <v>45746</v>
      </c>
      <c r="B31" s="110">
        <v>2388</v>
      </c>
      <c r="C31" s="15" t="s">
        <v>8</v>
      </c>
      <c r="D31" s="111">
        <v>-8.5232714039456092E-2</v>
      </c>
    </row>
    <row r="32" spans="1:4" ht="12.75">
      <c r="A32" s="73">
        <v>45747</v>
      </c>
      <c r="B32" s="110">
        <v>6379</v>
      </c>
      <c r="C32" s="15" t="s">
        <v>7</v>
      </c>
      <c r="D32" s="111">
        <v>-9.5489480630386314E-3</v>
      </c>
    </row>
    <row r="33" spans="1:4" ht="12.75">
      <c r="A33" s="93">
        <v>45748</v>
      </c>
      <c r="B33" s="110">
        <v>6519</v>
      </c>
      <c r="C33" s="15" t="s">
        <v>9</v>
      </c>
      <c r="D33" s="111">
        <f>B33/((B5+B12+B19+B26)/4)-1</f>
        <v>0.14013379388745584</v>
      </c>
    </row>
    <row r="34" spans="1:4" ht="12.75">
      <c r="A34" s="93">
        <v>45749</v>
      </c>
      <c r="B34" s="110">
        <v>6225</v>
      </c>
      <c r="C34" s="15" t="s">
        <v>10</v>
      </c>
      <c r="D34" s="111">
        <f t="shared" ref="D34:D58" si="0">B34/((B6+B13+B20+B27)/4)-1</f>
        <v>-0.13222276434097724</v>
      </c>
    </row>
    <row r="35" spans="1:4" ht="12.75">
      <c r="A35" s="93">
        <v>45750</v>
      </c>
      <c r="B35" s="110">
        <v>5408</v>
      </c>
      <c r="C35" s="15" t="s">
        <v>11</v>
      </c>
      <c r="D35" s="111">
        <f t="shared" si="0"/>
        <v>-0.14619513735396272</v>
      </c>
    </row>
    <row r="36" spans="1:4" ht="12.75">
      <c r="A36" s="93">
        <v>45751</v>
      </c>
      <c r="B36" s="110">
        <v>5137</v>
      </c>
      <c r="C36" s="15" t="s">
        <v>12</v>
      </c>
      <c r="D36" s="111">
        <f t="shared" si="0"/>
        <v>-0.14475984350287185</v>
      </c>
    </row>
    <row r="37" spans="1:4" ht="12.75">
      <c r="A37" s="93">
        <v>45752</v>
      </c>
      <c r="B37" s="110">
        <v>3448</v>
      </c>
      <c r="C37" s="15" t="s">
        <v>6</v>
      </c>
      <c r="D37" s="111">
        <f t="shared" si="0"/>
        <v>-0.18923049791311508</v>
      </c>
    </row>
    <row r="38" spans="1:4" ht="12.75">
      <c r="A38" s="93">
        <v>45753</v>
      </c>
      <c r="B38" s="110">
        <v>2363</v>
      </c>
      <c r="C38" s="15" t="s">
        <v>8</v>
      </c>
      <c r="D38" s="111">
        <f t="shared" si="0"/>
        <v>-5.6686626746507041E-2</v>
      </c>
    </row>
    <row r="39" spans="1:4" ht="12.75">
      <c r="A39" s="93">
        <v>45754</v>
      </c>
      <c r="B39" s="110">
        <v>6064</v>
      </c>
      <c r="C39" s="15" t="s">
        <v>7</v>
      </c>
      <c r="D39" s="111">
        <f t="shared" si="0"/>
        <v>-0.11403316531521657</v>
      </c>
    </row>
    <row r="40" spans="1:4" ht="12.75">
      <c r="A40" s="93">
        <v>45755</v>
      </c>
      <c r="B40" s="110">
        <v>5906</v>
      </c>
      <c r="C40" s="15" t="s">
        <v>9</v>
      </c>
      <c r="D40" s="111">
        <f t="shared" si="0"/>
        <v>-2.8578477733459451E-2</v>
      </c>
    </row>
    <row r="41" spans="1:4" ht="12.75">
      <c r="A41" s="93">
        <v>45756</v>
      </c>
      <c r="B41" s="110">
        <v>6732</v>
      </c>
      <c r="C41" s="15" t="s">
        <v>10</v>
      </c>
      <c r="D41" s="111">
        <f t="shared" si="0"/>
        <v>-4.9353950434230076E-2</v>
      </c>
    </row>
    <row r="42" spans="1:4" ht="12.75">
      <c r="A42" s="93">
        <v>45757</v>
      </c>
      <c r="B42" s="110">
        <v>6148</v>
      </c>
      <c r="C42" s="15" t="s">
        <v>11</v>
      </c>
      <c r="D42" s="111">
        <f t="shared" si="0"/>
        <v>-1.3806545927068647E-3</v>
      </c>
    </row>
    <row r="43" spans="1:4" ht="12.75">
      <c r="A43" s="93">
        <v>45758</v>
      </c>
      <c r="B43" s="110">
        <v>6208</v>
      </c>
      <c r="C43" s="15" t="s">
        <v>12</v>
      </c>
      <c r="D43" s="111">
        <f t="shared" si="0"/>
        <v>0.11035592917188342</v>
      </c>
    </row>
    <row r="44" spans="1:4" ht="12.75">
      <c r="A44" s="93">
        <v>45759</v>
      </c>
      <c r="B44" s="110">
        <v>4892</v>
      </c>
      <c r="C44" s="15" t="s">
        <v>6</v>
      </c>
      <c r="D44" s="111">
        <f t="shared" si="0"/>
        <v>0.4226099600145401</v>
      </c>
    </row>
    <row r="45" spans="1:4" ht="12.75">
      <c r="A45" s="93">
        <v>45760</v>
      </c>
      <c r="B45" s="110">
        <v>2837</v>
      </c>
      <c r="C45" s="15" t="s">
        <v>8</v>
      </c>
      <c r="D45" s="111">
        <f t="shared" si="0"/>
        <v>0.18516971279373373</v>
      </c>
    </row>
    <row r="46" spans="1:4" ht="12.75">
      <c r="A46" s="93">
        <v>45761</v>
      </c>
      <c r="B46" s="110">
        <v>5922</v>
      </c>
      <c r="C46" s="15" t="s">
        <v>7</v>
      </c>
      <c r="D46" s="111">
        <f t="shared" si="0"/>
        <v>-0.11618535930154461</v>
      </c>
    </row>
    <row r="47" spans="1:4" ht="12.75">
      <c r="A47" s="93">
        <v>45762</v>
      </c>
      <c r="B47" s="110">
        <v>5024</v>
      </c>
      <c r="C47" s="15" t="s">
        <v>9</v>
      </c>
      <c r="D47" s="111">
        <f t="shared" si="0"/>
        <v>-0.17844732431217036</v>
      </c>
    </row>
    <row r="48" spans="1:4" ht="12.75">
      <c r="A48" s="93">
        <v>45763</v>
      </c>
      <c r="B48" s="110">
        <v>5997</v>
      </c>
      <c r="C48" s="15" t="s">
        <v>10</v>
      </c>
      <c r="D48" s="111">
        <f t="shared" si="0"/>
        <v>-0.16930429061190566</v>
      </c>
    </row>
    <row r="49" spans="1:4" ht="12.75">
      <c r="A49" s="93">
        <v>45764</v>
      </c>
      <c r="B49" s="110">
        <v>3881</v>
      </c>
      <c r="C49" s="15" t="s">
        <v>11</v>
      </c>
      <c r="D49" s="111">
        <f t="shared" si="0"/>
        <v>-0.38109476537894194</v>
      </c>
    </row>
    <row r="50" spans="1:4" ht="12.75">
      <c r="A50" s="93">
        <v>45765</v>
      </c>
      <c r="B50" s="110">
        <v>2711</v>
      </c>
      <c r="C50" s="15" t="s">
        <v>12</v>
      </c>
      <c r="D50" s="111">
        <f t="shared" si="0"/>
        <v>-0.52796761415574811</v>
      </c>
    </row>
    <row r="51" spans="1:4" ht="12.75">
      <c r="A51" s="93">
        <v>45766</v>
      </c>
      <c r="B51" s="110">
        <v>2491</v>
      </c>
      <c r="C51" s="15" t="s">
        <v>6</v>
      </c>
      <c r="D51" s="111">
        <f t="shared" si="0"/>
        <v>-0.34026352380321789</v>
      </c>
    </row>
    <row r="52" spans="1:4" ht="12.75">
      <c r="A52" s="93">
        <v>45767</v>
      </c>
      <c r="B52" s="110">
        <v>1912</v>
      </c>
      <c r="C52" s="15" t="s">
        <v>8</v>
      </c>
      <c r="D52" s="111">
        <f t="shared" si="0"/>
        <v>-0.23687886649371381</v>
      </c>
    </row>
    <row r="53" spans="1:4" ht="12.75">
      <c r="A53" s="93">
        <v>45768</v>
      </c>
      <c r="B53" s="110">
        <v>6384</v>
      </c>
      <c r="C53" s="15" t="s">
        <v>7</v>
      </c>
      <c r="D53" s="111">
        <f t="shared" si="0"/>
        <v>-1.7846153846153845E-2</v>
      </c>
    </row>
    <row r="54" spans="1:4" ht="12.75">
      <c r="A54" s="93">
        <v>45769</v>
      </c>
      <c r="B54" s="110">
        <v>6296</v>
      </c>
      <c r="C54" s="15" t="s">
        <v>9</v>
      </c>
      <c r="D54" s="111">
        <f t="shared" si="0"/>
        <v>7.3166574338432655E-2</v>
      </c>
    </row>
    <row r="55" spans="1:4" ht="12.75">
      <c r="A55" s="93">
        <v>45770</v>
      </c>
      <c r="B55" s="110">
        <v>5838</v>
      </c>
      <c r="C55" s="15" t="s">
        <v>10</v>
      </c>
      <c r="D55" s="111">
        <f t="shared" si="0"/>
        <v>-6.941898461783691E-2</v>
      </c>
    </row>
    <row r="56" spans="1:4" ht="12.75">
      <c r="A56" s="93">
        <v>45771</v>
      </c>
      <c r="B56" s="110">
        <v>5444</v>
      </c>
      <c r="C56" s="15" t="s">
        <v>11</v>
      </c>
      <c r="D56" s="111">
        <f t="shared" si="0"/>
        <v>2.9987702204143485E-2</v>
      </c>
    </row>
    <row r="57" spans="1:4" ht="12.75">
      <c r="A57" s="93">
        <v>45772</v>
      </c>
      <c r="B57" s="110">
        <v>5641</v>
      </c>
      <c r="C57" s="15" t="s">
        <v>12</v>
      </c>
      <c r="D57" s="111">
        <f t="shared" si="0"/>
        <v>0.15316604487146734</v>
      </c>
    </row>
    <row r="58" spans="1:4" ht="12.75">
      <c r="A58" s="93">
        <v>45773</v>
      </c>
      <c r="B58" s="110">
        <v>3384</v>
      </c>
      <c r="C58" s="15" t="s">
        <v>6</v>
      </c>
      <c r="D58" s="111">
        <f t="shared" si="0"/>
        <v>-5.5869428750784711E-2</v>
      </c>
    </row>
    <row r="59" spans="1:4" ht="12.75">
      <c r="A59" s="93">
        <v>45774</v>
      </c>
      <c r="B59" s="110">
        <v>2294</v>
      </c>
      <c r="C59" s="15" t="s">
        <v>8</v>
      </c>
      <c r="D59" s="111">
        <f t="shared" ref="D59:D62" si="1">B59/((B31+B38+B45+B52)/4)-1</f>
        <v>-3.410526315789475E-2</v>
      </c>
    </row>
    <row r="60" spans="1:4" ht="12.75">
      <c r="A60" s="93">
        <v>45775</v>
      </c>
      <c r="B60" s="110">
        <v>5570</v>
      </c>
      <c r="C60" s="15" t="s">
        <v>7</v>
      </c>
      <c r="D60" s="111">
        <f t="shared" si="1"/>
        <v>-9.976160652955679E-2</v>
      </c>
    </row>
    <row r="61" spans="1:4" ht="12.75">
      <c r="A61" s="93">
        <v>45776</v>
      </c>
      <c r="B61" s="110">
        <v>5293</v>
      </c>
      <c r="C61" s="15" t="s">
        <v>9</v>
      </c>
      <c r="D61" s="111">
        <f t="shared" si="1"/>
        <v>-0.10835965466413977</v>
      </c>
    </row>
    <row r="62" spans="1:4" ht="12.75">
      <c r="A62" s="93">
        <v>45777</v>
      </c>
      <c r="B62" s="110">
        <v>5757</v>
      </c>
      <c r="C62" s="15" t="s">
        <v>10</v>
      </c>
      <c r="D62" s="111">
        <f t="shared" si="1"/>
        <v>-7.1151984511132582E-2</v>
      </c>
    </row>
  </sheetData>
  <sheetProtection selectLockedCells="1" selectUnlockedCells="1"/>
  <phoneticPr fontId="5" type="noConversion"/>
  <conditionalFormatting sqref="D2:D62">
    <cfRule type="cellIs" dxfId="0" priority="1" operator="greaterThan">
      <formula>0.2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C14" sqref="C14"/>
    </sheetView>
  </sheetViews>
  <sheetFormatPr baseColWidth="10" defaultRowHeight="12.75"/>
  <cols>
    <col min="1" max="1" width="13.7109375" customWidth="1"/>
    <col min="2" max="2" width="38.42578125" bestFit="1" customWidth="1"/>
    <col min="3" max="3" width="37.7109375" customWidth="1"/>
    <col min="4" max="4" width="38.42578125" bestFit="1" customWidth="1"/>
    <col min="5" max="5" width="11.42578125" style="37"/>
    <col min="6" max="6" width="35" bestFit="1" customWidth="1"/>
  </cols>
  <sheetData>
    <row r="1" spans="1:5">
      <c r="A1" s="98">
        <v>45748</v>
      </c>
      <c r="B1" s="98"/>
      <c r="C1" s="98"/>
      <c r="D1" s="98"/>
      <c r="E1" s="98"/>
    </row>
    <row r="3" spans="1:5" ht="14.25">
      <c r="A3" s="77" t="s">
        <v>27</v>
      </c>
      <c r="B3" s="77" t="s">
        <v>22</v>
      </c>
      <c r="C3" s="77" t="s">
        <v>28</v>
      </c>
      <c r="D3" s="77" t="s">
        <v>29</v>
      </c>
    </row>
    <row r="4" spans="1:5" ht="14.25">
      <c r="A4" s="78" t="s">
        <v>73</v>
      </c>
      <c r="B4" s="78" t="s">
        <v>92</v>
      </c>
      <c r="C4" s="79">
        <v>3844</v>
      </c>
      <c r="D4" s="80">
        <v>4.167685185185185</v>
      </c>
    </row>
    <row r="5" spans="1:5">
      <c r="D5" s="42"/>
    </row>
    <row r="7" spans="1:5" ht="14.25">
      <c r="C7" s="74" t="s">
        <v>93</v>
      </c>
      <c r="D7" s="74" t="s">
        <v>17</v>
      </c>
    </row>
    <row r="8" spans="1:5" ht="14.25">
      <c r="C8" s="75" t="s">
        <v>42</v>
      </c>
      <c r="D8" s="76">
        <v>2001</v>
      </c>
    </row>
    <row r="9" spans="1:5" ht="14.25">
      <c r="C9" s="75" t="s">
        <v>43</v>
      </c>
      <c r="D9" s="76">
        <v>507</v>
      </c>
      <c r="E9"/>
    </row>
    <row r="10" spans="1:5" ht="14.25">
      <c r="C10" s="75" t="s">
        <v>45</v>
      </c>
      <c r="D10" s="76">
        <v>292</v>
      </c>
      <c r="E10"/>
    </row>
    <row r="11" spans="1:5" ht="14.25">
      <c r="C11" s="75" t="s">
        <v>44</v>
      </c>
      <c r="D11" s="76">
        <v>124</v>
      </c>
      <c r="E11"/>
    </row>
    <row r="12" spans="1:5" ht="14.25">
      <c r="C12" s="75" t="s">
        <v>46</v>
      </c>
      <c r="D12" s="76">
        <v>89</v>
      </c>
    </row>
    <row r="13" spans="1:5" ht="14.25">
      <c r="C13" s="75" t="s">
        <v>48</v>
      </c>
      <c r="D13" s="76">
        <v>48</v>
      </c>
    </row>
    <row r="14" spans="1:5" ht="14.25">
      <c r="C14" s="75" t="s">
        <v>50</v>
      </c>
      <c r="D14" s="76">
        <v>22</v>
      </c>
    </row>
    <row r="15" spans="1:5" ht="14.25">
      <c r="C15" s="75" t="s">
        <v>47</v>
      </c>
      <c r="D15" s="76">
        <v>20</v>
      </c>
    </row>
    <row r="16" spans="1:5" ht="14.25">
      <c r="C16" s="75" t="s">
        <v>52</v>
      </c>
      <c r="D16" s="76">
        <v>18</v>
      </c>
    </row>
    <row r="17" spans="3:5" ht="14.25">
      <c r="C17" s="75" t="s">
        <v>49</v>
      </c>
      <c r="D17" s="76">
        <v>18</v>
      </c>
    </row>
    <row r="18" spans="3:5" ht="14.25">
      <c r="C18" s="75" t="s">
        <v>51</v>
      </c>
      <c r="D18" s="76">
        <v>5</v>
      </c>
    </row>
    <row r="19" spans="3:5" ht="14.25">
      <c r="C19" s="75" t="s">
        <v>53</v>
      </c>
      <c r="D19" s="76">
        <v>3</v>
      </c>
    </row>
    <row r="20" spans="3:5" ht="14.25">
      <c r="C20" s="75" t="s">
        <v>72</v>
      </c>
      <c r="D20" s="76">
        <v>3</v>
      </c>
    </row>
    <row r="21" spans="3:5" ht="14.25">
      <c r="C21" s="75"/>
      <c r="D21" s="76"/>
    </row>
    <row r="22" spans="3:5" ht="14.25">
      <c r="C22" s="75"/>
      <c r="D22" s="76"/>
      <c r="E22"/>
    </row>
    <row r="23" spans="3:5">
      <c r="C23" s="52" t="s">
        <v>30</v>
      </c>
      <c r="D23" s="59">
        <f>SUM(D8:D22)</f>
        <v>3150</v>
      </c>
      <c r="E23"/>
    </row>
  </sheetData>
  <sortState ref="C1689:D1701">
    <sortCondition descending="1" ref="D1689:D1701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4" sqref="B14"/>
    </sheetView>
  </sheetViews>
  <sheetFormatPr baseColWidth="10" defaultRowHeight="12.75"/>
  <cols>
    <col min="1" max="1" width="31.7109375" bestFit="1" customWidth="1"/>
  </cols>
  <sheetData>
    <row r="1" spans="1:14" ht="20.65" customHeight="1" thickBot="1">
      <c r="A1" s="92"/>
      <c r="B1" s="92"/>
      <c r="C1" s="100" t="s">
        <v>58</v>
      </c>
      <c r="D1" s="100"/>
      <c r="E1" s="100"/>
      <c r="F1" s="100"/>
      <c r="G1" s="100"/>
      <c r="H1" s="100"/>
      <c r="I1" s="100"/>
      <c r="J1" s="100"/>
      <c r="K1" s="100"/>
      <c r="L1" s="100"/>
      <c r="M1" s="92"/>
      <c r="N1" s="92"/>
    </row>
    <row r="2" spans="1:14" ht="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2"/>
    </row>
    <row r="3" spans="1:14" ht="15">
      <c r="A3" s="92"/>
      <c r="B3" s="92"/>
      <c r="C3" s="92"/>
      <c r="D3" s="92"/>
      <c r="E3" s="92"/>
      <c r="F3" s="92"/>
      <c r="G3" s="92"/>
      <c r="H3" s="102" t="s">
        <v>59</v>
      </c>
      <c r="I3" s="102"/>
      <c r="J3" s="103">
        <v>45748</v>
      </c>
      <c r="K3" s="103"/>
      <c r="L3" s="103"/>
      <c r="M3" s="103"/>
      <c r="N3" s="103"/>
    </row>
    <row r="4" spans="1:14">
      <c r="A4" s="90" t="s">
        <v>60</v>
      </c>
      <c r="B4" s="104" t="s">
        <v>61</v>
      </c>
      <c r="C4" s="104"/>
      <c r="D4" s="104"/>
      <c r="E4" s="104"/>
      <c r="F4" s="104"/>
      <c r="G4" s="104"/>
      <c r="H4" s="102" t="s">
        <v>62</v>
      </c>
      <c r="I4" s="102"/>
      <c r="J4" s="103">
        <v>45777.999988425989</v>
      </c>
      <c r="K4" s="103"/>
      <c r="L4" s="103"/>
      <c r="M4" s="103"/>
      <c r="N4" s="103"/>
    </row>
    <row r="5" spans="1:14" ht="76.5">
      <c r="A5" s="87" t="s">
        <v>60</v>
      </c>
      <c r="B5" s="106" t="s">
        <v>63</v>
      </c>
      <c r="C5" s="106"/>
      <c r="D5" s="87" t="s">
        <v>64</v>
      </c>
      <c r="E5" s="87" t="s">
        <v>65</v>
      </c>
      <c r="F5" s="87" t="s">
        <v>66</v>
      </c>
      <c r="G5" s="106" t="s">
        <v>67</v>
      </c>
      <c r="H5" s="106"/>
      <c r="I5" s="106" t="s">
        <v>68</v>
      </c>
      <c r="J5" s="106"/>
      <c r="K5" s="87" t="s">
        <v>69</v>
      </c>
      <c r="L5" s="106" t="s">
        <v>70</v>
      </c>
      <c r="M5" s="106"/>
      <c r="N5" s="106"/>
    </row>
    <row r="6" spans="1:14">
      <c r="A6" s="91" t="s">
        <v>24</v>
      </c>
      <c r="B6" s="107" t="s">
        <v>74</v>
      </c>
      <c r="C6" s="107"/>
      <c r="D6" s="90">
        <v>3581</v>
      </c>
      <c r="E6" s="90" t="s">
        <v>75</v>
      </c>
      <c r="F6" s="90">
        <v>58305</v>
      </c>
      <c r="G6" s="107">
        <v>26609</v>
      </c>
      <c r="H6" s="107"/>
      <c r="I6" s="107">
        <v>84914</v>
      </c>
      <c r="J6" s="107"/>
      <c r="K6" s="90" t="s">
        <v>76</v>
      </c>
      <c r="L6" s="107">
        <v>24</v>
      </c>
      <c r="M6" s="107"/>
      <c r="N6" s="107"/>
    </row>
    <row r="9" spans="1:14">
      <c r="A9" s="99">
        <v>45748</v>
      </c>
      <c r="B9" s="105"/>
    </row>
    <row r="10" spans="1:14">
      <c r="A10" s="41" t="s">
        <v>66</v>
      </c>
      <c r="B10" s="41">
        <v>58305</v>
      </c>
    </row>
    <row r="11" spans="1:14">
      <c r="A11" s="41" t="s">
        <v>67</v>
      </c>
      <c r="B11" s="41">
        <v>26609</v>
      </c>
    </row>
    <row r="12" spans="1:14">
      <c r="A12" s="41" t="s">
        <v>68</v>
      </c>
      <c r="B12" s="41">
        <v>84914</v>
      </c>
    </row>
    <row r="13" spans="1:14">
      <c r="A13" s="41" t="s">
        <v>71</v>
      </c>
      <c r="B13" s="41">
        <v>24</v>
      </c>
    </row>
  </sheetData>
  <mergeCells count="16">
    <mergeCell ref="A9:B9"/>
    <mergeCell ref="B5:C5"/>
    <mergeCell ref="G5:H5"/>
    <mergeCell ref="I5:J5"/>
    <mergeCell ref="L5:N5"/>
    <mergeCell ref="B6:C6"/>
    <mergeCell ref="G6:H6"/>
    <mergeCell ref="I6:J6"/>
    <mergeCell ref="L6:N6"/>
    <mergeCell ref="C1:L1"/>
    <mergeCell ref="A2:M2"/>
    <mergeCell ref="H3:I3"/>
    <mergeCell ref="J3:N3"/>
    <mergeCell ref="B4:G4"/>
    <mergeCell ref="H4:I4"/>
    <mergeCell ref="J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F16" zoomScaleNormal="100" workbookViewId="0">
      <selection activeCell="F1" sqref="F1:H1"/>
    </sheetView>
  </sheetViews>
  <sheetFormatPr baseColWidth="10" defaultColWidth="11.42578125" defaultRowHeight="12.75"/>
  <cols>
    <col min="1" max="1" width="25.7109375" style="14" hidden="1" customWidth="1"/>
    <col min="2" max="2" width="34.28515625" style="14" hidden="1" customWidth="1"/>
    <col min="3" max="3" width="42.7109375" style="14" hidden="1" customWidth="1"/>
    <col min="4" max="4" width="0" style="14" hidden="1" customWidth="1"/>
    <col min="5" max="5" width="13.7109375" style="14" hidden="1" customWidth="1"/>
    <col min="6" max="6" width="32.7109375" style="14" bestFit="1" customWidth="1"/>
    <col min="7" max="7" width="38.42578125" style="14" bestFit="1" customWidth="1"/>
    <col min="8" max="11" width="11.42578125" style="14"/>
    <col min="12" max="12" width="13" style="14" bestFit="1" customWidth="1"/>
    <col min="13" max="16384" width="11.42578125" style="14"/>
  </cols>
  <sheetData>
    <row r="1" spans="6:8">
      <c r="F1" s="126">
        <v>45748</v>
      </c>
      <c r="G1" s="127"/>
      <c r="H1" s="127"/>
    </row>
    <row r="2" spans="6:8">
      <c r="F2" s="71" t="s">
        <v>22</v>
      </c>
      <c r="G2" s="71" t="s">
        <v>25</v>
      </c>
      <c r="H2" s="71" t="s">
        <v>17</v>
      </c>
    </row>
    <row r="3" spans="6:8">
      <c r="F3" s="82" t="s">
        <v>39</v>
      </c>
      <c r="G3" s="83" t="s">
        <v>42</v>
      </c>
      <c r="H3" s="41">
        <v>35901</v>
      </c>
    </row>
    <row r="4" spans="6:8">
      <c r="F4" s="82" t="s">
        <v>39</v>
      </c>
      <c r="G4" s="83" t="s">
        <v>45</v>
      </c>
      <c r="H4" s="41">
        <v>9703</v>
      </c>
    </row>
    <row r="5" spans="6:8">
      <c r="F5" s="82" t="s">
        <v>39</v>
      </c>
      <c r="G5" s="83" t="s">
        <v>46</v>
      </c>
      <c r="H5" s="41">
        <v>8642</v>
      </c>
    </row>
    <row r="6" spans="6:8">
      <c r="F6" s="82" t="s">
        <v>39</v>
      </c>
      <c r="G6" s="83" t="s">
        <v>50</v>
      </c>
      <c r="H6" s="41">
        <v>4872</v>
      </c>
    </row>
    <row r="7" spans="6:8">
      <c r="F7" s="82" t="s">
        <v>39</v>
      </c>
      <c r="G7" s="83" t="s">
        <v>47</v>
      </c>
      <c r="H7" s="41">
        <v>3941</v>
      </c>
    </row>
    <row r="8" spans="6:8">
      <c r="F8" s="82" t="s">
        <v>39</v>
      </c>
      <c r="G8" s="83" t="s">
        <v>49</v>
      </c>
      <c r="H8" s="41">
        <v>3476</v>
      </c>
    </row>
    <row r="9" spans="6:8">
      <c r="F9" s="82" t="s">
        <v>39</v>
      </c>
      <c r="G9" s="83" t="s">
        <v>48</v>
      </c>
      <c r="H9" s="41">
        <v>3470</v>
      </c>
    </row>
    <row r="10" spans="6:8">
      <c r="F10" s="82" t="s">
        <v>39</v>
      </c>
      <c r="G10" s="83" t="s">
        <v>52</v>
      </c>
      <c r="H10" s="41">
        <v>1588</v>
      </c>
    </row>
    <row r="11" spans="6:8">
      <c r="F11" s="82" t="s">
        <v>39</v>
      </c>
      <c r="G11" s="83" t="s">
        <v>44</v>
      </c>
      <c r="H11" s="41">
        <v>1303</v>
      </c>
    </row>
    <row r="12" spans="6:8">
      <c r="F12" s="82" t="s">
        <v>39</v>
      </c>
      <c r="G12" s="83" t="s">
        <v>43</v>
      </c>
      <c r="H12" s="41">
        <v>1188</v>
      </c>
    </row>
    <row r="13" spans="6:8">
      <c r="F13" s="82" t="s">
        <v>39</v>
      </c>
      <c r="G13" s="83" t="s">
        <v>53</v>
      </c>
      <c r="H13" s="41">
        <v>1117</v>
      </c>
    </row>
    <row r="14" spans="6:8">
      <c r="F14" s="82" t="s">
        <v>39</v>
      </c>
      <c r="G14" s="83" t="s">
        <v>51</v>
      </c>
      <c r="H14" s="41">
        <v>560</v>
      </c>
    </row>
    <row r="15" spans="6:8">
      <c r="F15" s="82" t="s">
        <v>39</v>
      </c>
      <c r="G15" s="83" t="s">
        <v>72</v>
      </c>
      <c r="H15" s="41">
        <v>164</v>
      </c>
    </row>
    <row r="16" spans="6:8">
      <c r="F16" s="85" t="s">
        <v>55</v>
      </c>
      <c r="G16" s="83"/>
      <c r="H16" s="84">
        <f>SUM(H3:H15)</f>
        <v>75925</v>
      </c>
    </row>
    <row r="17" spans="6:8">
      <c r="F17" s="82" t="s">
        <v>40</v>
      </c>
      <c r="G17" s="83" t="s">
        <v>42</v>
      </c>
      <c r="H17" s="41">
        <v>25016</v>
      </c>
    </row>
    <row r="18" spans="6:8">
      <c r="F18" s="82" t="s">
        <v>40</v>
      </c>
      <c r="G18" s="83" t="s">
        <v>46</v>
      </c>
      <c r="H18" s="41">
        <v>5216</v>
      </c>
    </row>
    <row r="19" spans="6:8">
      <c r="F19" s="82" t="s">
        <v>40</v>
      </c>
      <c r="G19" s="83" t="s">
        <v>49</v>
      </c>
      <c r="H19" s="41">
        <v>3984</v>
      </c>
    </row>
    <row r="20" spans="6:8">
      <c r="F20" s="82" t="s">
        <v>40</v>
      </c>
      <c r="G20" s="83" t="s">
        <v>48</v>
      </c>
      <c r="H20" s="41">
        <v>2980</v>
      </c>
    </row>
    <row r="21" spans="6:8">
      <c r="F21" s="82" t="s">
        <v>40</v>
      </c>
      <c r="G21" s="83" t="s">
        <v>45</v>
      </c>
      <c r="H21" s="41">
        <v>2313</v>
      </c>
    </row>
    <row r="22" spans="6:8">
      <c r="F22" s="82" t="s">
        <v>40</v>
      </c>
      <c r="G22" s="83" t="s">
        <v>43</v>
      </c>
      <c r="H22" s="41">
        <v>1486</v>
      </c>
    </row>
    <row r="23" spans="6:8">
      <c r="F23" s="82" t="s">
        <v>40</v>
      </c>
      <c r="G23" s="83" t="s">
        <v>53</v>
      </c>
      <c r="H23" s="41">
        <v>961</v>
      </c>
    </row>
    <row r="24" spans="6:8">
      <c r="F24" s="82" t="s">
        <v>40</v>
      </c>
      <c r="G24" s="83" t="s">
        <v>50</v>
      </c>
      <c r="H24" s="41">
        <v>846</v>
      </c>
    </row>
    <row r="25" spans="6:8">
      <c r="F25" s="82" t="s">
        <v>40</v>
      </c>
      <c r="G25" s="83" t="s">
        <v>47</v>
      </c>
      <c r="H25" s="41">
        <v>592</v>
      </c>
    </row>
    <row r="26" spans="6:8">
      <c r="F26" s="82" t="s">
        <v>40</v>
      </c>
      <c r="G26" s="83" t="s">
        <v>44</v>
      </c>
      <c r="H26" s="41">
        <v>560</v>
      </c>
    </row>
    <row r="27" spans="6:8">
      <c r="F27" s="82" t="s">
        <v>40</v>
      </c>
      <c r="G27" s="83" t="s">
        <v>52</v>
      </c>
      <c r="H27" s="41">
        <v>220</v>
      </c>
    </row>
    <row r="28" spans="6:8">
      <c r="F28" s="82" t="s">
        <v>40</v>
      </c>
      <c r="G28" s="83" t="s">
        <v>51</v>
      </c>
      <c r="H28" s="41">
        <v>191</v>
      </c>
    </row>
    <row r="29" spans="6:8">
      <c r="F29" s="82" t="s">
        <v>40</v>
      </c>
      <c r="G29" s="83" t="s">
        <v>72</v>
      </c>
      <c r="H29" s="41">
        <v>22</v>
      </c>
    </row>
    <row r="30" spans="6:8">
      <c r="F30" s="85" t="s">
        <v>56</v>
      </c>
      <c r="G30" s="83"/>
      <c r="H30" s="84">
        <f>SUM(H17:H29)</f>
        <v>44387</v>
      </c>
    </row>
    <row r="31" spans="6:8">
      <c r="F31" s="82" t="s">
        <v>41</v>
      </c>
      <c r="G31" s="83" t="s">
        <v>42</v>
      </c>
      <c r="H31" s="41">
        <v>2149</v>
      </c>
    </row>
    <row r="32" spans="6:8">
      <c r="F32" s="82" t="s">
        <v>41</v>
      </c>
      <c r="G32" s="83" t="s">
        <v>46</v>
      </c>
      <c r="H32" s="41">
        <v>1603</v>
      </c>
    </row>
    <row r="33" spans="6:11">
      <c r="F33" s="82" t="s">
        <v>41</v>
      </c>
      <c r="G33" s="83" t="s">
        <v>50</v>
      </c>
      <c r="H33" s="41">
        <v>1030</v>
      </c>
    </row>
    <row r="34" spans="6:11">
      <c r="F34" s="82" t="s">
        <v>41</v>
      </c>
      <c r="G34" s="83" t="s">
        <v>43</v>
      </c>
      <c r="H34" s="41">
        <v>602</v>
      </c>
    </row>
    <row r="35" spans="6:11">
      <c r="F35" s="82" t="s">
        <v>41</v>
      </c>
      <c r="G35" s="83" t="s">
        <v>49</v>
      </c>
      <c r="H35" s="41">
        <v>361</v>
      </c>
    </row>
    <row r="36" spans="6:11">
      <c r="F36" s="82" t="s">
        <v>41</v>
      </c>
      <c r="G36" s="83" t="s">
        <v>45</v>
      </c>
      <c r="H36" s="41">
        <v>262</v>
      </c>
    </row>
    <row r="37" spans="6:11">
      <c r="F37" s="82" t="s">
        <v>41</v>
      </c>
      <c r="G37" s="83" t="s">
        <v>48</v>
      </c>
      <c r="H37" s="41">
        <v>155</v>
      </c>
    </row>
    <row r="38" spans="6:11">
      <c r="F38" s="82" t="s">
        <v>41</v>
      </c>
      <c r="G38" s="83" t="s">
        <v>53</v>
      </c>
      <c r="H38" s="41">
        <v>86</v>
      </c>
    </row>
    <row r="39" spans="6:11">
      <c r="F39" s="82" t="s">
        <v>41</v>
      </c>
      <c r="G39" s="83" t="s">
        <v>44</v>
      </c>
      <c r="H39" s="41">
        <v>73</v>
      </c>
    </row>
    <row r="40" spans="6:11">
      <c r="F40" s="82" t="s">
        <v>41</v>
      </c>
      <c r="G40" s="83" t="s">
        <v>52</v>
      </c>
      <c r="H40" s="41">
        <v>46</v>
      </c>
    </row>
    <row r="41" spans="6:11">
      <c r="F41" s="82" t="s">
        <v>41</v>
      </c>
      <c r="G41" s="83" t="s">
        <v>72</v>
      </c>
      <c r="H41" s="41">
        <v>8</v>
      </c>
    </row>
    <row r="42" spans="6:11">
      <c r="F42" s="88" t="s">
        <v>57</v>
      </c>
      <c r="G42" s="12"/>
      <c r="H42" s="84">
        <f>SUM(H31:H41)</f>
        <v>6375</v>
      </c>
    </row>
    <row r="43" spans="6:11" ht="15">
      <c r="F43" s="86" t="s">
        <v>30</v>
      </c>
      <c r="G43" s="12"/>
      <c r="H43" s="86">
        <f>H42+H30+H16</f>
        <v>126687</v>
      </c>
    </row>
    <row r="44" spans="6:11" ht="13.5" thickBot="1"/>
    <row r="45" spans="6:11">
      <c r="J45" s="66">
        <v>140846</v>
      </c>
      <c r="K45" s="67">
        <v>1</v>
      </c>
    </row>
    <row r="46" spans="6:11" ht="13.5" thickBot="1">
      <c r="J46" s="69">
        <v>126687</v>
      </c>
      <c r="K46" s="68">
        <f>J46*K45/J45</f>
        <v>0.89947176348636104</v>
      </c>
    </row>
  </sheetData>
  <sortState ref="F4436:G4448">
    <sortCondition descending="1" ref="G4436:G4448"/>
  </sortState>
  <mergeCells count="1">
    <mergeCell ref="F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zoomScaleNormal="100" workbookViewId="0">
      <selection sqref="A1:XFD1"/>
    </sheetView>
  </sheetViews>
  <sheetFormatPr baseColWidth="10" defaultColWidth="11.42578125" defaultRowHeight="12.75"/>
  <cols>
    <col min="1" max="1" width="42.5703125" style="25" customWidth="1"/>
    <col min="2" max="2" width="14.28515625" style="28" bestFit="1" customWidth="1"/>
    <col min="3" max="3" width="17.7109375" style="25" bestFit="1" customWidth="1"/>
    <col min="4" max="4" width="9.5703125" style="25" customWidth="1"/>
    <col min="5" max="5" width="11.7109375" style="25" customWidth="1"/>
    <col min="6" max="6" width="34.42578125" style="25" customWidth="1"/>
    <col min="7" max="7" width="32.7109375" style="25" customWidth="1"/>
    <col min="8" max="9" width="7.28515625" style="25" customWidth="1"/>
    <col min="10" max="16384" width="11.42578125" style="25"/>
  </cols>
  <sheetData>
    <row r="1" spans="1:3">
      <c r="A1" s="22" t="s">
        <v>77</v>
      </c>
      <c r="B1" s="23" t="s">
        <v>14</v>
      </c>
      <c r="C1" s="24" t="s">
        <v>18</v>
      </c>
    </row>
    <row r="2" spans="1:3">
      <c r="A2" s="19" t="s">
        <v>37</v>
      </c>
      <c r="B2" s="26">
        <v>5443</v>
      </c>
      <c r="C2" s="27">
        <f>B2/B4</f>
        <v>0.99324817518248176</v>
      </c>
    </row>
    <row r="3" spans="1:3">
      <c r="A3" s="19" t="s">
        <v>38</v>
      </c>
      <c r="B3" s="26">
        <v>37</v>
      </c>
      <c r="C3" s="27">
        <f>B3/B4</f>
        <v>6.7518248175182484E-3</v>
      </c>
    </row>
    <row r="4" spans="1:3">
      <c r="A4" s="96" t="s">
        <v>13</v>
      </c>
      <c r="B4" s="94">
        <f>SUM(B2:B3)</f>
        <v>5480</v>
      </c>
      <c r="C4" s="95">
        <f>B4/B4</f>
        <v>1</v>
      </c>
    </row>
  </sheetData>
  <sheetProtection selectLockedCells="1" selectUnlockedCells="1"/>
  <phoneticPr fontId="5" type="noConversion"/>
  <pageMargins left="0.75" right="0.75" top="1" bottom="1" header="0.51180555555555551" footer="0.51180555555555551"/>
  <pageSetup paperSize="9" scale="22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8" sqref="A8"/>
    </sheetView>
  </sheetViews>
  <sheetFormatPr baseColWidth="10" defaultColWidth="11.42578125" defaultRowHeight="12.75"/>
  <cols>
    <col min="1" max="1" width="18" style="14" customWidth="1"/>
    <col min="2" max="2" width="6.28515625" style="14" bestFit="1" customWidth="1"/>
    <col min="3" max="3" width="7.140625" style="14" bestFit="1" customWidth="1"/>
    <col min="4" max="4" width="6.140625" style="14" bestFit="1" customWidth="1"/>
    <col min="5" max="5" width="5.7109375" style="14" bestFit="1" customWidth="1"/>
    <col min="6" max="6" width="6.42578125" style="14" bestFit="1" customWidth="1"/>
    <col min="7" max="7" width="5.85546875" style="14" bestFit="1" customWidth="1"/>
    <col min="8" max="8" width="6.28515625" style="14" bestFit="1" customWidth="1"/>
    <col min="9" max="9" width="6.5703125" style="14" bestFit="1" customWidth="1"/>
    <col min="10" max="10" width="6.140625" style="14" bestFit="1" customWidth="1"/>
    <col min="11" max="12" width="6.28515625" style="14" bestFit="1" customWidth="1"/>
    <col min="13" max="13" width="6.85546875" style="14" bestFit="1" customWidth="1"/>
    <col min="14" max="14" width="6.28515625" style="14" bestFit="1" customWidth="1"/>
    <col min="15" max="16384" width="11.42578125" style="14"/>
  </cols>
  <sheetData>
    <row r="1" spans="1:14">
      <c r="A1" s="12" t="s">
        <v>19</v>
      </c>
      <c r="B1" s="13">
        <v>45383</v>
      </c>
      <c r="C1" s="13">
        <v>45413</v>
      </c>
      <c r="D1" s="13">
        <v>45444</v>
      </c>
      <c r="E1" s="13">
        <v>45474</v>
      </c>
      <c r="F1" s="13">
        <v>45505</v>
      </c>
      <c r="G1" s="13">
        <v>45536</v>
      </c>
      <c r="H1" s="13">
        <v>45566</v>
      </c>
      <c r="I1" s="13">
        <v>45597</v>
      </c>
      <c r="J1" s="13">
        <v>45627</v>
      </c>
      <c r="K1" s="13">
        <v>45658</v>
      </c>
      <c r="L1" s="13">
        <v>45689</v>
      </c>
      <c r="M1" s="13">
        <v>45717</v>
      </c>
      <c r="N1" s="13">
        <v>45748</v>
      </c>
    </row>
    <row r="2" spans="1:14">
      <c r="A2" s="12" t="s">
        <v>1</v>
      </c>
      <c r="B2" s="12">
        <v>2038</v>
      </c>
      <c r="C2" s="12">
        <v>1981</v>
      </c>
      <c r="D2" s="12">
        <v>1762</v>
      </c>
      <c r="E2" s="12">
        <v>2293</v>
      </c>
      <c r="F2" s="12">
        <v>2416</v>
      </c>
      <c r="G2" s="12">
        <v>2396</v>
      </c>
      <c r="H2" s="12">
        <v>2102</v>
      </c>
      <c r="I2" s="12">
        <v>1909</v>
      </c>
      <c r="J2" s="12">
        <v>2020</v>
      </c>
      <c r="K2" s="12">
        <v>2355</v>
      </c>
      <c r="L2" s="12">
        <v>2549</v>
      </c>
      <c r="M2" s="12">
        <v>3408</v>
      </c>
      <c r="N2" s="12">
        <v>3247</v>
      </c>
    </row>
    <row r="4" spans="1:14">
      <c r="A4" s="12" t="s">
        <v>19</v>
      </c>
    </row>
    <row r="5" spans="1:14">
      <c r="A5" s="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Glosario</vt:lpstr>
      <vt:lpstr>Llamadas</vt:lpstr>
      <vt:lpstr>Atend - Aband</vt:lpstr>
      <vt:lpstr>Excep.20%</vt:lpstr>
      <vt:lpstr>Reclamos</vt:lpstr>
      <vt:lpstr>Wpp Roaming</vt:lpstr>
      <vt:lpstr>Motivos</vt:lpstr>
      <vt:lpstr>Automatizaciones</vt:lpstr>
      <vt:lpstr>Referentes</vt:lpstr>
      <vt:lpstr>Congestión diaria</vt:lpstr>
      <vt:lpstr>Incidentes </vt:lpstr>
      <vt:lpstr>SALIENTES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Baietto Fagundez, Andrea</dc:creator>
  <cp:lastModifiedBy>Pietrzik Botta, Marek</cp:lastModifiedBy>
  <cp:lastPrinted>2012-09-07T16:07:20Z</cp:lastPrinted>
  <dcterms:created xsi:type="dcterms:W3CDTF">2011-11-15T03:34:28Z</dcterms:created>
  <dcterms:modified xsi:type="dcterms:W3CDTF">2025-06-01T20:26:45Z</dcterms:modified>
</cp:coreProperties>
</file>