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cl\documenti\PhD Energy\Energy management\HEMS\"/>
    </mc:Choice>
  </mc:AlternateContent>
  <xr:revisionPtr revIDLastSave="0" documentId="13_ncr:1_{4C6676AD-BD83-409B-AE47-B9ED08A8D3CC}" xr6:coauthVersionLast="47" xr6:coauthVersionMax="47" xr10:uidLastSave="{00000000-0000-0000-0000-000000000000}"/>
  <bookViews>
    <workbookView xWindow="-98" yWindow="-98" windowWidth="20715" windowHeight="13875" activeTab="1" xr2:uid="{00000000-000D-0000-FFFF-FFFF00000000}"/>
  </bookViews>
  <sheets>
    <sheet name="without control" sheetId="1" r:id="rId1"/>
    <sheet name="with control" sheetId="2" r:id="rId2"/>
    <sheet name="Reference" sheetId="3" r:id="rId3"/>
  </sheets>
  <definedNames>
    <definedName name="solver_adj" localSheetId="1" hidden="1">'with control'!$B$29:$AW$29</definedName>
    <definedName name="solver_adj" localSheetId="0" hidden="1">'without control'!$B$27:$AW$27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'with control'!$AY$31:$AY$54</definedName>
    <definedName name="solver_lhs1" localSheetId="0" hidden="1">'without control'!$AY$29:$AY$52</definedName>
    <definedName name="solver_lhs2" localSheetId="1" hidden="1">'with control'!$B$29</definedName>
    <definedName name="solver_lhs2" localSheetId="0" hidden="1">'without control'!$B$27</definedName>
    <definedName name="solver_lhs3" localSheetId="1" hidden="1">'with control'!$B$29:$Y$29</definedName>
    <definedName name="solver_lhs3" localSheetId="0" hidden="1">'without control'!$B$27:$Y$27</definedName>
    <definedName name="solver_lhs4" localSheetId="1" hidden="1">'with control'!$B$29:$Y$29</definedName>
    <definedName name="solver_lhs4" localSheetId="0" hidden="1">'without control'!$B$27:$Y$27</definedName>
    <definedName name="solver_lhs5" localSheetId="1" hidden="1">'with control'!$Z$29:$AW$29</definedName>
    <definedName name="solver_lhs5" localSheetId="0" hidden="1">'without control'!$Z$27:$AW$27</definedName>
    <definedName name="solver_lhs6" localSheetId="1" hidden="1">'with control'!$Z$29:$AW$29</definedName>
    <definedName name="solver_lhs6" localSheetId="0" hidden="1">'without control'!$Z$27:$AW$27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6</definedName>
    <definedName name="solver_num" localSheetId="0" hidden="1">6</definedName>
    <definedName name="solver_nwt" localSheetId="1" hidden="1">1</definedName>
    <definedName name="solver_nwt" localSheetId="0" hidden="1">1</definedName>
    <definedName name="solver_opt" localSheetId="1" hidden="1">'with control'!$F$22</definedName>
    <definedName name="solver_opt" localSheetId="0" hidden="1">'without control'!$F$20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el3" localSheetId="1" hidden="1">1</definedName>
    <definedName name="solver_rel3" localSheetId="0" hidden="1">1</definedName>
    <definedName name="solver_rel4" localSheetId="1" hidden="1">3</definedName>
    <definedName name="solver_rel4" localSheetId="0" hidden="1">3</definedName>
    <definedName name="solver_rel5" localSheetId="1" hidden="1">1</definedName>
    <definedName name="solver_rel5" localSheetId="0" hidden="1">1</definedName>
    <definedName name="solver_rel6" localSheetId="1" hidden="1">3</definedName>
    <definedName name="solver_rel6" localSheetId="0" hidden="1">3</definedName>
    <definedName name="solver_rhs1" localSheetId="1" hidden="1">'with control'!$B$57:$Y$57</definedName>
    <definedName name="solver_rhs1" localSheetId="0" hidden="1">'without control'!$B$55:$Y$55</definedName>
    <definedName name="solver_rhs2" localSheetId="1" hidden="1">+'with control'!$Y$29</definedName>
    <definedName name="solver_rhs2" localSheetId="0" hidden="1">+'without control'!$Y$27</definedName>
    <definedName name="solver_rhs3" localSheetId="1" hidden="1">'with control'!$B$16:$Y$16</definedName>
    <definedName name="solver_rhs3" localSheetId="0" hidden="1">'without control'!$B$16:$Y$16</definedName>
    <definedName name="solver_rhs4" localSheetId="1" hidden="1">'with control'!$B$18:$Y$18</definedName>
    <definedName name="solver_rhs4" localSheetId="0" hidden="1">'without control'!$B$18:$Y$18</definedName>
    <definedName name="solver_rhs5" localSheetId="1" hidden="1">'with control'!$B$20:$Y$20</definedName>
    <definedName name="solver_rhs5" localSheetId="0" hidden="1">'without control'!$B$20</definedName>
    <definedName name="solver_rhs6" localSheetId="1" hidden="1">0</definedName>
    <definedName name="solver_rhs6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2" l="1"/>
  <c r="C60" i="2" s="1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T57" i="2"/>
  <c r="S57" i="2"/>
  <c r="R57" i="2"/>
  <c r="Q57" i="2"/>
  <c r="P57" i="2"/>
  <c r="I57" i="2"/>
  <c r="H57" i="2"/>
  <c r="G57" i="2"/>
  <c r="F57" i="2"/>
  <c r="E57" i="2"/>
  <c r="D57" i="2"/>
  <c r="C57" i="2"/>
  <c r="AV54" i="2"/>
  <c r="X54" i="2"/>
  <c r="AU53" i="2"/>
  <c r="W53" i="2"/>
  <c r="AT52" i="2"/>
  <c r="V52" i="2"/>
  <c r="AS51" i="2"/>
  <c r="U51" i="2"/>
  <c r="AR50" i="2"/>
  <c r="T50" i="2"/>
  <c r="AQ49" i="2"/>
  <c r="S49" i="2"/>
  <c r="AP48" i="2"/>
  <c r="R48" i="2"/>
  <c r="AO47" i="2"/>
  <c r="Q47" i="2"/>
  <c r="AN46" i="2"/>
  <c r="P46" i="2"/>
  <c r="AM45" i="2"/>
  <c r="O45" i="2"/>
  <c r="AL44" i="2"/>
  <c r="N44" i="2"/>
  <c r="AK43" i="2"/>
  <c r="M43" i="2"/>
  <c r="AJ42" i="2"/>
  <c r="L42" i="2"/>
  <c r="AI41" i="2"/>
  <c r="K41" i="2"/>
  <c r="AH40" i="2"/>
  <c r="J40" i="2"/>
  <c r="AG39" i="2"/>
  <c r="I39" i="2"/>
  <c r="AF38" i="2"/>
  <c r="H38" i="2"/>
  <c r="AE37" i="2"/>
  <c r="G37" i="2"/>
  <c r="AD36" i="2"/>
  <c r="F36" i="2"/>
  <c r="AC35" i="2"/>
  <c r="E35" i="2"/>
  <c r="AB34" i="2"/>
  <c r="D34" i="2"/>
  <c r="AA33" i="2"/>
  <c r="C33" i="2"/>
  <c r="Z32" i="2"/>
  <c r="B32" i="2"/>
  <c r="U24" i="2"/>
  <c r="U23" i="2"/>
  <c r="S22" i="2"/>
  <c r="R22" i="2"/>
  <c r="Q22" i="2"/>
  <c r="P22" i="2"/>
  <c r="O22" i="2"/>
  <c r="N22" i="2"/>
  <c r="M22" i="2"/>
  <c r="L22" i="2"/>
  <c r="K22" i="2"/>
  <c r="J22" i="2"/>
  <c r="X8" i="2"/>
  <c r="Y57" i="2" s="1"/>
  <c r="W8" i="2"/>
  <c r="X57" i="2" s="1"/>
  <c r="V8" i="2"/>
  <c r="W57" i="2" s="1"/>
  <c r="U8" i="2"/>
  <c r="V57" i="2" s="1"/>
  <c r="T8" i="2"/>
  <c r="U57" i="2" s="1"/>
  <c r="N8" i="2"/>
  <c r="O57" i="2" s="1"/>
  <c r="M8" i="2"/>
  <c r="N57" i="2" s="1"/>
  <c r="L8" i="2"/>
  <c r="M57" i="2" s="1"/>
  <c r="K8" i="2"/>
  <c r="L57" i="2" s="1"/>
  <c r="J8" i="2"/>
  <c r="K57" i="2" s="1"/>
  <c r="I8" i="2"/>
  <c r="J57" i="2" s="1"/>
  <c r="U22" i="1"/>
  <c r="U21" i="1"/>
  <c r="S20" i="1"/>
  <c r="R20" i="1"/>
  <c r="Q20" i="1"/>
  <c r="P20" i="1"/>
  <c r="O20" i="1"/>
  <c r="N20" i="1"/>
  <c r="M20" i="1"/>
  <c r="L20" i="1"/>
  <c r="K20" i="1"/>
  <c r="B24" i="1" s="1"/>
  <c r="C58" i="1" s="1"/>
  <c r="J20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T55" i="1"/>
  <c r="S55" i="1"/>
  <c r="R55" i="1"/>
  <c r="Q55" i="1"/>
  <c r="P55" i="1"/>
  <c r="I55" i="1"/>
  <c r="H55" i="1"/>
  <c r="G55" i="1"/>
  <c r="F55" i="1"/>
  <c r="E55" i="1"/>
  <c r="D55" i="1"/>
  <c r="C55" i="1"/>
  <c r="AV52" i="1"/>
  <c r="AU51" i="1"/>
  <c r="AT50" i="1"/>
  <c r="AS49" i="1"/>
  <c r="AR48" i="1"/>
  <c r="AQ47" i="1"/>
  <c r="AP46" i="1"/>
  <c r="AO45" i="1"/>
  <c r="AN44" i="1"/>
  <c r="AL42" i="1"/>
  <c r="AM43" i="1"/>
  <c r="AK41" i="1"/>
  <c r="AJ40" i="1"/>
  <c r="AI39" i="1"/>
  <c r="AH38" i="1"/>
  <c r="AG37" i="1"/>
  <c r="AF36" i="1"/>
  <c r="AE35" i="1"/>
  <c r="AD34" i="1"/>
  <c r="AC33" i="1"/>
  <c r="AB32" i="1"/>
  <c r="X52" i="1"/>
  <c r="W51" i="1"/>
  <c r="V50" i="1"/>
  <c r="U49" i="1"/>
  <c r="T48" i="1"/>
  <c r="S47" i="1"/>
  <c r="R46" i="1"/>
  <c r="Q45" i="1"/>
  <c r="P44" i="1"/>
  <c r="O43" i="1"/>
  <c r="N42" i="1"/>
  <c r="M41" i="1"/>
  <c r="L40" i="1"/>
  <c r="K39" i="1"/>
  <c r="J38" i="1"/>
  <c r="I37" i="1"/>
  <c r="H36" i="1"/>
  <c r="G35" i="1"/>
  <c r="F34" i="1"/>
  <c r="E33" i="1"/>
  <c r="D32" i="1"/>
  <c r="AA31" i="1"/>
  <c r="C31" i="1"/>
  <c r="Z30" i="1"/>
  <c r="B30" i="1"/>
  <c r="AY29" i="1" s="1" a="1"/>
  <c r="AY29" i="1" s="1"/>
  <c r="X8" i="1"/>
  <c r="Y55" i="1" s="1"/>
  <c r="W8" i="1"/>
  <c r="X55" i="1" s="1"/>
  <c r="V8" i="1"/>
  <c r="W55" i="1" s="1"/>
  <c r="U8" i="1"/>
  <c r="V55" i="1" s="1"/>
  <c r="T8" i="1"/>
  <c r="U55" i="1" s="1"/>
  <c r="N8" i="1"/>
  <c r="O55" i="1" s="1"/>
  <c r="M8" i="1"/>
  <c r="N55" i="1" s="1"/>
  <c r="L8" i="1"/>
  <c r="M55" i="1" s="1"/>
  <c r="K8" i="1"/>
  <c r="L55" i="1" s="1"/>
  <c r="J8" i="1"/>
  <c r="K55" i="1" s="1"/>
  <c r="I8" i="1"/>
  <c r="J55" i="1" s="1"/>
  <c r="AY31" i="2" l="1" a="1"/>
  <c r="AY40" i="2" s="1"/>
  <c r="C26" i="2"/>
  <c r="C24" i="1"/>
  <c r="C107" i="1" s="1"/>
  <c r="AY52" i="1"/>
  <c r="AY40" i="1"/>
  <c r="AY39" i="1"/>
  <c r="AY44" i="1"/>
  <c r="AY32" i="1"/>
  <c r="AY51" i="1"/>
  <c r="AY43" i="1"/>
  <c r="AY31" i="1"/>
  <c r="AY50" i="1"/>
  <c r="AY46" i="1"/>
  <c r="AY42" i="1"/>
  <c r="AY38" i="1"/>
  <c r="AY34" i="1"/>
  <c r="AY30" i="1"/>
  <c r="AY48" i="1"/>
  <c r="AY36" i="1"/>
  <c r="AY47" i="1"/>
  <c r="AY35" i="1"/>
  <c r="AY49" i="1"/>
  <c r="AY45" i="1"/>
  <c r="AY41" i="1"/>
  <c r="AY37" i="1"/>
  <c r="AY33" i="1"/>
  <c r="AY38" i="2" l="1"/>
  <c r="AY54" i="2"/>
  <c r="AY43" i="2"/>
  <c r="AY37" i="2"/>
  <c r="AY53" i="2"/>
  <c r="AY44" i="2"/>
  <c r="AY42" i="2"/>
  <c r="AY31" i="2"/>
  <c r="AY47" i="2"/>
  <c r="AY41" i="2"/>
  <c r="AY32" i="2"/>
  <c r="AY48" i="2"/>
  <c r="AY46" i="2"/>
  <c r="AY35" i="2"/>
  <c r="AY51" i="2"/>
  <c r="AY45" i="2"/>
  <c r="AY36" i="2"/>
  <c r="AY52" i="2"/>
  <c r="AY34" i="2"/>
  <c r="AY50" i="2"/>
  <c r="AY39" i="2"/>
  <c r="AY33" i="2"/>
  <c r="AY49" i="2"/>
  <c r="D26" i="2"/>
  <c r="C109" i="2"/>
  <c r="D61" i="2"/>
  <c r="D59" i="1"/>
  <c r="D24" i="1"/>
  <c r="D107" i="1" s="1"/>
  <c r="D109" i="2" l="1"/>
  <c r="E26" i="2"/>
  <c r="E62" i="2"/>
  <c r="E24" i="1"/>
  <c r="F61" i="1" s="1"/>
  <c r="E60" i="1"/>
  <c r="F26" i="2" l="1"/>
  <c r="F63" i="2"/>
  <c r="E109" i="2"/>
  <c r="E107" i="1"/>
  <c r="F24" i="1"/>
  <c r="F107" i="1" s="1"/>
  <c r="G64" i="2" l="1"/>
  <c r="F109" i="2"/>
  <c r="G26" i="2"/>
  <c r="G62" i="1"/>
  <c r="G24" i="1"/>
  <c r="G107" i="1" s="1"/>
  <c r="H26" i="2" l="1"/>
  <c r="G109" i="2"/>
  <c r="H65" i="2"/>
  <c r="H24" i="1"/>
  <c r="H107" i="1" s="1"/>
  <c r="H63" i="1"/>
  <c r="H109" i="2" l="1"/>
  <c r="I26" i="2"/>
  <c r="I66" i="2"/>
  <c r="I24" i="1"/>
  <c r="J24" i="1" s="1"/>
  <c r="I64" i="1"/>
  <c r="J26" i="2" l="1"/>
  <c r="J67" i="2"/>
  <c r="I109" i="2"/>
  <c r="J65" i="1"/>
  <c r="I107" i="1"/>
  <c r="J107" i="1"/>
  <c r="K24" i="1"/>
  <c r="K66" i="1"/>
  <c r="K68" i="2" l="1"/>
  <c r="J109" i="2"/>
  <c r="K26" i="2"/>
  <c r="K107" i="1"/>
  <c r="L24" i="1"/>
  <c r="L67" i="1"/>
  <c r="L26" i="2" l="1"/>
  <c r="K109" i="2"/>
  <c r="L69" i="2"/>
  <c r="L107" i="1"/>
  <c r="M68" i="1"/>
  <c r="M24" i="1"/>
  <c r="L109" i="2" l="1"/>
  <c r="M26" i="2"/>
  <c r="M70" i="2"/>
  <c r="N24" i="1"/>
  <c r="M107" i="1"/>
  <c r="N69" i="1"/>
  <c r="N26" i="2" l="1"/>
  <c r="N71" i="2"/>
  <c r="M109" i="2"/>
  <c r="O24" i="1"/>
  <c r="O70" i="1"/>
  <c r="N107" i="1"/>
  <c r="O72" i="2" l="1"/>
  <c r="N109" i="2"/>
  <c r="O26" i="2"/>
  <c r="P24" i="1"/>
  <c r="P71" i="1"/>
  <c r="O107" i="1"/>
  <c r="P26" i="2" l="1"/>
  <c r="O109" i="2"/>
  <c r="P73" i="2"/>
  <c r="Q72" i="1"/>
  <c r="P107" i="1"/>
  <c r="Q24" i="1"/>
  <c r="P109" i="2" l="1"/>
  <c r="Q26" i="2"/>
  <c r="Q74" i="2"/>
  <c r="R73" i="1"/>
  <c r="Q107" i="1"/>
  <c r="R24" i="1"/>
  <c r="R26" i="2" l="1"/>
  <c r="R75" i="2"/>
  <c r="Q109" i="2"/>
  <c r="S74" i="1"/>
  <c r="S24" i="1"/>
  <c r="R107" i="1"/>
  <c r="S76" i="2" l="1"/>
  <c r="R109" i="2"/>
  <c r="S26" i="2"/>
  <c r="S107" i="1"/>
  <c r="T24" i="1"/>
  <c r="T75" i="1"/>
  <c r="T26" i="2" l="1"/>
  <c r="S109" i="2"/>
  <c r="T77" i="2"/>
  <c r="U24" i="1"/>
  <c r="T107" i="1"/>
  <c r="U76" i="1"/>
  <c r="T109" i="2" l="1"/>
  <c r="U26" i="2"/>
  <c r="U78" i="2"/>
  <c r="U107" i="1"/>
  <c r="V77" i="1"/>
  <c r="V24" i="1"/>
  <c r="V26" i="2" l="1"/>
  <c r="V79" i="2"/>
  <c r="U109" i="2"/>
  <c r="W24" i="1"/>
  <c r="W78" i="1"/>
  <c r="V107" i="1"/>
  <c r="W80" i="2" l="1"/>
  <c r="V109" i="2"/>
  <c r="W26" i="2"/>
  <c r="W107" i="1"/>
  <c r="X24" i="1"/>
  <c r="X79" i="1"/>
  <c r="X26" i="2" l="1"/>
  <c r="W109" i="2"/>
  <c r="X81" i="2"/>
  <c r="X107" i="1"/>
  <c r="Y80" i="1"/>
  <c r="AY57" i="1" s="1" a="1"/>
  <c r="Y24" i="1"/>
  <c r="Y107" i="1" s="1"/>
  <c r="X109" i="2" l="1"/>
  <c r="Y26" i="2"/>
  <c r="Y109" i="2" s="1"/>
  <c r="Y82" i="2"/>
  <c r="AY59" i="2" s="1" a="1"/>
  <c r="AY96" i="1"/>
  <c r="AY92" i="1"/>
  <c r="AY84" i="1"/>
  <c r="AY88" i="1"/>
  <c r="AY80" i="1"/>
  <c r="AY72" i="1"/>
  <c r="AY76" i="1"/>
  <c r="AY60" i="1"/>
  <c r="AY64" i="1"/>
  <c r="AY68" i="1"/>
  <c r="AY102" i="1"/>
  <c r="AY101" i="1"/>
  <c r="AY89" i="1"/>
  <c r="AY86" i="1"/>
  <c r="AY87" i="1"/>
  <c r="AY83" i="1"/>
  <c r="AY77" i="1"/>
  <c r="AY74" i="1"/>
  <c r="AY75" i="1"/>
  <c r="AY69" i="1"/>
  <c r="AY66" i="1"/>
  <c r="AY62" i="1"/>
  <c r="AY58" i="1"/>
  <c r="AY100" i="1"/>
  <c r="AY103" i="1"/>
  <c r="AY98" i="1"/>
  <c r="AY97" i="1"/>
  <c r="AY99" i="1"/>
  <c r="AY94" i="1"/>
  <c r="AY93" i="1"/>
  <c r="AY95" i="1"/>
  <c r="AY90" i="1"/>
  <c r="AY91" i="1"/>
  <c r="AY85" i="1"/>
  <c r="AY82" i="1"/>
  <c r="AY78" i="1"/>
  <c r="AY79" i="1"/>
  <c r="AY73" i="1"/>
  <c r="AY57" i="1"/>
  <c r="AY65" i="1"/>
  <c r="AY61" i="1"/>
  <c r="AY104" i="1"/>
  <c r="AY81" i="1"/>
  <c r="AY70" i="1"/>
  <c r="AY71" i="1"/>
  <c r="AY67" i="1"/>
  <c r="AY63" i="1"/>
  <c r="AY59" i="1"/>
  <c r="AY103" i="2" l="1"/>
  <c r="AY99" i="2"/>
  <c r="AY95" i="2"/>
  <c r="AY91" i="2"/>
  <c r="AY87" i="2"/>
  <c r="AY83" i="2"/>
  <c r="AY79" i="2"/>
  <c r="AY75" i="2"/>
  <c r="AY71" i="2"/>
  <c r="AY67" i="2"/>
  <c r="AY63" i="2"/>
  <c r="AY59" i="2"/>
  <c r="AY106" i="2"/>
  <c r="AY102" i="2"/>
  <c r="AY98" i="2"/>
  <c r="AY94" i="2"/>
  <c r="AY90" i="2"/>
  <c r="AY86" i="2"/>
  <c r="AY82" i="2"/>
  <c r="AY78" i="2"/>
  <c r="AY74" i="2"/>
  <c r="AY70" i="2"/>
  <c r="AY66" i="2"/>
  <c r="AY62" i="2"/>
  <c r="AY105" i="2"/>
  <c r="AY101" i="2"/>
  <c r="AY97" i="2"/>
  <c r="AY93" i="2"/>
  <c r="AY89" i="2"/>
  <c r="AY85" i="2"/>
  <c r="AY81" i="2"/>
  <c r="AY77" i="2"/>
  <c r="AY73" i="2"/>
  <c r="AY69" i="2"/>
  <c r="AY65" i="2"/>
  <c r="AY61" i="2"/>
  <c r="AY104" i="2"/>
  <c r="AY100" i="2"/>
  <c r="AY96" i="2"/>
  <c r="AY92" i="2"/>
  <c r="AY88" i="2"/>
  <c r="AY84" i="2"/>
  <c r="AY80" i="2"/>
  <c r="AY76" i="2"/>
  <c r="AY72" i="2"/>
  <c r="AY68" i="2"/>
  <c r="AY64" i="2"/>
  <c r="AY60" i="2"/>
  <c r="F20" i="1"/>
  <c r="F22" i="2" l="1"/>
</calcChain>
</file>

<file path=xl/sharedStrings.xml><?xml version="1.0" encoding="utf-8"?>
<sst xmlns="http://schemas.openxmlformats.org/spreadsheetml/2006/main" count="209" uniqueCount="86">
  <si>
    <t>mu</t>
  </si>
  <si>
    <t>sigma</t>
  </si>
  <si>
    <t>h</t>
  </si>
  <si>
    <t>Typical residential load profile</t>
  </si>
  <si>
    <t>Example of outside temperature</t>
  </si>
  <si>
    <t>Test</t>
  </si>
  <si>
    <t xml:space="preserve">   </t>
  </si>
  <si>
    <t>Example of prices</t>
  </si>
  <si>
    <t>price</t>
  </si>
  <si>
    <t>Example of ideal indoor temperature</t>
  </si>
  <si>
    <t>Tref</t>
  </si>
  <si>
    <t>Tmax</t>
  </si>
  <si>
    <t>night</t>
  </si>
  <si>
    <t>day</t>
  </si>
  <si>
    <t>Tmin</t>
  </si>
  <si>
    <t>qmax</t>
  </si>
  <si>
    <t>alpha</t>
  </si>
  <si>
    <t>beta</t>
  </si>
  <si>
    <t>delta_t</t>
  </si>
  <si>
    <t>x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</si>
  <si>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</si>
  <si>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</si>
  <si>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</si>
  <si>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</si>
  <si>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</si>
  <si>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</si>
  <si>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</si>
  <si>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</si>
  <si>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</si>
  <si>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</si>
  <si>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</si>
  <si>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</si>
  <si>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</si>
  <si>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</si>
  <si>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</si>
  <si>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</si>
  <si>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</si>
  <si>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</si>
  <si>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</si>
  <si>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</si>
  <si>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</si>
  <si>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</si>
  <si>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</si>
  <si>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</si>
  <si>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</si>
  <si>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</si>
  <si>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</si>
  <si>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</si>
  <si>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</si>
  <si>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</si>
  <si>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</si>
  <si>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</si>
  <si>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</si>
  <si>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</si>
  <si>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</si>
  <si>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</si>
  <si>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</si>
  <si>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</si>
  <si>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</si>
  <si>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</si>
  <si>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</si>
  <si>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</si>
  <si>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</si>
  <si>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</si>
  <si>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</si>
  <si>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</si>
  <si>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</si>
  <si>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</si>
  <si>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Aeq</t>
  </si>
  <si>
    <t>B</t>
  </si>
  <si>
    <t>lambda</t>
  </si>
  <si>
    <t>Q</t>
  </si>
  <si>
    <t>f</t>
  </si>
  <si>
    <t>obj</t>
  </si>
  <si>
    <t>Qx</t>
  </si>
  <si>
    <t>Ax</t>
  </si>
  <si>
    <t>cost</t>
  </si>
  <si>
    <t>disconf</t>
  </si>
  <si>
    <t>formula</t>
  </si>
  <si>
    <t xml:space="preserve">qmax </t>
  </si>
  <si>
    <t>Pmax</t>
  </si>
  <si>
    <t>Typical residential load profile [W]</t>
  </si>
  <si>
    <t>PEAK LOAD REDUCTION ON ELECTRIC POWER DISTRIBUTION BY COORDINATION OF RESIDENTIAL LOAD MANAGEMENT</t>
  </si>
  <si>
    <t>Gino Hadjee*, Daniel Sadarnac*, Frédéric Rosenstein**</t>
  </si>
  <si>
    <t>*: SUPELEC, Superior School of Electricity, Electrotechnical and Industrial Electronic Laboratory, Plateau de Moulon, 3 rue Joliot-Curie, 91192 Gif sur Yvette, France gino.hadjee@supelec.fr</t>
  </si>
  <si>
    <t>**: ADEME, Environment and Energy Management Agency,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</si>
</sst>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'without control'!$A$5</c:f>
              <c:strCache>
                <c:ptCount val="1"/>
                <c:pt idx="0">
                  <c:v>sigma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'without control'!$B$5:$Y$5</c:f>
              <c:numCache>
                <c:formatCode>General</c:formatCode>
                <c:ptCount val="24"/>
                <c:pt idx="0">
                  <c:v>200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800</c:v>
                </c:pt>
                <c:pt idx="8">
                  <c:v>800</c:v>
                </c:pt>
                <c:pt idx="9">
                  <c:v>500</c:v>
                </c:pt>
                <c:pt idx="10">
                  <c:v>500</c:v>
                </c:pt>
                <c:pt idx="11">
                  <c:v>700</c:v>
                </c:pt>
                <c:pt idx="12">
                  <c:v>700</c:v>
                </c:pt>
                <c:pt idx="13">
                  <c:v>300</c:v>
                </c:pt>
                <c:pt idx="14">
                  <c:v>500</c:v>
                </c:pt>
                <c:pt idx="15">
                  <c:v>700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700</c:v>
                </c:pt>
                <c:pt idx="21">
                  <c:v>500</c:v>
                </c:pt>
                <c:pt idx="22">
                  <c:v>300</c:v>
                </c:pt>
                <c:pt idx="2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6-4F79-A7D4-B07F2DF87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408760"/>
        <c:axId val="474410400"/>
      </c:barChart>
      <c:catAx>
        <c:axId val="47440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410400"/>
        <c:crosses val="autoZero"/>
        <c:auto val="1"/>
        <c:lblAlgn val="ctr"/>
        <c:lblOffset val="100"/>
        <c:noMultiLvlLbl val="0"/>
      </c:catAx>
      <c:valAx>
        <c:axId val="4744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40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'without control'!$A$4</c:f>
              <c:strCache>
                <c:ptCount val="1"/>
                <c:pt idx="0">
                  <c:v>mu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'without control'!$B$4:$Y$4</c:f>
              <c:numCache>
                <c:formatCode>General</c:formatCode>
                <c:ptCount val="24"/>
                <c:pt idx="0">
                  <c:v>500</c:v>
                </c:pt>
                <c:pt idx="1">
                  <c:v>300</c:v>
                </c:pt>
                <c:pt idx="2">
                  <c:v>200</c:v>
                </c:pt>
                <c:pt idx="3">
                  <c:v>250</c:v>
                </c:pt>
                <c:pt idx="4">
                  <c:v>1000</c:v>
                </c:pt>
                <c:pt idx="5">
                  <c:v>1800</c:v>
                </c:pt>
                <c:pt idx="6">
                  <c:v>2800</c:v>
                </c:pt>
                <c:pt idx="7">
                  <c:v>4500</c:v>
                </c:pt>
                <c:pt idx="8">
                  <c:v>4000</c:v>
                </c:pt>
                <c:pt idx="9">
                  <c:v>2000</c:v>
                </c:pt>
                <c:pt idx="10">
                  <c:v>2500</c:v>
                </c:pt>
                <c:pt idx="11">
                  <c:v>3500</c:v>
                </c:pt>
                <c:pt idx="12">
                  <c:v>3000</c:v>
                </c:pt>
                <c:pt idx="13">
                  <c:v>1600</c:v>
                </c:pt>
                <c:pt idx="14">
                  <c:v>1700</c:v>
                </c:pt>
                <c:pt idx="15">
                  <c:v>3000</c:v>
                </c:pt>
                <c:pt idx="16">
                  <c:v>5000</c:v>
                </c:pt>
                <c:pt idx="17">
                  <c:v>7500</c:v>
                </c:pt>
                <c:pt idx="18">
                  <c:v>7000</c:v>
                </c:pt>
                <c:pt idx="19">
                  <c:v>6500</c:v>
                </c:pt>
                <c:pt idx="20">
                  <c:v>5500</c:v>
                </c:pt>
                <c:pt idx="21">
                  <c:v>3500</c:v>
                </c:pt>
                <c:pt idx="22">
                  <c:v>1500</c:v>
                </c:pt>
                <c:pt idx="2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2-4936-A92F-0F2E57C51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393440"/>
        <c:axId val="394395408"/>
      </c:barChart>
      <c:catAx>
        <c:axId val="3943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4395408"/>
        <c:crosses val="autoZero"/>
        <c:auto val="1"/>
        <c:lblAlgn val="ctr"/>
        <c:lblOffset val="100"/>
        <c:noMultiLvlLbl val="0"/>
      </c:catAx>
      <c:valAx>
        <c:axId val="3943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43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'without control'!$A$8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'without control'!$B$2:$Z$2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'without control'!$B$8:$Z$8</c:f>
              <c:numCache>
                <c:formatCode>General</c:formatCode>
                <c:ptCount val="25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-4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0.83333333333333326</c:v>
                </c:pt>
                <c:pt idx="19">
                  <c:v>-0.33333333333333348</c:v>
                </c:pt>
                <c:pt idx="20">
                  <c:v>-1.5</c:v>
                </c:pt>
                <c:pt idx="21">
                  <c:v>-2.666666666666667</c:v>
                </c:pt>
                <c:pt idx="22">
                  <c:v>-3.8333333333333339</c:v>
                </c:pt>
                <c:pt idx="23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2-4DE6-A57C-6E94174F6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357528"/>
        <c:axId val="556353264"/>
      </c:lineChart>
      <c:catAx>
        <c:axId val="55635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6353264"/>
        <c:crosses val="autoZero"/>
        <c:auto val="0"/>
        <c:lblAlgn val="ctr"/>
        <c:lblOffset val="100"/>
        <c:noMultiLvlLbl val="0"/>
      </c:catAx>
      <c:valAx>
        <c:axId val="5563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6357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'without control'!$A$14</c:f>
              <c:strCache>
                <c:ptCount val="1"/>
                <c:pt idx="0">
                  <c:v>Tref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'without control'!$B$2:$Z$2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'without control'!$B$14:$Z$14</c:f>
              <c:numCache>
                <c:formatCode>General</c:formatCode>
                <c:ptCount val="2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9-4AA4-84F5-6BE03F105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797744"/>
        <c:axId val="571798728"/>
      </c:lineChart>
      <c:catAx>
        <c:axId val="57179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798728"/>
        <c:crosses val="autoZero"/>
        <c:auto val="1"/>
        <c:lblAlgn val="ctr"/>
        <c:lblOffset val="100"/>
        <c:noMultiLvlLbl val="0"/>
      </c:catAx>
      <c:valAx>
        <c:axId val="57179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79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'without control'!$B$2:$Y$2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'without control'!$B$27:$Y$27</c:f>
              <c:numCache>
                <c:formatCode>General</c:formatCode>
                <c:ptCount val="2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18.047696734243655</c:v>
                </c:pt>
                <c:pt idx="8">
                  <c:v>18.040102811456737</c:v>
                </c:pt>
                <c:pt idx="9">
                  <c:v>18.04518570189974</c:v>
                </c:pt>
                <c:pt idx="10">
                  <c:v>18.049232976764269</c:v>
                </c:pt>
                <c:pt idx="11">
                  <c:v>18.044153724176009</c:v>
                </c:pt>
                <c:pt idx="12">
                  <c:v>18.043389350854714</c:v>
                </c:pt>
                <c:pt idx="13">
                  <c:v>18.04295471442585</c:v>
                </c:pt>
                <c:pt idx="14">
                  <c:v>18.043772934698865</c:v>
                </c:pt>
                <c:pt idx="15">
                  <c:v>18.044457583054392</c:v>
                </c:pt>
                <c:pt idx="16">
                  <c:v>18.04747967443716</c:v>
                </c:pt>
                <c:pt idx="17">
                  <c:v>18.047514182998189</c:v>
                </c:pt>
                <c:pt idx="18">
                  <c:v>18.042186182567832</c:v>
                </c:pt>
                <c:pt idx="19">
                  <c:v>18.04495288132447</c:v>
                </c:pt>
                <c:pt idx="20">
                  <c:v>18</c:v>
                </c:pt>
                <c:pt idx="21">
                  <c:v>16.94700000000001</c:v>
                </c:pt>
                <c:pt idx="22">
                  <c:v>15.887862000000005</c:v>
                </c:pt>
                <c:pt idx="23">
                  <c:v>15.000000000000004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A-4D73-95A1-4FEF87AC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267424"/>
        <c:axId val="96054736"/>
      </c:lineChart>
      <c:catAx>
        <c:axId val="56026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054736"/>
        <c:crosses val="autoZero"/>
        <c:auto val="1"/>
        <c:lblAlgn val="ctr"/>
        <c:lblOffset val="100"/>
        <c:noMultiLvlLbl val="0"/>
      </c:catAx>
      <c:valAx>
        <c:axId val="960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26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Energy</a:t>
            </a:r>
            <a:r>
              <a:rPr lang="it-IT" baseline="0"/>
              <a:t> consumption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'without control'!$Z$27:$AW$27</c:f>
              <c:numCache>
                <c:formatCode>General</c:formatCode>
                <c:ptCount val="24"/>
                <c:pt idx="0">
                  <c:v>1.7999999982747232</c:v>
                </c:pt>
                <c:pt idx="1">
                  <c:v>1.8000000104843257</c:v>
                </c:pt>
                <c:pt idx="2">
                  <c:v>1.80000001754072</c:v>
                </c:pt>
                <c:pt idx="3">
                  <c:v>1.8000000209527698</c:v>
                </c:pt>
                <c:pt idx="4">
                  <c:v>1.8000000098566455</c:v>
                </c:pt>
                <c:pt idx="5">
                  <c:v>6.8000014429973081</c:v>
                </c:pt>
                <c:pt idx="6">
                  <c:v>2.1494946100518622</c:v>
                </c:pt>
                <c:pt idx="7">
                  <c:v>1.9716361653279686</c:v>
                </c:pt>
                <c:pt idx="8">
                  <c:v>1.9020807357024383</c:v>
                </c:pt>
                <c:pt idx="9">
                  <c:v>1.8108121732708862</c:v>
                </c:pt>
                <c:pt idx="10">
                  <c:v>1.7059655487319896</c:v>
                </c:pt>
                <c:pt idx="11">
                  <c:v>1.6226998810068469</c:v>
                </c:pt>
                <c:pt idx="12">
                  <c:v>1.533180648850708</c:v>
                </c:pt>
                <c:pt idx="13">
                  <c:v>1.4452296259792459</c:v>
                </c:pt>
                <c:pt idx="14">
                  <c:v>1.4450806459747507</c:v>
                </c:pt>
                <c:pt idx="15">
                  <c:v>1.4490380025709131</c:v>
                </c:pt>
                <c:pt idx="16">
                  <c:v>1.4443306863805421</c:v>
                </c:pt>
                <c:pt idx="17">
                  <c:v>1.4353962775214364</c:v>
                </c:pt>
                <c:pt idx="18">
                  <c:v>1.553407925564426</c:v>
                </c:pt>
                <c:pt idx="19">
                  <c:v>1.5791242897377336</c:v>
                </c:pt>
                <c:pt idx="20">
                  <c:v>0</c:v>
                </c:pt>
                <c:pt idx="21">
                  <c:v>0</c:v>
                </c:pt>
                <c:pt idx="22">
                  <c:v>0.29513758222303327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4-4434-B038-4FF34F3FE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622744"/>
        <c:axId val="564623400"/>
      </c:lineChart>
      <c:catAx>
        <c:axId val="56462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4623400"/>
        <c:crosses val="autoZero"/>
        <c:auto val="1"/>
        <c:lblAlgn val="ctr"/>
        <c:lblOffset val="100"/>
        <c:noMultiLvlLbl val="0"/>
      </c:catAx>
      <c:valAx>
        <c:axId val="56462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4622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Pareto optimal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'without control'!$I$21:$T$21</c:f>
              <c:numCache>
                <c:formatCode>General</c:formatCode>
                <c:ptCount val="12"/>
                <c:pt idx="0">
                  <c:v>260.5266818868289</c:v>
                </c:pt>
                <c:pt idx="1">
                  <c:v>260.5266818868289</c:v>
                </c:pt>
                <c:pt idx="2">
                  <c:v>260.94030118818603</c:v>
                </c:pt>
                <c:pt idx="3">
                  <c:v>267.47028185963273</c:v>
                </c:pt>
                <c:pt idx="4">
                  <c:v>271.01622311877287</c:v>
                </c:pt>
                <c:pt idx="5">
                  <c:v>273.02441559528688</c:v>
                </c:pt>
                <c:pt idx="6">
                  <c:v>274.35047750130809</c:v>
                </c:pt>
                <c:pt idx="7">
                  <c:v>275.29717463889102</c:v>
                </c:pt>
                <c:pt idx="8">
                  <c:v>276.00649663491652</c:v>
                </c:pt>
                <c:pt idx="9">
                  <c:v>276.56041807704628</c:v>
                </c:pt>
                <c:pt idx="10">
                  <c:v>276.9984849750299</c:v>
                </c:pt>
                <c:pt idx="11">
                  <c:v>277.36341958198034</c:v>
                </c:pt>
              </c:numCache>
            </c:numRef>
          </c:xVal>
          <c:yVal>
            <c:numRef>
              <c:f>'without control'!$I$22:$T$22</c:f>
              <c:numCache>
                <c:formatCode>General</c:formatCode>
                <c:ptCount val="12"/>
                <c:pt idx="0">
                  <c:v>67.909383931044005</c:v>
                </c:pt>
                <c:pt idx="1">
                  <c:v>67.909383931044005</c:v>
                </c:pt>
                <c:pt idx="2">
                  <c:v>65.608445214394749</c:v>
                </c:pt>
                <c:pt idx="3">
                  <c:v>35.58273121203694</c:v>
                </c:pt>
                <c:pt idx="4">
                  <c:v>23.9036135414886</c:v>
                </c:pt>
                <c:pt idx="5">
                  <c:v>18.805112757757694</c:v>
                </c:pt>
                <c:pt idx="6">
                  <c:v>16.05930158828696</c:v>
                </c:pt>
                <c:pt idx="7">
                  <c:v>14.406616476244022</c:v>
                </c:pt>
                <c:pt idx="8">
                  <c:v>13.333359290295533</c:v>
                </c:pt>
                <c:pt idx="9">
                  <c:v>12.593375795661741</c:v>
                </c:pt>
                <c:pt idx="10">
                  <c:v>12.073582122893926</c:v>
                </c:pt>
                <c:pt idx="11">
                  <c:v>11.677259412923334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1F-42CD-AFB7-82AD8664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007976"/>
        <c:axId val="499008304"/>
      </c:scatterChart>
      <c:valAx>
        <c:axId val="49900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 [€]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9008304"/>
        <c:crosses val="autoZero"/>
        <c:crossBetween val="midCat"/>
      </c:valAx>
      <c:valAx>
        <c:axId val="4990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DISCOMFORT (Tint-Tref)</a:t>
                </a:r>
                <a:r>
                  <a:rPr lang="it-IT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900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 control'!$A$5</c:f>
              <c:strCache>
                <c:ptCount val="1"/>
                <c:pt idx="0">
                  <c:v>sigma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'with control'!$B$5:$Y$5</c:f>
              <c:numCache>
                <c:formatCode>General</c:formatCode>
                <c:ptCount val="24"/>
                <c:pt idx="0">
                  <c:v>200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800</c:v>
                </c:pt>
                <c:pt idx="8">
                  <c:v>800</c:v>
                </c:pt>
                <c:pt idx="9">
                  <c:v>500</c:v>
                </c:pt>
                <c:pt idx="10">
                  <c:v>500</c:v>
                </c:pt>
                <c:pt idx="11">
                  <c:v>700</c:v>
                </c:pt>
                <c:pt idx="12">
                  <c:v>700</c:v>
                </c:pt>
                <c:pt idx="13">
                  <c:v>300</c:v>
                </c:pt>
                <c:pt idx="14">
                  <c:v>500</c:v>
                </c:pt>
                <c:pt idx="15">
                  <c:v>700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700</c:v>
                </c:pt>
                <c:pt idx="21">
                  <c:v>500</c:v>
                </c:pt>
                <c:pt idx="22">
                  <c:v>300</c:v>
                </c:pt>
                <c:pt idx="2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5-4B07-929B-23B2F13E1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408760"/>
        <c:axId val="474410400"/>
      </c:barChart>
      <c:catAx>
        <c:axId val="47440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410400"/>
        <c:crosses val="autoZero"/>
        <c:auto val="1"/>
        <c:lblAlgn val="ctr"/>
        <c:lblOffset val="100"/>
        <c:noMultiLvlLbl val="0"/>
      </c:catAx>
      <c:valAx>
        <c:axId val="4744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40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 control'!$A$4</c:f>
              <c:strCache>
                <c:ptCount val="1"/>
                <c:pt idx="0">
                  <c:v>mu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'with control'!$B$4:$Y$4</c:f>
              <c:numCache>
                <c:formatCode>General</c:formatCode>
                <c:ptCount val="24"/>
                <c:pt idx="0">
                  <c:v>500</c:v>
                </c:pt>
                <c:pt idx="1">
                  <c:v>300</c:v>
                </c:pt>
                <c:pt idx="2">
                  <c:v>200</c:v>
                </c:pt>
                <c:pt idx="3">
                  <c:v>250</c:v>
                </c:pt>
                <c:pt idx="4">
                  <c:v>1000</c:v>
                </c:pt>
                <c:pt idx="5">
                  <c:v>1800</c:v>
                </c:pt>
                <c:pt idx="6">
                  <c:v>2800</c:v>
                </c:pt>
                <c:pt idx="7">
                  <c:v>4500</c:v>
                </c:pt>
                <c:pt idx="8">
                  <c:v>4000</c:v>
                </c:pt>
                <c:pt idx="9">
                  <c:v>2000</c:v>
                </c:pt>
                <c:pt idx="10">
                  <c:v>2500</c:v>
                </c:pt>
                <c:pt idx="11">
                  <c:v>3500</c:v>
                </c:pt>
                <c:pt idx="12">
                  <c:v>3000</c:v>
                </c:pt>
                <c:pt idx="13">
                  <c:v>1600</c:v>
                </c:pt>
                <c:pt idx="14">
                  <c:v>1700</c:v>
                </c:pt>
                <c:pt idx="15">
                  <c:v>3000</c:v>
                </c:pt>
                <c:pt idx="16">
                  <c:v>5000</c:v>
                </c:pt>
                <c:pt idx="17">
                  <c:v>7500</c:v>
                </c:pt>
                <c:pt idx="18">
                  <c:v>7000</c:v>
                </c:pt>
                <c:pt idx="19">
                  <c:v>6500</c:v>
                </c:pt>
                <c:pt idx="20">
                  <c:v>5500</c:v>
                </c:pt>
                <c:pt idx="21">
                  <c:v>3500</c:v>
                </c:pt>
                <c:pt idx="22">
                  <c:v>1500</c:v>
                </c:pt>
                <c:pt idx="2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C-49B6-8061-FD2E469D5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393440"/>
        <c:axId val="394395408"/>
      </c:barChart>
      <c:catAx>
        <c:axId val="3943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4395408"/>
        <c:crosses val="autoZero"/>
        <c:auto val="1"/>
        <c:lblAlgn val="ctr"/>
        <c:lblOffset val="100"/>
        <c:noMultiLvlLbl val="0"/>
      </c:catAx>
      <c:valAx>
        <c:axId val="3943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43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'with control'!$A$8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 control'!$B$2:$Z$2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'with control'!$B$8:$Z$8</c:f>
              <c:numCache>
                <c:formatCode>General</c:formatCode>
                <c:ptCount val="25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-4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0.83333333333333326</c:v>
                </c:pt>
                <c:pt idx="19">
                  <c:v>-0.33333333333333348</c:v>
                </c:pt>
                <c:pt idx="20">
                  <c:v>-1.5</c:v>
                </c:pt>
                <c:pt idx="21">
                  <c:v>-2.666666666666667</c:v>
                </c:pt>
                <c:pt idx="22">
                  <c:v>-3.8333333333333339</c:v>
                </c:pt>
                <c:pt idx="23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E-4396-ACB5-D512DB9BE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357528"/>
        <c:axId val="556353264"/>
      </c:lineChart>
      <c:catAx>
        <c:axId val="55635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6353264"/>
        <c:crosses val="autoZero"/>
        <c:auto val="0"/>
        <c:lblAlgn val="ctr"/>
        <c:lblOffset val="100"/>
        <c:noMultiLvlLbl val="0"/>
      </c:catAx>
      <c:valAx>
        <c:axId val="5563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6357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'with control'!$A$14</c:f>
              <c:strCache>
                <c:ptCount val="1"/>
                <c:pt idx="0">
                  <c:v>Tref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 control'!$B$2:$Z$2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'with control'!$B$14:$Z$14</c:f>
              <c:numCache>
                <c:formatCode>General</c:formatCode>
                <c:ptCount val="2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0-4B14-8282-BEEDEE7F1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797744"/>
        <c:axId val="571798728"/>
      </c:lineChart>
      <c:catAx>
        <c:axId val="57179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798728"/>
        <c:crosses val="autoZero"/>
        <c:auto val="1"/>
        <c:lblAlgn val="ctr"/>
        <c:lblOffset val="100"/>
        <c:noMultiLvlLbl val="0"/>
      </c:catAx>
      <c:valAx>
        <c:axId val="57179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79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 control'!$B$2:$Y$2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'with control'!$B$29:$Y$29</c:f>
              <c:numCache>
                <c:formatCode>General</c:formatCode>
                <c:ptCount val="24"/>
                <c:pt idx="0">
                  <c:v>15.777360471119808</c:v>
                </c:pt>
                <c:pt idx="1">
                  <c:v>15.783953247179097</c:v>
                </c:pt>
                <c:pt idx="2">
                  <c:v>15.779860245350788</c:v>
                </c:pt>
                <c:pt idx="3">
                  <c:v>15.778452460927662</c:v>
                </c:pt>
                <c:pt idx="4">
                  <c:v>15.778783026182019</c:v>
                </c:pt>
                <c:pt idx="5">
                  <c:v>15.779128965567583</c:v>
                </c:pt>
                <c:pt idx="6">
                  <c:v>18</c:v>
                </c:pt>
                <c:pt idx="7">
                  <c:v>19.640430369603049</c:v>
                </c:pt>
                <c:pt idx="8">
                  <c:v>19.650530650547214</c:v>
                </c:pt>
                <c:pt idx="9">
                  <c:v>19.643611837931982</c:v>
                </c:pt>
                <c:pt idx="10">
                  <c:v>19.641345974902585</c:v>
                </c:pt>
                <c:pt idx="11">
                  <c:v>19.642261576645971</c:v>
                </c:pt>
                <c:pt idx="12">
                  <c:v>19.644568596328106</c:v>
                </c:pt>
                <c:pt idx="13">
                  <c:v>19.646479791490936</c:v>
                </c:pt>
                <c:pt idx="14">
                  <c:v>19.647000416180024</c:v>
                </c:pt>
                <c:pt idx="15">
                  <c:v>19.646123293657411</c:v>
                </c:pt>
                <c:pt idx="16">
                  <c:v>19.64457507612719</c:v>
                </c:pt>
                <c:pt idx="17">
                  <c:v>19.643382030743417</c:v>
                </c:pt>
                <c:pt idx="18">
                  <c:v>19.642274866340355</c:v>
                </c:pt>
                <c:pt idx="19">
                  <c:v>19.046511688460065</c:v>
                </c:pt>
                <c:pt idx="20">
                  <c:v>18</c:v>
                </c:pt>
                <c:pt idx="21">
                  <c:v>16.94700000000001</c:v>
                </c:pt>
                <c:pt idx="22">
                  <c:v>15.887862000000005</c:v>
                </c:pt>
                <c:pt idx="23">
                  <c:v>15.777360471119811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0-46F4-940C-3F6663403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267424"/>
        <c:axId val="96054736"/>
      </c:lineChart>
      <c:catAx>
        <c:axId val="56026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054736"/>
        <c:crosses val="autoZero"/>
        <c:auto val="1"/>
        <c:lblAlgn val="ctr"/>
        <c:lblOffset val="100"/>
        <c:noMultiLvlLbl val="0"/>
      </c:catAx>
      <c:valAx>
        <c:axId val="960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26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Energy</a:t>
            </a:r>
            <a:r>
              <a:rPr lang="it-IT" baseline="0"/>
              <a:t> consumption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'with control'!$Z$29:$AW$29</c:f>
              <c:numCache>
                <c:formatCode>General</c:formatCode>
                <c:ptCount val="24"/>
                <c:pt idx="0">
                  <c:v>1.8809504235048822</c:v>
                </c:pt>
                <c:pt idx="1">
                  <c:v>1.8637341566512688</c:v>
                </c:pt>
                <c:pt idx="2">
                  <c:v>1.867841155585273</c:v>
                </c:pt>
                <c:pt idx="3">
                  <c:v>1.8706117077046576</c:v>
                </c:pt>
                <c:pt idx="4">
                  <c:v>1.8706670710422806</c:v>
                </c:pt>
                <c:pt idx="5">
                  <c:v>5.5715748487719408</c:v>
                </c:pt>
                <c:pt idx="6">
                  <c:v>4.804050563501586</c:v>
                </c:pt>
                <c:pt idx="7">
                  <c:v>2.1444725783573952</c:v>
                </c:pt>
                <c:pt idx="8">
                  <c:v>2.0270164515795988</c:v>
                </c:pt>
                <c:pt idx="9">
                  <c:v>1.9441486770787573</c:v>
                </c:pt>
                <c:pt idx="10">
                  <c:v>1.8592471895021112</c:v>
                </c:pt>
                <c:pt idx="11">
                  <c:v>1.7716486234921465</c:v>
                </c:pt>
                <c:pt idx="12">
                  <c:v>1.6811965478263098</c:v>
                </c:pt>
                <c:pt idx="13">
                  <c:v>1.5890509380837439</c:v>
                </c:pt>
                <c:pt idx="14">
                  <c:v>1.5867682157277485</c:v>
                </c:pt>
                <c:pt idx="15">
                  <c:v>1.5855707830396211</c:v>
                </c:pt>
                <c:pt idx="16">
                  <c:v>1.5860233969697666</c:v>
                </c:pt>
                <c:pt idx="17">
                  <c:v>1.5860591578116663</c:v>
                </c:pt>
                <c:pt idx="18">
                  <c:v>0.69986620003453204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1.590738315940154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A-4157-B75B-BB7494EF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622744"/>
        <c:axId val="564623400"/>
      </c:lineChart>
      <c:catAx>
        <c:axId val="56462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4623400"/>
        <c:crosses val="autoZero"/>
        <c:auto val="1"/>
        <c:lblAlgn val="ctr"/>
        <c:lblOffset val="100"/>
        <c:noMultiLvlLbl val="0"/>
      </c:catAx>
      <c:valAx>
        <c:axId val="56462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4622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Pareto optimal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'with control'!$I$23:$T$23</c:f>
              <c:numCache>
                <c:formatCode>General</c:formatCode>
                <c:ptCount val="12"/>
                <c:pt idx="0">
                  <c:v>260.52668188682884</c:v>
                </c:pt>
                <c:pt idx="1">
                  <c:v>260.52668188682884</c:v>
                </c:pt>
                <c:pt idx="2">
                  <c:v>260.94030046322206</c:v>
                </c:pt>
                <c:pt idx="3">
                  <c:v>267.47024630587515</c:v>
                </c:pt>
                <c:pt idx="4">
                  <c:v>271.01649720018844</c:v>
                </c:pt>
                <c:pt idx="5">
                  <c:v>273.02424328547579</c:v>
                </c:pt>
                <c:pt idx="6">
                  <c:v>274.35047686978737</c:v>
                </c:pt>
                <c:pt idx="7">
                  <c:v>275.29717487361131</c:v>
                </c:pt>
                <c:pt idx="8">
                  <c:v>276.00649654477235</c:v>
                </c:pt>
                <c:pt idx="9">
                  <c:v>276.56041825180046</c:v>
                </c:pt>
                <c:pt idx="10">
                  <c:v>276.99848504820585</c:v>
                </c:pt>
                <c:pt idx="11">
                  <c:v>277.36341927982158</c:v>
                </c:pt>
              </c:numCache>
            </c:numRef>
          </c:xVal>
          <c:yVal>
            <c:numRef>
              <c:f>'with control'!$I$24:$T$24</c:f>
              <c:numCache>
                <c:formatCode>General</c:formatCode>
                <c:ptCount val="12"/>
                <c:pt idx="0">
                  <c:v>67.909383931044005</c:v>
                </c:pt>
                <c:pt idx="1">
                  <c:v>67.909383931044005</c:v>
                </c:pt>
                <c:pt idx="2">
                  <c:v>65.608449201690917</c:v>
                </c:pt>
                <c:pt idx="3">
                  <c:v>35.582857925256135</c:v>
                </c:pt>
                <c:pt idx="4">
                  <c:v>23.915299142504949</c:v>
                </c:pt>
                <c:pt idx="5">
                  <c:v>18.80579800004778</c:v>
                </c:pt>
                <c:pt idx="6">
                  <c:v>16.059303151963121</c:v>
                </c:pt>
                <c:pt idx="7">
                  <c:v>14.406616381079127</c:v>
                </c:pt>
                <c:pt idx="8">
                  <c:v>13.333359397946417</c:v>
                </c:pt>
                <c:pt idx="9">
                  <c:v>12.593375558676913</c:v>
                </c:pt>
                <c:pt idx="10">
                  <c:v>12.073582035252178</c:v>
                </c:pt>
                <c:pt idx="11">
                  <c:v>11.677259727737484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8D-4F22-AD8F-9BEA92EAF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007976"/>
        <c:axId val="499008304"/>
      </c:scatterChart>
      <c:valAx>
        <c:axId val="49900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 [€]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9008304"/>
        <c:crosses val="autoZero"/>
        <c:crossBetween val="midCat"/>
      </c:valAx>
      <c:valAx>
        <c:axId val="4990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DISCOMFORT</a:t>
                </a:r>
                <a:r>
                  <a:rPr lang="it-IT" baseline="0"/>
                  <a:t> </a:t>
                </a:r>
                <a:r>
                  <a:rPr lang="it-IT" sz="1000" b="0" i="0" u="none" strike="noStrike" baseline="0">
                    <a:effectLst/>
                  </a:rPr>
                  <a:t>(Tint-Tref)</a:t>
                </a:r>
                <a:r>
                  <a:rPr lang="it-IT" sz="1000" b="0" i="0" u="none" strike="noStrike" baseline="30000">
                    <a:effectLst/>
                  </a:rPr>
                  <a:t>2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900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Power</a:t>
            </a:r>
            <a:r>
              <a:rPr lang="it-IT" baseline="0"/>
              <a:t> consumption [kW]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'with control'!$B$5:$Y$5</c:f>
                <c:numCache>
                  <c:formatCode>General</c:formatCode>
                  <c:ptCount val="24"/>
                  <c:pt idx="0">
                    <c:v>200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100</c:v>
                  </c:pt>
                  <c:pt idx="4">
                    <c:v>500</c:v>
                  </c:pt>
                  <c:pt idx="5">
                    <c:v>500</c:v>
                  </c:pt>
                  <c:pt idx="6">
                    <c:v>800</c:v>
                  </c:pt>
                  <c:pt idx="7">
                    <c:v>800</c:v>
                  </c:pt>
                  <c:pt idx="8">
                    <c:v>800</c:v>
                  </c:pt>
                  <c:pt idx="9">
                    <c:v>500</c:v>
                  </c:pt>
                  <c:pt idx="10">
                    <c:v>500</c:v>
                  </c:pt>
                  <c:pt idx="11">
                    <c:v>700</c:v>
                  </c:pt>
                  <c:pt idx="12">
                    <c:v>700</c:v>
                  </c:pt>
                  <c:pt idx="13">
                    <c:v>300</c:v>
                  </c:pt>
                  <c:pt idx="14">
                    <c:v>500</c:v>
                  </c:pt>
                  <c:pt idx="15">
                    <c:v>700</c:v>
                  </c:pt>
                  <c:pt idx="16">
                    <c:v>1000</c:v>
                  </c:pt>
                  <c:pt idx="17">
                    <c:v>1000</c:v>
                  </c:pt>
                  <c:pt idx="18">
                    <c:v>1000</c:v>
                  </c:pt>
                  <c:pt idx="19">
                    <c:v>1000</c:v>
                  </c:pt>
                  <c:pt idx="20">
                    <c:v>700</c:v>
                  </c:pt>
                  <c:pt idx="21">
                    <c:v>500</c:v>
                  </c:pt>
                  <c:pt idx="22">
                    <c:v>300</c:v>
                  </c:pt>
                  <c:pt idx="23">
                    <c:v>200</c:v>
                  </c:pt>
                </c:numCache>
              </c:numRef>
            </c:plus>
            <c:minus>
              <c:numRef>
                <c:f>'with control'!$B$5:$Y$5</c:f>
                <c:numCache>
                  <c:formatCode>General</c:formatCode>
                  <c:ptCount val="24"/>
                  <c:pt idx="0">
                    <c:v>200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100</c:v>
                  </c:pt>
                  <c:pt idx="4">
                    <c:v>500</c:v>
                  </c:pt>
                  <c:pt idx="5">
                    <c:v>500</c:v>
                  </c:pt>
                  <c:pt idx="6">
                    <c:v>800</c:v>
                  </c:pt>
                  <c:pt idx="7">
                    <c:v>800</c:v>
                  </c:pt>
                  <c:pt idx="8">
                    <c:v>800</c:v>
                  </c:pt>
                  <c:pt idx="9">
                    <c:v>500</c:v>
                  </c:pt>
                  <c:pt idx="10">
                    <c:v>500</c:v>
                  </c:pt>
                  <c:pt idx="11">
                    <c:v>700</c:v>
                  </c:pt>
                  <c:pt idx="12">
                    <c:v>700</c:v>
                  </c:pt>
                  <c:pt idx="13">
                    <c:v>300</c:v>
                  </c:pt>
                  <c:pt idx="14">
                    <c:v>500</c:v>
                  </c:pt>
                  <c:pt idx="15">
                    <c:v>700</c:v>
                  </c:pt>
                  <c:pt idx="16">
                    <c:v>1000</c:v>
                  </c:pt>
                  <c:pt idx="17">
                    <c:v>1000</c:v>
                  </c:pt>
                  <c:pt idx="18">
                    <c:v>1000</c:v>
                  </c:pt>
                  <c:pt idx="19">
                    <c:v>1000</c:v>
                  </c:pt>
                  <c:pt idx="20">
                    <c:v>700</c:v>
                  </c:pt>
                  <c:pt idx="21">
                    <c:v>500</c:v>
                  </c:pt>
                  <c:pt idx="22">
                    <c:v>300</c:v>
                  </c:pt>
                  <c:pt idx="23">
                    <c:v>200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'with control'!$B$4:$Y$4</c:f>
              <c:numCache>
                <c:formatCode>General</c:formatCode>
                <c:ptCount val="24"/>
                <c:pt idx="0">
                  <c:v>500</c:v>
                </c:pt>
                <c:pt idx="1">
                  <c:v>300</c:v>
                </c:pt>
                <c:pt idx="2">
                  <c:v>200</c:v>
                </c:pt>
                <c:pt idx="3">
                  <c:v>250</c:v>
                </c:pt>
                <c:pt idx="4">
                  <c:v>1000</c:v>
                </c:pt>
                <c:pt idx="5">
                  <c:v>1800</c:v>
                </c:pt>
                <c:pt idx="6">
                  <c:v>2800</c:v>
                </c:pt>
                <c:pt idx="7">
                  <c:v>4500</c:v>
                </c:pt>
                <c:pt idx="8">
                  <c:v>4000</c:v>
                </c:pt>
                <c:pt idx="9">
                  <c:v>2000</c:v>
                </c:pt>
                <c:pt idx="10">
                  <c:v>2500</c:v>
                </c:pt>
                <c:pt idx="11">
                  <c:v>3500</c:v>
                </c:pt>
                <c:pt idx="12">
                  <c:v>3000</c:v>
                </c:pt>
                <c:pt idx="13">
                  <c:v>1600</c:v>
                </c:pt>
                <c:pt idx="14">
                  <c:v>1700</c:v>
                </c:pt>
                <c:pt idx="15">
                  <c:v>3000</c:v>
                </c:pt>
                <c:pt idx="16">
                  <c:v>5000</c:v>
                </c:pt>
                <c:pt idx="17">
                  <c:v>7500</c:v>
                </c:pt>
                <c:pt idx="18">
                  <c:v>7000</c:v>
                </c:pt>
                <c:pt idx="19">
                  <c:v>6500</c:v>
                </c:pt>
                <c:pt idx="20">
                  <c:v>5500</c:v>
                </c:pt>
                <c:pt idx="21">
                  <c:v>3500</c:v>
                </c:pt>
                <c:pt idx="22">
                  <c:v>1500</c:v>
                </c:pt>
                <c:pt idx="2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A-4157-B75B-BB7494EF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622744"/>
        <c:axId val="564623400"/>
      </c:lineChart>
      <c:catAx>
        <c:axId val="56462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4623400"/>
        <c:crosses val="autoZero"/>
        <c:auto val="1"/>
        <c:lblAlgn val="ctr"/>
        <c:lblOffset val="100"/>
        <c:noMultiLvlLbl val="0"/>
      </c:catAx>
      <c:valAx>
        <c:axId val="56462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4622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455838</xdr:colOff>
      <xdr:row>5</xdr:row>
      <xdr:rowOff>155802</xdr:rowOff>
    </xdr:from>
    <xdr:to>
      <xdr:col>37</xdr:col>
      <xdr:colOff>351743</xdr:colOff>
      <xdr:row>15</xdr:row>
      <xdr:rowOff>54429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7F71687-7C0A-46F2-95C8-B484FD2E2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194921</xdr:colOff>
      <xdr:row>5</xdr:row>
      <xdr:rowOff>124504</xdr:rowOff>
    </xdr:from>
    <xdr:to>
      <xdr:col>31</xdr:col>
      <xdr:colOff>170088</xdr:colOff>
      <xdr:row>15</xdr:row>
      <xdr:rowOff>68036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44FFBAB-B1C4-49AF-ABAA-A1EFE1CDB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97630</xdr:colOff>
      <xdr:row>28</xdr:row>
      <xdr:rowOff>21773</xdr:rowOff>
    </xdr:from>
    <xdr:to>
      <xdr:col>37</xdr:col>
      <xdr:colOff>401409</xdr:colOff>
      <xdr:row>42</xdr:row>
      <xdr:rowOff>20410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10928D-9E1D-4611-9C52-E2C016367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170427</xdr:colOff>
      <xdr:row>27</xdr:row>
      <xdr:rowOff>157843</xdr:rowOff>
    </xdr:from>
    <xdr:to>
      <xdr:col>9</xdr:col>
      <xdr:colOff>68033</xdr:colOff>
      <xdr:row>41</xdr:row>
      <xdr:rowOff>108858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D588BD5-F267-43FE-92AF-8EFDEF0E0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159883</xdr:colOff>
      <xdr:row>27</xdr:row>
      <xdr:rowOff>138792</xdr:rowOff>
    </xdr:from>
    <xdr:to>
      <xdr:col>19</xdr:col>
      <xdr:colOff>37419</xdr:colOff>
      <xdr:row>42</xdr:row>
      <xdr:rowOff>126546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62029F1-B45A-455F-B095-66D069C0E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129267</xdr:colOff>
      <xdr:row>28</xdr:row>
      <xdr:rowOff>40821</xdr:rowOff>
    </xdr:from>
    <xdr:to>
      <xdr:col>28</xdr:col>
      <xdr:colOff>466043</xdr:colOff>
      <xdr:row>42</xdr:row>
      <xdr:rowOff>44904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6228D75-0DF9-4B9E-BB4B-C48DA8BCE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146275</xdr:colOff>
      <xdr:row>2</xdr:row>
      <xdr:rowOff>81643</xdr:rowOff>
    </xdr:from>
    <xdr:to>
      <xdr:col>38</xdr:col>
      <xdr:colOff>136071</xdr:colOff>
      <xdr:row>23</xdr:row>
      <xdr:rowOff>170087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B4D82AA3-F4BC-447C-81B5-A7878F88C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455838</xdr:colOff>
      <xdr:row>5</xdr:row>
      <xdr:rowOff>155802</xdr:rowOff>
    </xdr:from>
    <xdr:to>
      <xdr:col>37</xdr:col>
      <xdr:colOff>351743</xdr:colOff>
      <xdr:row>15</xdr:row>
      <xdr:rowOff>54429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3493537-7279-4C51-AA1E-1BC1884D8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194921</xdr:colOff>
      <xdr:row>5</xdr:row>
      <xdr:rowOff>124504</xdr:rowOff>
    </xdr:from>
    <xdr:to>
      <xdr:col>31</xdr:col>
      <xdr:colOff>170088</xdr:colOff>
      <xdr:row>15</xdr:row>
      <xdr:rowOff>68036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E52CE26-04DC-4A0A-ACF8-262FE1573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97630</xdr:colOff>
      <xdr:row>30</xdr:row>
      <xdr:rowOff>21773</xdr:rowOff>
    </xdr:from>
    <xdr:to>
      <xdr:col>37</xdr:col>
      <xdr:colOff>401409</xdr:colOff>
      <xdr:row>44</xdr:row>
      <xdr:rowOff>20410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2E09079-897D-474B-BB75-3B8D8F75E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170427</xdr:colOff>
      <xdr:row>29</xdr:row>
      <xdr:rowOff>157843</xdr:rowOff>
    </xdr:from>
    <xdr:to>
      <xdr:col>9</xdr:col>
      <xdr:colOff>68033</xdr:colOff>
      <xdr:row>43</xdr:row>
      <xdr:rowOff>108858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8DB3144-FB0D-4AA8-BEE9-0AE6DE2C3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159883</xdr:colOff>
      <xdr:row>29</xdr:row>
      <xdr:rowOff>138792</xdr:rowOff>
    </xdr:from>
    <xdr:to>
      <xdr:col>19</xdr:col>
      <xdr:colOff>37419</xdr:colOff>
      <xdr:row>44</xdr:row>
      <xdr:rowOff>126546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BE28B2B-ADF0-4D29-A2D2-B90ED91D7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129267</xdr:colOff>
      <xdr:row>30</xdr:row>
      <xdr:rowOff>40821</xdr:rowOff>
    </xdr:from>
    <xdr:to>
      <xdr:col>28</xdr:col>
      <xdr:colOff>466043</xdr:colOff>
      <xdr:row>44</xdr:row>
      <xdr:rowOff>44904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8ABD82F-E9DA-4D20-A20D-01EB278E6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459239</xdr:colOff>
      <xdr:row>3</xdr:row>
      <xdr:rowOff>176890</xdr:rowOff>
    </xdr:from>
    <xdr:to>
      <xdr:col>37</xdr:col>
      <xdr:colOff>455838</xdr:colOff>
      <xdr:row>33</xdr:row>
      <xdr:rowOff>115658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3F9B863-39A9-41F7-AF7C-7DB04482C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360591</xdr:colOff>
      <xdr:row>19</xdr:row>
      <xdr:rowOff>156480</xdr:rowOff>
    </xdr:from>
    <xdr:to>
      <xdr:col>20</xdr:col>
      <xdr:colOff>227919</xdr:colOff>
      <xdr:row>33</xdr:row>
      <xdr:rowOff>160563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81743901-A652-40A3-8840-2BB065189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7"/>
  <sheetViews>
    <sheetView zoomScale="70" zoomScaleNormal="70" workbookViewId="0">
      <selection activeCell="V19" sqref="V19"/>
    </sheetView>
  </sheetViews>
  <sheetFormatPr defaultRowHeight="14.25" x14ac:dyDescent="0.45"/>
  <cols>
    <col min="1" max="49" width="6.53125" customWidth="1"/>
  </cols>
  <sheetData>
    <row r="1" spans="1:49" x14ac:dyDescent="0.45">
      <c r="B1" s="4" t="s">
        <v>12</v>
      </c>
      <c r="C1" s="4" t="s">
        <v>12</v>
      </c>
      <c r="D1" s="4" t="s">
        <v>12</v>
      </c>
      <c r="E1" s="4" t="s">
        <v>12</v>
      </c>
      <c r="F1" s="4" t="s">
        <v>12</v>
      </c>
      <c r="G1" s="4" t="s">
        <v>12</v>
      </c>
      <c r="H1" s="4" t="s">
        <v>12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13</v>
      </c>
      <c r="O1" s="5" t="s">
        <v>13</v>
      </c>
      <c r="P1" s="5" t="s">
        <v>13</v>
      </c>
      <c r="Q1" s="5" t="s">
        <v>13</v>
      </c>
      <c r="R1" s="5" t="s">
        <v>13</v>
      </c>
      <c r="S1" s="5" t="s">
        <v>13</v>
      </c>
      <c r="T1" s="5" t="s">
        <v>13</v>
      </c>
      <c r="U1" s="5" t="s">
        <v>13</v>
      </c>
      <c r="V1" s="5" t="s">
        <v>13</v>
      </c>
      <c r="W1" s="4" t="s">
        <v>12</v>
      </c>
      <c r="X1" s="4" t="s">
        <v>12</v>
      </c>
      <c r="Y1" s="4" t="s">
        <v>12</v>
      </c>
    </row>
    <row r="2" spans="1:49" s="3" customFormat="1" x14ac:dyDescent="0.45">
      <c r="A2" s="1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2" customFormat="1" x14ac:dyDescent="0.45">
      <c r="A3" s="27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" t="s">
        <v>6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45">
      <c r="A4" s="27" t="s">
        <v>0</v>
      </c>
      <c r="B4" s="29">
        <v>500</v>
      </c>
      <c r="C4" s="29">
        <v>300</v>
      </c>
      <c r="D4" s="29">
        <v>200</v>
      </c>
      <c r="E4" s="29">
        <v>250</v>
      </c>
      <c r="F4" s="29">
        <v>1000</v>
      </c>
      <c r="G4" s="29">
        <v>1800</v>
      </c>
      <c r="H4" s="29">
        <v>2800</v>
      </c>
      <c r="I4" s="29">
        <v>4500</v>
      </c>
      <c r="J4" s="29">
        <v>4000</v>
      </c>
      <c r="K4" s="29">
        <v>2000</v>
      </c>
      <c r="L4" s="29">
        <v>2500</v>
      </c>
      <c r="M4" s="29">
        <v>3500</v>
      </c>
      <c r="N4" s="29">
        <v>3000</v>
      </c>
      <c r="O4" s="29">
        <v>1600</v>
      </c>
      <c r="P4" s="29">
        <v>1700</v>
      </c>
      <c r="Q4" s="29">
        <v>3000</v>
      </c>
      <c r="R4" s="29">
        <v>5000</v>
      </c>
      <c r="S4" s="29">
        <v>7500</v>
      </c>
      <c r="T4" s="29">
        <v>7000</v>
      </c>
      <c r="U4" s="29">
        <v>6500</v>
      </c>
      <c r="V4" s="29">
        <v>5500</v>
      </c>
      <c r="W4" s="29">
        <v>3500</v>
      </c>
      <c r="X4" s="29">
        <v>1500</v>
      </c>
      <c r="Y4" s="29">
        <v>500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45">
      <c r="A5" s="27" t="s">
        <v>1</v>
      </c>
      <c r="B5" s="29">
        <v>200</v>
      </c>
      <c r="C5" s="29">
        <v>100</v>
      </c>
      <c r="D5" s="29">
        <v>100</v>
      </c>
      <c r="E5" s="29">
        <v>100</v>
      </c>
      <c r="F5" s="29">
        <v>500</v>
      </c>
      <c r="G5" s="29">
        <v>500</v>
      </c>
      <c r="H5" s="29">
        <v>800</v>
      </c>
      <c r="I5" s="29">
        <v>800</v>
      </c>
      <c r="J5" s="29">
        <v>800</v>
      </c>
      <c r="K5" s="29">
        <v>500</v>
      </c>
      <c r="L5" s="29">
        <v>500</v>
      </c>
      <c r="M5" s="29">
        <v>700</v>
      </c>
      <c r="N5" s="29">
        <v>700</v>
      </c>
      <c r="O5" s="29">
        <v>300</v>
      </c>
      <c r="P5" s="29">
        <v>500</v>
      </c>
      <c r="Q5" s="29">
        <v>700</v>
      </c>
      <c r="R5" s="29">
        <v>1000</v>
      </c>
      <c r="S5" s="29">
        <v>1000</v>
      </c>
      <c r="T5" s="29">
        <v>1000</v>
      </c>
      <c r="U5" s="29">
        <v>1000</v>
      </c>
      <c r="V5" s="29">
        <v>700</v>
      </c>
      <c r="W5" s="29">
        <v>500</v>
      </c>
      <c r="X5" s="29">
        <v>300</v>
      </c>
      <c r="Y5" s="29">
        <v>200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7" spans="1:49" x14ac:dyDescent="0.45">
      <c r="A7" s="1" t="s">
        <v>4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45">
      <c r="A8" s="1" t="s">
        <v>5</v>
      </c>
      <c r="B8">
        <v>-5</v>
      </c>
      <c r="C8">
        <v>-5</v>
      </c>
      <c r="D8">
        <v>-5</v>
      </c>
      <c r="E8">
        <v>-5</v>
      </c>
      <c r="F8">
        <v>-5</v>
      </c>
      <c r="G8">
        <v>-5</v>
      </c>
      <c r="H8">
        <v>-5</v>
      </c>
      <c r="I8">
        <f>$H$8+($O$8-$H$8)/($O$2-$H$2)*(I2-$H$2)</f>
        <v>-4</v>
      </c>
      <c r="J8">
        <f t="shared" ref="J8:N8" si="0">$H$8+($O$8-$H$8)/($O$2-$H$2)*(J2-$H$2)</f>
        <v>-3</v>
      </c>
      <c r="K8">
        <f t="shared" si="0"/>
        <v>-2</v>
      </c>
      <c r="L8">
        <f t="shared" si="0"/>
        <v>-1</v>
      </c>
      <c r="M8">
        <f t="shared" si="0"/>
        <v>0</v>
      </c>
      <c r="N8">
        <f t="shared" si="0"/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f>$S$8+($Y$8-$S$8)/($Y$2-$S$2)*(T2-$S$2)</f>
        <v>0.83333333333333326</v>
      </c>
      <c r="U8">
        <f t="shared" ref="U8:X8" si="1">$S$8+($Y$8-$S$8)/($Y$2-$S$2)*(U2-$S$2)</f>
        <v>-0.33333333333333348</v>
      </c>
      <c r="V8">
        <f t="shared" si="1"/>
        <v>-1.5</v>
      </c>
      <c r="W8">
        <f t="shared" si="1"/>
        <v>-2.666666666666667</v>
      </c>
      <c r="X8">
        <f t="shared" si="1"/>
        <v>-3.8333333333333339</v>
      </c>
      <c r="Y8">
        <v>-5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10" spans="1:49" x14ac:dyDescent="0.45">
      <c r="A10" s="1" t="s">
        <v>7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45">
      <c r="A11" s="1" t="s">
        <v>8</v>
      </c>
      <c r="B11">
        <v>4.9000000000000004</v>
      </c>
      <c r="C11">
        <v>4.9000000000000004</v>
      </c>
      <c r="D11">
        <v>4.9000000000000004</v>
      </c>
      <c r="E11">
        <v>4.9000000000000004</v>
      </c>
      <c r="F11">
        <v>4.9000000000000004</v>
      </c>
      <c r="G11">
        <v>4.9000000000000004</v>
      </c>
      <c r="H11">
        <v>7.9</v>
      </c>
      <c r="I11">
        <v>7.9</v>
      </c>
      <c r="J11">
        <v>7.9</v>
      </c>
      <c r="K11">
        <v>7.9</v>
      </c>
      <c r="L11">
        <v>7.9</v>
      </c>
      <c r="M11">
        <v>7.9</v>
      </c>
      <c r="N11">
        <v>7.9</v>
      </c>
      <c r="O11">
        <v>7.9</v>
      </c>
      <c r="P11">
        <v>7.9</v>
      </c>
      <c r="Q11">
        <v>7.9</v>
      </c>
      <c r="R11">
        <v>7.9</v>
      </c>
      <c r="S11">
        <v>7.9</v>
      </c>
      <c r="T11">
        <v>7.9</v>
      </c>
      <c r="U11">
        <v>7.9</v>
      </c>
      <c r="V11">
        <v>7.9</v>
      </c>
      <c r="W11">
        <v>7.9</v>
      </c>
      <c r="X11">
        <v>4.9000000000000004</v>
      </c>
      <c r="Y11">
        <v>4.9000000000000004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3" spans="1:49" x14ac:dyDescent="0.45">
      <c r="A13" s="1" t="s">
        <v>9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45">
      <c r="A14" s="1" t="s">
        <v>10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16</v>
      </c>
      <c r="X14">
        <v>16</v>
      </c>
      <c r="Y14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6" spans="1:49" x14ac:dyDescent="0.45">
      <c r="A16" s="1" t="s">
        <v>11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22</v>
      </c>
      <c r="J16">
        <v>22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22</v>
      </c>
      <c r="R16">
        <v>22</v>
      </c>
      <c r="S16">
        <v>22</v>
      </c>
      <c r="T16">
        <v>22</v>
      </c>
      <c r="U16">
        <v>22</v>
      </c>
      <c r="V16">
        <v>22</v>
      </c>
      <c r="W16">
        <v>18</v>
      </c>
      <c r="X16">
        <v>18</v>
      </c>
      <c r="Y16">
        <v>18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8" spans="1:51" x14ac:dyDescent="0.45">
      <c r="A18" s="1" t="s">
        <v>14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15</v>
      </c>
      <c r="X18">
        <v>15</v>
      </c>
      <c r="Y18">
        <v>15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20" spans="1:51" x14ac:dyDescent="0.45">
      <c r="A20" s="1" t="s">
        <v>15</v>
      </c>
      <c r="B20">
        <v>10</v>
      </c>
      <c r="E20" s="1" t="s">
        <v>73</v>
      </c>
      <c r="F20" s="1">
        <f>0.5*MMULT(B27:AW27,AY57:AY104)+SUMPRODUCT(B27:AW27,B107:AW107)</f>
        <v>-1164.4036035465572</v>
      </c>
      <c r="H20" t="s">
        <v>70</v>
      </c>
      <c r="I20">
        <v>0</v>
      </c>
      <c r="J20">
        <f>$I$20+($T$20-$I$20)/($T$2-$I$2)*(J$2-$I$2)</f>
        <v>9.0909090909090912E-2</v>
      </c>
      <c r="K20">
        <f t="shared" ref="K20:S20" si="2">$I$20+($T$20-$I$20)/($T$2-$I$2)*(K$2-$I$2)</f>
        <v>0.18181818181818182</v>
      </c>
      <c r="L20">
        <f t="shared" si="2"/>
        <v>0.27272727272727271</v>
      </c>
      <c r="M20">
        <f t="shared" si="2"/>
        <v>0.36363636363636365</v>
      </c>
      <c r="N20">
        <f t="shared" si="2"/>
        <v>0.45454545454545459</v>
      </c>
      <c r="O20">
        <f t="shared" si="2"/>
        <v>0.54545454545454541</v>
      </c>
      <c r="P20">
        <f t="shared" si="2"/>
        <v>0.63636363636363635</v>
      </c>
      <c r="Q20">
        <f t="shared" si="2"/>
        <v>0.72727272727272729</v>
      </c>
      <c r="R20">
        <f t="shared" si="2"/>
        <v>0.81818181818181823</v>
      </c>
      <c r="S20">
        <f t="shared" si="2"/>
        <v>0.90909090909090917</v>
      </c>
      <c r="T20">
        <v>1</v>
      </c>
      <c r="U20" t="s">
        <v>78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51" x14ac:dyDescent="0.45">
      <c r="A21" s="1" t="s">
        <v>16</v>
      </c>
      <c r="B21">
        <v>0.09</v>
      </c>
      <c r="H21" t="s">
        <v>76</v>
      </c>
      <c r="I21">
        <v>260.5266818868289</v>
      </c>
      <c r="J21">
        <v>260.5266818868289</v>
      </c>
      <c r="K21">
        <v>260.94030118818603</v>
      </c>
      <c r="L21">
        <v>267.47028185963273</v>
      </c>
      <c r="M21">
        <v>271.01622311877287</v>
      </c>
      <c r="N21">
        <v>273.02441559528688</v>
      </c>
      <c r="O21">
        <v>274.35047750130809</v>
      </c>
      <c r="P21">
        <v>275.29717463889102</v>
      </c>
      <c r="Q21">
        <v>276.00649663491652</v>
      </c>
      <c r="R21">
        <v>276.56041807704628</v>
      </c>
      <c r="S21">
        <v>276.9984849750299</v>
      </c>
      <c r="T21">
        <v>277.36341958198034</v>
      </c>
      <c r="U21">
        <f t="shared" ref="U21" si="3">SUMPRODUCT($B$11:$Y$11,$Z$27:$AW$27)</f>
        <v>260.94125151512151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51" x14ac:dyDescent="0.45">
      <c r="A22" s="1" t="s">
        <v>17</v>
      </c>
      <c r="B22">
        <v>0.6</v>
      </c>
      <c r="H22" t="s">
        <v>77</v>
      </c>
      <c r="I22">
        <v>67.909383931044005</v>
      </c>
      <c r="J22">
        <v>67.909383931044005</v>
      </c>
      <c r="K22">
        <v>65.608445214394749</v>
      </c>
      <c r="L22">
        <v>35.58273121203694</v>
      </c>
      <c r="M22">
        <v>23.9036135414886</v>
      </c>
      <c r="N22">
        <v>18.805112757757694</v>
      </c>
      <c r="O22">
        <v>16.05930158828696</v>
      </c>
      <c r="P22">
        <v>14.406616476244022</v>
      </c>
      <c r="Q22">
        <v>13.333359290295533</v>
      </c>
      <c r="R22">
        <v>12.593375795661741</v>
      </c>
      <c r="S22">
        <v>12.073582122893926</v>
      </c>
      <c r="T22">
        <v>11.677259412923334</v>
      </c>
      <c r="U22">
        <f t="shared" ref="U22" si="4">SUMXMY2($B$27:$Y$27,$B$14:$Y$14)</f>
        <v>65.603297160768449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51" x14ac:dyDescent="0.45">
      <c r="A23" s="1" t="s">
        <v>18</v>
      </c>
      <c r="B23">
        <v>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51" x14ac:dyDescent="0.45">
      <c r="A24" s="1" t="s">
        <v>70</v>
      </c>
      <c r="B24" s="16">
        <f>K20</f>
        <v>0.18181818181818182</v>
      </c>
      <c r="C24" s="17">
        <f>B24</f>
        <v>0.18181818181818182</v>
      </c>
      <c r="D24" s="17">
        <f t="shared" ref="D24:Y24" si="5">C24</f>
        <v>0.18181818181818182</v>
      </c>
      <c r="E24" s="17">
        <f t="shared" si="5"/>
        <v>0.18181818181818182</v>
      </c>
      <c r="F24" s="17">
        <f t="shared" si="5"/>
        <v>0.18181818181818182</v>
      </c>
      <c r="G24" s="17">
        <f t="shared" si="5"/>
        <v>0.18181818181818182</v>
      </c>
      <c r="H24" s="17">
        <f t="shared" si="5"/>
        <v>0.18181818181818182</v>
      </c>
      <c r="I24" s="17">
        <f t="shared" si="5"/>
        <v>0.18181818181818182</v>
      </c>
      <c r="J24" s="17">
        <f t="shared" si="5"/>
        <v>0.18181818181818182</v>
      </c>
      <c r="K24" s="17">
        <f t="shared" si="5"/>
        <v>0.18181818181818182</v>
      </c>
      <c r="L24" s="17">
        <f t="shared" si="5"/>
        <v>0.18181818181818182</v>
      </c>
      <c r="M24" s="17">
        <f t="shared" si="5"/>
        <v>0.18181818181818182</v>
      </c>
      <c r="N24" s="17">
        <f t="shared" si="5"/>
        <v>0.18181818181818182</v>
      </c>
      <c r="O24" s="17">
        <f t="shared" si="5"/>
        <v>0.18181818181818182</v>
      </c>
      <c r="P24" s="17">
        <f t="shared" si="5"/>
        <v>0.18181818181818182</v>
      </c>
      <c r="Q24" s="17">
        <f t="shared" si="5"/>
        <v>0.18181818181818182</v>
      </c>
      <c r="R24" s="17">
        <f t="shared" si="5"/>
        <v>0.18181818181818182</v>
      </c>
      <c r="S24" s="17">
        <f t="shared" si="5"/>
        <v>0.18181818181818182</v>
      </c>
      <c r="T24" s="17">
        <f t="shared" si="5"/>
        <v>0.18181818181818182</v>
      </c>
      <c r="U24" s="17">
        <f t="shared" si="5"/>
        <v>0.18181818181818182</v>
      </c>
      <c r="V24" s="17">
        <f t="shared" si="5"/>
        <v>0.18181818181818182</v>
      </c>
      <c r="W24" s="17">
        <f t="shared" si="5"/>
        <v>0.18181818181818182</v>
      </c>
      <c r="X24" s="17">
        <f t="shared" si="5"/>
        <v>0.18181818181818182</v>
      </c>
      <c r="Y24" s="18">
        <f t="shared" si="5"/>
        <v>0.18181818181818182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6" spans="1:51" x14ac:dyDescent="0.45">
      <c r="A26" s="1" t="s">
        <v>19</v>
      </c>
      <c r="B26" s="30" t="s">
        <v>20</v>
      </c>
      <c r="C26" s="19" t="s">
        <v>21</v>
      </c>
      <c r="D26" s="19" t="s">
        <v>22</v>
      </c>
      <c r="E26" s="19" t="s">
        <v>23</v>
      </c>
      <c r="F26" s="19" t="s">
        <v>24</v>
      </c>
      <c r="G26" s="19" t="s">
        <v>25</v>
      </c>
      <c r="H26" s="19" t="s">
        <v>26</v>
      </c>
      <c r="I26" s="19" t="s">
        <v>27</v>
      </c>
      <c r="J26" s="19" t="s">
        <v>28</v>
      </c>
      <c r="K26" s="19" t="s">
        <v>29</v>
      </c>
      <c r="L26" s="19" t="s">
        <v>30</v>
      </c>
      <c r="M26" s="19" t="s">
        <v>31</v>
      </c>
      <c r="N26" s="19" t="s">
        <v>32</v>
      </c>
      <c r="O26" s="19" t="s">
        <v>33</v>
      </c>
      <c r="P26" s="19" t="s">
        <v>34</v>
      </c>
      <c r="Q26" s="19" t="s">
        <v>35</v>
      </c>
      <c r="R26" s="19" t="s">
        <v>36</v>
      </c>
      <c r="S26" s="19" t="s">
        <v>37</v>
      </c>
      <c r="T26" s="19" t="s">
        <v>38</v>
      </c>
      <c r="U26" s="19" t="s">
        <v>39</v>
      </c>
      <c r="V26" s="19" t="s">
        <v>40</v>
      </c>
      <c r="W26" s="19" t="s">
        <v>41</v>
      </c>
      <c r="X26" s="19" t="s">
        <v>42</v>
      </c>
      <c r="Y26" s="20" t="s">
        <v>43</v>
      </c>
      <c r="Z26" s="19" t="s">
        <v>44</v>
      </c>
      <c r="AA26" s="19" t="s">
        <v>45</v>
      </c>
      <c r="AB26" s="19" t="s">
        <v>46</v>
      </c>
      <c r="AC26" s="19" t="s">
        <v>47</v>
      </c>
      <c r="AD26" s="19" t="s">
        <v>48</v>
      </c>
      <c r="AE26" s="19" t="s">
        <v>49</v>
      </c>
      <c r="AF26" s="19" t="s">
        <v>50</v>
      </c>
      <c r="AG26" s="19" t="s">
        <v>51</v>
      </c>
      <c r="AH26" s="19" t="s">
        <v>52</v>
      </c>
      <c r="AI26" s="19" t="s">
        <v>53</v>
      </c>
      <c r="AJ26" s="19" t="s">
        <v>54</v>
      </c>
      <c r="AK26" s="19" t="s">
        <v>55</v>
      </c>
      <c r="AL26" s="19" t="s">
        <v>56</v>
      </c>
      <c r="AM26" s="19" t="s">
        <v>57</v>
      </c>
      <c r="AN26" s="19" t="s">
        <v>58</v>
      </c>
      <c r="AO26" s="19" t="s">
        <v>59</v>
      </c>
      <c r="AP26" s="19" t="s">
        <v>60</v>
      </c>
      <c r="AQ26" s="19" t="s">
        <v>61</v>
      </c>
      <c r="AR26" s="19" t="s">
        <v>62</v>
      </c>
      <c r="AS26" s="19" t="s">
        <v>63</v>
      </c>
      <c r="AT26" s="19" t="s">
        <v>64</v>
      </c>
      <c r="AU26" s="19" t="s">
        <v>65</v>
      </c>
      <c r="AV26" s="19" t="s">
        <v>66</v>
      </c>
      <c r="AW26" s="20" t="s">
        <v>67</v>
      </c>
    </row>
    <row r="27" spans="1:51" x14ac:dyDescent="0.45">
      <c r="A27" s="1"/>
      <c r="B27" s="12">
        <v>15</v>
      </c>
      <c r="C27" s="12">
        <v>15</v>
      </c>
      <c r="D27" s="12">
        <v>15</v>
      </c>
      <c r="E27" s="12">
        <v>15</v>
      </c>
      <c r="F27" s="12">
        <v>15</v>
      </c>
      <c r="G27" s="12">
        <v>15</v>
      </c>
      <c r="H27" s="12">
        <v>18</v>
      </c>
      <c r="I27" s="12">
        <v>18.047696734243655</v>
      </c>
      <c r="J27" s="12">
        <v>18.040102811456737</v>
      </c>
      <c r="K27" s="12">
        <v>18.04518570189974</v>
      </c>
      <c r="L27" s="12">
        <v>18.049232976764269</v>
      </c>
      <c r="M27" s="12">
        <v>18.044153724176009</v>
      </c>
      <c r="N27" s="12">
        <v>18.043389350854714</v>
      </c>
      <c r="O27" s="12">
        <v>18.04295471442585</v>
      </c>
      <c r="P27" s="12">
        <v>18.043772934698865</v>
      </c>
      <c r="Q27" s="12">
        <v>18.044457583054392</v>
      </c>
      <c r="R27" s="12">
        <v>18.04747967443716</v>
      </c>
      <c r="S27" s="12">
        <v>18.047514182998189</v>
      </c>
      <c r="T27" s="12">
        <v>18.042186182567832</v>
      </c>
      <c r="U27" s="12">
        <v>18.04495288132447</v>
      </c>
      <c r="V27" s="12">
        <v>18</v>
      </c>
      <c r="W27" s="12">
        <v>16.94700000000001</v>
      </c>
      <c r="X27" s="12">
        <v>15.887862000000005</v>
      </c>
      <c r="Y27" s="12">
        <v>15.000000000000004</v>
      </c>
      <c r="Z27" s="12">
        <v>1.7999999982747232</v>
      </c>
      <c r="AA27" s="12">
        <v>1.8000000104843257</v>
      </c>
      <c r="AB27" s="12">
        <v>1.80000001754072</v>
      </c>
      <c r="AC27" s="12">
        <v>1.8000000209527698</v>
      </c>
      <c r="AD27" s="12">
        <v>1.8000000098566455</v>
      </c>
      <c r="AE27" s="12">
        <v>6.8000014429973081</v>
      </c>
      <c r="AF27" s="12">
        <v>2.1494946100518622</v>
      </c>
      <c r="AG27" s="12">
        <v>1.9716361653279686</v>
      </c>
      <c r="AH27" s="12">
        <v>1.9020807357024383</v>
      </c>
      <c r="AI27" s="12">
        <v>1.8108121732708862</v>
      </c>
      <c r="AJ27" s="12">
        <v>1.7059655487319896</v>
      </c>
      <c r="AK27" s="12">
        <v>1.6226998810068469</v>
      </c>
      <c r="AL27" s="12">
        <v>1.533180648850708</v>
      </c>
      <c r="AM27" s="12">
        <v>1.4452296259792459</v>
      </c>
      <c r="AN27" s="12">
        <v>1.4450806459747507</v>
      </c>
      <c r="AO27" s="12">
        <v>1.4490380025709131</v>
      </c>
      <c r="AP27" s="12">
        <v>1.4443306863805421</v>
      </c>
      <c r="AQ27" s="12">
        <v>1.4353962775214364</v>
      </c>
      <c r="AR27" s="12">
        <v>1.553407925564426</v>
      </c>
      <c r="AS27" s="12">
        <v>1.5791242897377336</v>
      </c>
      <c r="AT27" s="12">
        <v>0</v>
      </c>
      <c r="AU27" s="12">
        <v>0</v>
      </c>
      <c r="AV27" s="12">
        <v>0.29513758222303327</v>
      </c>
      <c r="AW27" s="12">
        <v>0</v>
      </c>
    </row>
    <row r="28" spans="1:51" x14ac:dyDescent="0.45">
      <c r="Y28" s="10"/>
      <c r="AY28" s="1" t="s">
        <v>75</v>
      </c>
    </row>
    <row r="29" spans="1:51" x14ac:dyDescent="0.45">
      <c r="A29" s="1" t="s">
        <v>68</v>
      </c>
      <c r="B29" s="6">
        <v>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8">
        <v>-1</v>
      </c>
      <c r="Z29" s="21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3">
        <v>0</v>
      </c>
      <c r="AY29">
        <f t="array" ref="AY29:AY52">MMULT(B29:AW52,TRANSPOSE(B27:AW27))</f>
        <v>-3.5527136788005009E-15</v>
      </c>
    </row>
    <row r="30" spans="1:51" x14ac:dyDescent="0.45">
      <c r="B30" s="9">
        <f>$B$21*$B$22*$B$23-1</f>
        <v>-0.94599999999999995</v>
      </c>
      <c r="C30" s="10">
        <v>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>
        <v>0</v>
      </c>
      <c r="Z30" s="9">
        <f>-$B$22*$B$23</f>
        <v>-0.6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1">
        <v>0</v>
      </c>
      <c r="AY30">
        <v>-0.2699999989648334</v>
      </c>
    </row>
    <row r="31" spans="1:51" x14ac:dyDescent="0.45">
      <c r="B31" s="9">
        <v>0</v>
      </c>
      <c r="C31" s="10">
        <f>$B$21*$B$22*$B$23-1</f>
        <v>-0.94599999999999995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>
        <v>0</v>
      </c>
      <c r="Z31" s="9">
        <v>0</v>
      </c>
      <c r="AA31" s="10">
        <f>-$B$22*$B$23</f>
        <v>-0.6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1">
        <v>0</v>
      </c>
      <c r="AY31">
        <v>-0.27000000629059495</v>
      </c>
    </row>
    <row r="32" spans="1:51" x14ac:dyDescent="0.45">
      <c r="B32" s="9">
        <v>0</v>
      </c>
      <c r="C32" s="10">
        <v>0</v>
      </c>
      <c r="D32" s="10">
        <f>$B$21*$B$22*$B$23-1</f>
        <v>-0.94599999999999995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1">
        <v>0</v>
      </c>
      <c r="Z32" s="9">
        <v>0</v>
      </c>
      <c r="AA32" s="10">
        <v>0</v>
      </c>
      <c r="AB32" s="10">
        <f>-$B$22*$B$23</f>
        <v>-0.6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1">
        <v>0</v>
      </c>
      <c r="AY32">
        <v>-0.27000001052443157</v>
      </c>
    </row>
    <row r="33" spans="2:51" x14ac:dyDescent="0.45">
      <c r="B33" s="9">
        <v>0</v>
      </c>
      <c r="C33" s="10">
        <v>0</v>
      </c>
      <c r="D33" s="10">
        <v>0</v>
      </c>
      <c r="E33" s="10">
        <f>$B$21*$B$22*$B$23-1</f>
        <v>-0.94599999999999995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1">
        <v>0</v>
      </c>
      <c r="Z33" s="9">
        <v>0</v>
      </c>
      <c r="AA33" s="10">
        <v>0</v>
      </c>
      <c r="AB33" s="10">
        <v>0</v>
      </c>
      <c r="AC33" s="10">
        <f>-$B$22*$B$23</f>
        <v>-0.6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1">
        <v>0</v>
      </c>
      <c r="AY33">
        <v>-0.27000001257166129</v>
      </c>
    </row>
    <row r="34" spans="2:51" x14ac:dyDescent="0.45">
      <c r="B34" s="9">
        <v>0</v>
      </c>
      <c r="C34" s="10">
        <v>0</v>
      </c>
      <c r="D34" s="10">
        <v>0</v>
      </c>
      <c r="E34" s="10">
        <v>0</v>
      </c>
      <c r="F34" s="10">
        <f>$B$21*$B$22*$B$23-1</f>
        <v>-0.94599999999999995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1">
        <v>0</v>
      </c>
      <c r="Z34" s="9">
        <v>0</v>
      </c>
      <c r="AA34" s="10">
        <v>0</v>
      </c>
      <c r="AB34" s="10">
        <v>0</v>
      </c>
      <c r="AC34" s="10">
        <v>0</v>
      </c>
      <c r="AD34" s="10">
        <f>-$B$22*$B$23</f>
        <v>-0.6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1">
        <v>0</v>
      </c>
      <c r="AY34">
        <v>-0.27000000591398687</v>
      </c>
    </row>
    <row r="35" spans="2:51" x14ac:dyDescent="0.45"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f>$B$21*$B$22*$B$23-1</f>
        <v>-0.94599999999999995</v>
      </c>
      <c r="H35" s="10">
        <v>1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1">
        <v>0</v>
      </c>
      <c r="Z35" s="9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f>-$B$22*$B$23</f>
        <v>-0.6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1">
        <v>0</v>
      </c>
      <c r="AY35">
        <v>-0.27000086579838456</v>
      </c>
    </row>
    <row r="36" spans="2:51" x14ac:dyDescent="0.45"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f>$B$21*$B$22*$B$23-1</f>
        <v>-0.94599999999999995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1">
        <v>0</v>
      </c>
      <c r="Z36" s="9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f>-$B$22*$B$23</f>
        <v>-0.6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1">
        <v>0</v>
      </c>
      <c r="AY36">
        <v>-0.27000003178746135</v>
      </c>
    </row>
    <row r="37" spans="2:51" x14ac:dyDescent="0.45"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f>$B$21*$B$22*$B$23-1</f>
        <v>-0.94599999999999995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1">
        <v>0</v>
      </c>
      <c r="Z37" s="9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f>-$B$22*$B$23</f>
        <v>-0.6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1">
        <v>0</v>
      </c>
      <c r="AY37">
        <v>-0.21599999833453953</v>
      </c>
    </row>
    <row r="38" spans="2:51" x14ac:dyDescent="0.45"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f>$B$21*$B$22*$B$23-1</f>
        <v>-0.94599999999999995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1">
        <v>0</v>
      </c>
      <c r="Z38" s="9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f>-$B$22*$B$23</f>
        <v>-0.6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1">
        <v>0</v>
      </c>
      <c r="AY38">
        <v>-0.16199999915979557</v>
      </c>
    </row>
    <row r="39" spans="2:51" x14ac:dyDescent="0.45"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f>$B$21*$B$22*$B$23-1</f>
        <v>-0.94599999999999995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1">
        <v>0</v>
      </c>
      <c r="Z39" s="9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f>-$B$22*$B$23</f>
        <v>-0.6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1">
        <v>0</v>
      </c>
      <c r="AY39">
        <v>-0.10800000119541409</v>
      </c>
    </row>
    <row r="40" spans="2:51" x14ac:dyDescent="0.45"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f>$B$21*$B$22*$B$23-1</f>
        <v>-0.94599999999999995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1">
        <v>0</v>
      </c>
      <c r="Z40" s="9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f>-$B$22*$B$23</f>
        <v>-0.6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1">
        <v>0</v>
      </c>
      <c r="AY40">
        <v>-5.400000108218328E-2</v>
      </c>
    </row>
    <row r="41" spans="2:51" x14ac:dyDescent="0.45"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f>$B$21*$B$22*$B$23-1</f>
        <v>-0.94599999999999995</v>
      </c>
      <c r="N41" s="10">
        <v>1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>
        <v>0</v>
      </c>
      <c r="Z41" s="9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f>-$B$22*$B$23</f>
        <v>-0.6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1">
        <v>0</v>
      </c>
      <c r="AY41">
        <v>-8.1989837141804855E-10</v>
      </c>
    </row>
    <row r="42" spans="2:51" x14ac:dyDescent="0.45"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f>$B$21*$B$22*$B$23-1</f>
        <v>-0.94599999999999995</v>
      </c>
      <c r="O42" s="10">
        <v>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1">
        <v>0</v>
      </c>
      <c r="Z42" s="9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f>-$B$22*$B$23</f>
        <v>-0.6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1">
        <v>0</v>
      </c>
      <c r="AY42">
        <v>5.3999999206866267E-2</v>
      </c>
    </row>
    <row r="43" spans="2:51" x14ac:dyDescent="0.45"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f>$B$21*$B$22*$B$23-1</f>
        <v>-0.94599999999999995</v>
      </c>
      <c r="P43" s="10">
        <v>1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1">
        <v>0</v>
      </c>
      <c r="Z43" s="9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f>-$B$22*$B$23</f>
        <v>-0.6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1">
        <v>0</v>
      </c>
      <c r="AY43">
        <v>0.10799999926446457</v>
      </c>
    </row>
    <row r="44" spans="2:51" x14ac:dyDescent="0.45"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f>$B$21*$B$22*$B$23-1</f>
        <v>-0.94599999999999995</v>
      </c>
      <c r="Q44" s="10">
        <v>1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1">
        <v>0</v>
      </c>
      <c r="Z44" s="9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f>-$B$22*$B$23</f>
        <v>-0.6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1">
        <v>0</v>
      </c>
      <c r="AY44">
        <v>0.10799999924441794</v>
      </c>
    </row>
    <row r="45" spans="2:51" x14ac:dyDescent="0.45"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f>$B$21*$B$22*$B$23-1</f>
        <v>-0.94599999999999995</v>
      </c>
      <c r="R45" s="10">
        <v>1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>
        <v>0</v>
      </c>
      <c r="Z45" s="9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f>-$B$22*$B$23</f>
        <v>-0.6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1">
        <v>0</v>
      </c>
      <c r="AY45">
        <v>0.10799999932515925</v>
      </c>
    </row>
    <row r="46" spans="2:51" x14ac:dyDescent="0.45"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f>$B$21*$B$22*$B$23-1</f>
        <v>-0.94599999999999995</v>
      </c>
      <c r="S46" s="10">
        <v>1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1">
        <v>0</v>
      </c>
      <c r="Z46" s="9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f>-$B$22*$B$23</f>
        <v>-0.6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1">
        <v>0</v>
      </c>
      <c r="AY46">
        <v>0.10799999915231129</v>
      </c>
    </row>
    <row r="47" spans="2:51" x14ac:dyDescent="0.45"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f>$B$21*$B$22*$B$23-1</f>
        <v>-0.94599999999999995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1">
        <v>0</v>
      </c>
      <c r="Z47" s="9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f>-$B$22*$B$23</f>
        <v>-0.6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1">
        <v>0</v>
      </c>
      <c r="AY47">
        <v>0.10799999893868362</v>
      </c>
    </row>
    <row r="48" spans="2:51" x14ac:dyDescent="0.45"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f>$B$21*$B$22*$B$23-1</f>
        <v>-0.94599999999999995</v>
      </c>
      <c r="U48" s="10">
        <v>1</v>
      </c>
      <c r="V48" s="10">
        <v>0</v>
      </c>
      <c r="W48" s="10">
        <v>0</v>
      </c>
      <c r="X48" s="10">
        <v>0</v>
      </c>
      <c r="Y48" s="11">
        <v>0</v>
      </c>
      <c r="Z48" s="9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f>-$B$22*$B$23</f>
        <v>-0.6</v>
      </c>
      <c r="AS48" s="10">
        <v>0</v>
      </c>
      <c r="AT48" s="10">
        <v>0</v>
      </c>
      <c r="AU48" s="10">
        <v>0</v>
      </c>
      <c r="AV48" s="10">
        <v>0</v>
      </c>
      <c r="AW48" s="11">
        <v>0</v>
      </c>
      <c r="AY48">
        <v>4.4999997276647274E-2</v>
      </c>
    </row>
    <row r="49" spans="1:51" x14ac:dyDescent="0.45"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f>$B$21*$B$22*$B$23-1</f>
        <v>-0.94599999999999995</v>
      </c>
      <c r="V49" s="10">
        <v>1</v>
      </c>
      <c r="W49" s="10">
        <v>0</v>
      </c>
      <c r="X49" s="10">
        <v>0</v>
      </c>
      <c r="Y49" s="11">
        <v>0</v>
      </c>
      <c r="Z49" s="9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f>-$B$22*$B$23</f>
        <v>-0.6</v>
      </c>
      <c r="AT49" s="10">
        <v>0</v>
      </c>
      <c r="AU49" s="10">
        <v>0</v>
      </c>
      <c r="AV49" s="10">
        <v>0</v>
      </c>
      <c r="AW49" s="11">
        <v>0</v>
      </c>
      <c r="AY49">
        <v>-1.7999999575585846E-2</v>
      </c>
    </row>
    <row r="50" spans="1:51" x14ac:dyDescent="0.45"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f>$B$21*$B$22*$B$23-1</f>
        <v>-0.94599999999999995</v>
      </c>
      <c r="W50" s="10">
        <v>1</v>
      </c>
      <c r="X50" s="10">
        <v>0</v>
      </c>
      <c r="Y50" s="11">
        <v>0</v>
      </c>
      <c r="Z50" s="9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f>-$B$22*$B$23</f>
        <v>-0.6</v>
      </c>
      <c r="AU50" s="10">
        <v>0</v>
      </c>
      <c r="AV50" s="10">
        <v>0</v>
      </c>
      <c r="AW50" s="11">
        <v>0</v>
      </c>
      <c r="AY50">
        <v>-8.0999999999988859E-2</v>
      </c>
    </row>
    <row r="51" spans="1:51" x14ac:dyDescent="0.45"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f>$B$21*$B$22*$B$23-1</f>
        <v>-0.94599999999999995</v>
      </c>
      <c r="X51" s="10">
        <v>1</v>
      </c>
      <c r="Y51" s="11">
        <v>0</v>
      </c>
      <c r="Z51" s="9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f>-$B$22*$B$23</f>
        <v>-0.6</v>
      </c>
      <c r="AV51" s="10">
        <v>0</v>
      </c>
      <c r="AW51" s="11">
        <v>0</v>
      </c>
      <c r="AY51">
        <v>-0.1440000000000019</v>
      </c>
    </row>
    <row r="52" spans="1:51" x14ac:dyDescent="0.45"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f>$B$21*$B$22*$B$23-1</f>
        <v>-0.94599999999999995</v>
      </c>
      <c r="Y52" s="14">
        <v>1</v>
      </c>
      <c r="Z52" s="12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f>-$B$22*$B$23</f>
        <v>-0.6</v>
      </c>
      <c r="AW52" s="14">
        <v>0</v>
      </c>
      <c r="AY52">
        <v>-0.20700000133382113</v>
      </c>
    </row>
    <row r="55" spans="1:51" x14ac:dyDescent="0.45">
      <c r="A55" s="1" t="s">
        <v>69</v>
      </c>
      <c r="B55" s="16">
        <v>0</v>
      </c>
      <c r="C55" s="17">
        <f>$B$21*$B$22*$B$23*B$8</f>
        <v>-0.27</v>
      </c>
      <c r="D55" s="17">
        <f t="shared" ref="D55:Y55" si="6">$B$21*$B$22*$B$23*C$8</f>
        <v>-0.27</v>
      </c>
      <c r="E55" s="17">
        <f t="shared" si="6"/>
        <v>-0.27</v>
      </c>
      <c r="F55" s="17">
        <f t="shared" si="6"/>
        <v>-0.27</v>
      </c>
      <c r="G55" s="17">
        <f t="shared" si="6"/>
        <v>-0.27</v>
      </c>
      <c r="H55" s="17">
        <f t="shared" si="6"/>
        <v>-0.27</v>
      </c>
      <c r="I55" s="17">
        <f t="shared" si="6"/>
        <v>-0.27</v>
      </c>
      <c r="J55" s="17">
        <f t="shared" si="6"/>
        <v>-0.216</v>
      </c>
      <c r="K55" s="17">
        <f t="shared" si="6"/>
        <v>-0.16200000000000001</v>
      </c>
      <c r="L55" s="17">
        <f t="shared" si="6"/>
        <v>-0.108</v>
      </c>
      <c r="M55" s="17">
        <f t="shared" si="6"/>
        <v>-5.3999999999999999E-2</v>
      </c>
      <c r="N55" s="17">
        <f t="shared" si="6"/>
        <v>0</v>
      </c>
      <c r="O55" s="17">
        <f t="shared" si="6"/>
        <v>5.3999999999999999E-2</v>
      </c>
      <c r="P55" s="17">
        <f t="shared" si="6"/>
        <v>0.108</v>
      </c>
      <c r="Q55" s="17">
        <f t="shared" si="6"/>
        <v>0.108</v>
      </c>
      <c r="R55" s="17">
        <f t="shared" si="6"/>
        <v>0.108</v>
      </c>
      <c r="S55" s="17">
        <f t="shared" si="6"/>
        <v>0.108</v>
      </c>
      <c r="T55" s="17">
        <f t="shared" si="6"/>
        <v>0.108</v>
      </c>
      <c r="U55" s="17">
        <f t="shared" si="6"/>
        <v>4.4999999999999998E-2</v>
      </c>
      <c r="V55" s="17">
        <f t="shared" si="6"/>
        <v>-1.8000000000000009E-2</v>
      </c>
      <c r="W55" s="17">
        <f t="shared" si="6"/>
        <v>-8.1000000000000003E-2</v>
      </c>
      <c r="X55" s="17">
        <f t="shared" si="6"/>
        <v>-0.14400000000000002</v>
      </c>
      <c r="Y55" s="18">
        <f t="shared" si="6"/>
        <v>-0.20700000000000002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51" x14ac:dyDescent="0.45">
      <c r="AY56" s="1" t="s">
        <v>74</v>
      </c>
    </row>
    <row r="57" spans="1:51" x14ac:dyDescent="0.45">
      <c r="A57" s="1" t="s">
        <v>71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8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8">
        <v>0</v>
      </c>
      <c r="AX57" s="15"/>
      <c r="AY57" s="24">
        <f t="array" ref="AY57:AY104">MMULT(B57:AW104,TRANSPOSE(B27:AW27))</f>
        <v>0</v>
      </c>
    </row>
    <row r="58" spans="1:51" x14ac:dyDescent="0.45">
      <c r="B58" s="9">
        <v>0</v>
      </c>
      <c r="C58" s="10">
        <f>2*B$24</f>
        <v>0.36363636363636365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1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1">
        <v>0</v>
      </c>
      <c r="AY58" s="25">
        <v>5.454545454545455</v>
      </c>
    </row>
    <row r="59" spans="1:51" x14ac:dyDescent="0.45">
      <c r="B59" s="9">
        <v>0</v>
      </c>
      <c r="C59" s="10">
        <v>0</v>
      </c>
      <c r="D59" s="10">
        <f>2*C$24</f>
        <v>0.36363636363636365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1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1">
        <v>0</v>
      </c>
      <c r="AY59" s="25">
        <v>5.454545454545455</v>
      </c>
    </row>
    <row r="60" spans="1:51" x14ac:dyDescent="0.45">
      <c r="B60" s="9">
        <v>0</v>
      </c>
      <c r="C60" s="10">
        <v>0</v>
      </c>
      <c r="D60" s="10">
        <v>0</v>
      </c>
      <c r="E60" s="10">
        <f>2*D$24</f>
        <v>0.36363636363636365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1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1">
        <v>0</v>
      </c>
      <c r="AY60" s="25">
        <v>5.454545454545455</v>
      </c>
    </row>
    <row r="61" spans="1:51" x14ac:dyDescent="0.45">
      <c r="B61" s="9">
        <v>0</v>
      </c>
      <c r="C61" s="10">
        <v>0</v>
      </c>
      <c r="D61" s="10">
        <v>0</v>
      </c>
      <c r="E61" s="10">
        <v>0</v>
      </c>
      <c r="F61" s="10">
        <f>2*E$24</f>
        <v>0.36363636363636365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1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1">
        <v>0</v>
      </c>
      <c r="AY61" s="25">
        <v>5.454545454545455</v>
      </c>
    </row>
    <row r="62" spans="1:51" x14ac:dyDescent="0.45">
      <c r="B62" s="9">
        <v>0</v>
      </c>
      <c r="C62" s="10">
        <v>0</v>
      </c>
      <c r="D62" s="10">
        <v>0</v>
      </c>
      <c r="E62" s="10">
        <v>0</v>
      </c>
      <c r="F62" s="10">
        <v>0</v>
      </c>
      <c r="G62" s="10">
        <f>2*F$24</f>
        <v>0.36363636363636365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1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1">
        <v>0</v>
      </c>
      <c r="AY62" s="25">
        <v>5.454545454545455</v>
      </c>
    </row>
    <row r="63" spans="1:51" x14ac:dyDescent="0.45">
      <c r="B63" s="9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f>2*G$24</f>
        <v>0.36363636363636365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1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1">
        <v>0</v>
      </c>
      <c r="AY63" s="25">
        <v>6.5454545454545459</v>
      </c>
    </row>
    <row r="64" spans="1:51" x14ac:dyDescent="0.45">
      <c r="B64" s="9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f>2*H$24</f>
        <v>0.36363636363636365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1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1">
        <v>0</v>
      </c>
      <c r="AY64" s="25">
        <v>6.5627988124522378</v>
      </c>
    </row>
    <row r="65" spans="2:51" x14ac:dyDescent="0.45"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f>2*I$24</f>
        <v>0.36363636363636365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1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1">
        <v>0</v>
      </c>
      <c r="AY65" s="25">
        <v>6.560037385984268</v>
      </c>
    </row>
    <row r="66" spans="2:51" x14ac:dyDescent="0.45">
      <c r="B66" s="9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f>2*J$24</f>
        <v>0.36363636363636365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1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1">
        <v>0</v>
      </c>
      <c r="AY66" s="25">
        <v>6.5618857097817243</v>
      </c>
    </row>
    <row r="67" spans="2:51" x14ac:dyDescent="0.45">
      <c r="B67" s="9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f>2*K$24</f>
        <v>0.36363636363636365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1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1">
        <v>0</v>
      </c>
      <c r="AY67" s="25">
        <v>6.5633574460960977</v>
      </c>
    </row>
    <row r="68" spans="2:51" x14ac:dyDescent="0.45"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f>2*L$24</f>
        <v>0.36363636363636365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1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1">
        <v>0</v>
      </c>
      <c r="AY68" s="25">
        <v>6.5615104451549131</v>
      </c>
    </row>
    <row r="69" spans="2:51" x14ac:dyDescent="0.45">
      <c r="B69" s="9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f>2*M$24</f>
        <v>0.36363636363636365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1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1">
        <v>0</v>
      </c>
      <c r="AY69" s="25">
        <v>6.5612324912198963</v>
      </c>
    </row>
    <row r="70" spans="2:51" x14ac:dyDescent="0.45">
      <c r="B70" s="9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f>2*N$24</f>
        <v>0.36363636363636365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1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1">
        <v>0</v>
      </c>
      <c r="AY70" s="25">
        <v>6.5610744416094002</v>
      </c>
    </row>
    <row r="71" spans="2:51" x14ac:dyDescent="0.45"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f>2*O$24</f>
        <v>0.36363636363636365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1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1">
        <v>0</v>
      </c>
      <c r="AY71" s="25">
        <v>6.5613719762541329</v>
      </c>
    </row>
    <row r="72" spans="2:51" x14ac:dyDescent="0.45">
      <c r="B72" s="9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f>2*P$24</f>
        <v>0.36363636363636365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1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1">
        <v>0</v>
      </c>
      <c r="AY72" s="25">
        <v>6.5616209392925064</v>
      </c>
    </row>
    <row r="73" spans="2:51" x14ac:dyDescent="0.45">
      <c r="B73" s="9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f>2*Q$24</f>
        <v>0.36363636363636365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1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1">
        <v>0</v>
      </c>
      <c r="AY73" s="25">
        <v>6.5627198816135124</v>
      </c>
    </row>
    <row r="74" spans="2:51" x14ac:dyDescent="0.45"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f>2*R$24</f>
        <v>0.36363636363636365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1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Y74" s="25">
        <v>6.5627324301811596</v>
      </c>
    </row>
    <row r="75" spans="2:51" x14ac:dyDescent="0.45">
      <c r="B75" s="9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f>2*S$24</f>
        <v>0.36363636363636365</v>
      </c>
      <c r="U75" s="10">
        <v>0</v>
      </c>
      <c r="V75" s="10">
        <v>0</v>
      </c>
      <c r="W75" s="10">
        <v>0</v>
      </c>
      <c r="X75" s="10">
        <v>0</v>
      </c>
      <c r="Y75" s="11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1">
        <v>0</v>
      </c>
      <c r="AY75" s="25">
        <v>6.5607949754792116</v>
      </c>
    </row>
    <row r="76" spans="2:51" x14ac:dyDescent="0.45"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f>2*T$24</f>
        <v>0.36363636363636365</v>
      </c>
      <c r="V76" s="10">
        <v>0</v>
      </c>
      <c r="W76" s="10">
        <v>0</v>
      </c>
      <c r="X76" s="10">
        <v>0</v>
      </c>
      <c r="Y76" s="11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1">
        <v>0</v>
      </c>
      <c r="AY76" s="25">
        <v>6.5618010477543525</v>
      </c>
    </row>
    <row r="77" spans="2:51" x14ac:dyDescent="0.45">
      <c r="B77" s="9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f>2*U$24</f>
        <v>0.36363636363636365</v>
      </c>
      <c r="W77" s="10">
        <v>0</v>
      </c>
      <c r="X77" s="10">
        <v>0</v>
      </c>
      <c r="Y77" s="11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1">
        <v>0</v>
      </c>
      <c r="AY77" s="25">
        <v>6.5454545454545459</v>
      </c>
    </row>
    <row r="78" spans="2:51" x14ac:dyDescent="0.45"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f>2*V$24</f>
        <v>0.36363636363636365</v>
      </c>
      <c r="X78" s="10">
        <v>0</v>
      </c>
      <c r="Y78" s="11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1">
        <v>0</v>
      </c>
      <c r="AY78" s="25">
        <v>6.1625454545454579</v>
      </c>
    </row>
    <row r="79" spans="2:51" x14ac:dyDescent="0.45"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f>2*W$24</f>
        <v>0.36363636363636365</v>
      </c>
      <c r="Y79" s="11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1">
        <v>0</v>
      </c>
      <c r="AY79" s="25">
        <v>5.7774043636363661</v>
      </c>
    </row>
    <row r="80" spans="2:51" x14ac:dyDescent="0.45">
      <c r="B80" s="12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4">
        <f>2*X$24</f>
        <v>0.36363636363636365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1">
        <v>0</v>
      </c>
      <c r="AY80" s="25">
        <v>5.4545454545454559</v>
      </c>
    </row>
    <row r="81" spans="2:51" x14ac:dyDescent="0.45">
      <c r="B81" s="9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1">
        <v>0</v>
      </c>
      <c r="AY81" s="25">
        <v>0</v>
      </c>
    </row>
    <row r="82" spans="2:51" x14ac:dyDescent="0.45">
      <c r="B82" s="9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1">
        <v>0</v>
      </c>
      <c r="AY82" s="25">
        <v>0</v>
      </c>
    </row>
    <row r="83" spans="2:51" x14ac:dyDescent="0.45">
      <c r="B83" s="9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1">
        <v>0</v>
      </c>
      <c r="AY83" s="25">
        <v>0</v>
      </c>
    </row>
    <row r="84" spans="2:51" x14ac:dyDescent="0.45">
      <c r="B84" s="9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1">
        <v>0</v>
      </c>
      <c r="AY84" s="25">
        <v>0</v>
      </c>
    </row>
    <row r="85" spans="2:51" x14ac:dyDescent="0.45">
      <c r="B85" s="9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1">
        <v>0</v>
      </c>
      <c r="AY85" s="25">
        <v>0</v>
      </c>
    </row>
    <row r="86" spans="2:51" x14ac:dyDescent="0.45">
      <c r="B86" s="9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1">
        <v>0</v>
      </c>
      <c r="AY86" s="25">
        <v>0</v>
      </c>
    </row>
    <row r="87" spans="2:51" x14ac:dyDescent="0.45">
      <c r="B87" s="9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1">
        <v>0</v>
      </c>
      <c r="AY87" s="25">
        <v>0</v>
      </c>
    </row>
    <row r="88" spans="2:51" x14ac:dyDescent="0.45">
      <c r="B88" s="9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1">
        <v>0</v>
      </c>
      <c r="AY88" s="25">
        <v>0</v>
      </c>
    </row>
    <row r="89" spans="2:51" x14ac:dyDescent="0.45">
      <c r="B89" s="9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1">
        <v>0</v>
      </c>
      <c r="AY89" s="25">
        <v>0</v>
      </c>
    </row>
    <row r="90" spans="2:51" x14ac:dyDescent="0.45">
      <c r="B90" s="9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1">
        <v>0</v>
      </c>
      <c r="AY90" s="25">
        <v>0</v>
      </c>
    </row>
    <row r="91" spans="2:51" x14ac:dyDescent="0.45"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1">
        <v>0</v>
      </c>
      <c r="AY91" s="25">
        <v>0</v>
      </c>
    </row>
    <row r="92" spans="2:51" x14ac:dyDescent="0.45">
      <c r="B92" s="9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1">
        <v>0</v>
      </c>
      <c r="AY92" s="25">
        <v>0</v>
      </c>
    </row>
    <row r="93" spans="2:51" x14ac:dyDescent="0.45"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1">
        <v>0</v>
      </c>
      <c r="AY93" s="25">
        <v>0</v>
      </c>
    </row>
    <row r="94" spans="2:51" x14ac:dyDescent="0.45">
      <c r="B94" s="9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1">
        <v>0</v>
      </c>
      <c r="AY94" s="25">
        <v>0</v>
      </c>
    </row>
    <row r="95" spans="2:51" x14ac:dyDescent="0.45">
      <c r="B95" s="9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1">
        <v>0</v>
      </c>
      <c r="AY95" s="25">
        <v>0</v>
      </c>
    </row>
    <row r="96" spans="2:51" x14ac:dyDescent="0.45">
      <c r="B96" s="9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1">
        <v>0</v>
      </c>
      <c r="AY96" s="25">
        <v>0</v>
      </c>
    </row>
    <row r="97" spans="1:51" x14ac:dyDescent="0.45">
      <c r="B97" s="9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1">
        <v>0</v>
      </c>
      <c r="AY97" s="25">
        <v>0</v>
      </c>
    </row>
    <row r="98" spans="1:51" x14ac:dyDescent="0.45">
      <c r="B98" s="9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1">
        <v>0</v>
      </c>
      <c r="AY98" s="25">
        <v>0</v>
      </c>
    </row>
    <row r="99" spans="1:51" x14ac:dyDescent="0.45">
      <c r="B99" s="9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1">
        <v>0</v>
      </c>
      <c r="AY99" s="25">
        <v>0</v>
      </c>
    </row>
    <row r="100" spans="1:51" x14ac:dyDescent="0.45">
      <c r="B100" s="9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1">
        <v>0</v>
      </c>
      <c r="AY100" s="25">
        <v>0</v>
      </c>
    </row>
    <row r="101" spans="1:51" x14ac:dyDescent="0.45">
      <c r="B101" s="9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1">
        <v>0</v>
      </c>
      <c r="AY101" s="25">
        <v>0</v>
      </c>
    </row>
    <row r="102" spans="1:51" x14ac:dyDescent="0.45">
      <c r="B102" s="9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1">
        <v>0</v>
      </c>
      <c r="AY102" s="25">
        <v>0</v>
      </c>
    </row>
    <row r="103" spans="1:51" x14ac:dyDescent="0.45">
      <c r="B103" s="9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1">
        <v>0</v>
      </c>
      <c r="AY103" s="25">
        <v>0</v>
      </c>
    </row>
    <row r="104" spans="1:51" x14ac:dyDescent="0.45">
      <c r="B104" s="12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4">
        <v>0</v>
      </c>
      <c r="AY104" s="26">
        <v>0</v>
      </c>
    </row>
    <row r="107" spans="1:51" x14ac:dyDescent="0.45">
      <c r="A107" s="1" t="s">
        <v>72</v>
      </c>
      <c r="B107" s="16">
        <v>0</v>
      </c>
      <c r="C107" s="17">
        <f>-2*C24*C14</f>
        <v>-5.8181818181818183</v>
      </c>
      <c r="D107" s="17">
        <f t="shared" ref="D107:Y107" si="7">-2*D24*D14</f>
        <v>-5.8181818181818183</v>
      </c>
      <c r="E107" s="17">
        <f t="shared" si="7"/>
        <v>-5.8181818181818183</v>
      </c>
      <c r="F107" s="17">
        <f t="shared" si="7"/>
        <v>-5.8181818181818183</v>
      </c>
      <c r="G107" s="17">
        <f t="shared" si="7"/>
        <v>-5.8181818181818183</v>
      </c>
      <c r="H107" s="17">
        <f t="shared" si="7"/>
        <v>-5.8181818181818183</v>
      </c>
      <c r="I107" s="17">
        <f t="shared" si="7"/>
        <v>-7.2727272727272734</v>
      </c>
      <c r="J107" s="17">
        <f t="shared" si="7"/>
        <v>-7.2727272727272734</v>
      </c>
      <c r="K107" s="17">
        <f t="shared" si="7"/>
        <v>-7.2727272727272734</v>
      </c>
      <c r="L107" s="17">
        <f t="shared" si="7"/>
        <v>-7.2727272727272734</v>
      </c>
      <c r="M107" s="17">
        <f t="shared" si="7"/>
        <v>-7.2727272727272734</v>
      </c>
      <c r="N107" s="17">
        <f t="shared" si="7"/>
        <v>-7.2727272727272734</v>
      </c>
      <c r="O107" s="17">
        <f t="shared" si="7"/>
        <v>-7.2727272727272734</v>
      </c>
      <c r="P107" s="17">
        <f t="shared" si="7"/>
        <v>-7.2727272727272734</v>
      </c>
      <c r="Q107" s="17">
        <f t="shared" si="7"/>
        <v>-7.2727272727272734</v>
      </c>
      <c r="R107" s="17">
        <f t="shared" si="7"/>
        <v>-7.2727272727272734</v>
      </c>
      <c r="S107" s="17">
        <f t="shared" si="7"/>
        <v>-7.2727272727272734</v>
      </c>
      <c r="T107" s="17">
        <f t="shared" si="7"/>
        <v>-7.2727272727272734</v>
      </c>
      <c r="U107" s="17">
        <f t="shared" si="7"/>
        <v>-7.2727272727272734</v>
      </c>
      <c r="V107" s="17">
        <f t="shared" si="7"/>
        <v>-7.2727272727272734</v>
      </c>
      <c r="W107" s="17">
        <f t="shared" si="7"/>
        <v>-5.8181818181818183</v>
      </c>
      <c r="X107" s="17">
        <f t="shared" si="7"/>
        <v>-5.8181818181818183</v>
      </c>
      <c r="Y107" s="18">
        <f t="shared" si="7"/>
        <v>-5.8181818181818183</v>
      </c>
      <c r="Z107" s="17">
        <f>B11</f>
        <v>4.9000000000000004</v>
      </c>
      <c r="AA107" s="17">
        <f t="shared" ref="AA107:AW107" si="8">C11</f>
        <v>4.9000000000000004</v>
      </c>
      <c r="AB107" s="17">
        <f t="shared" si="8"/>
        <v>4.9000000000000004</v>
      </c>
      <c r="AC107" s="17">
        <f t="shared" si="8"/>
        <v>4.9000000000000004</v>
      </c>
      <c r="AD107" s="17">
        <f t="shared" si="8"/>
        <v>4.9000000000000004</v>
      </c>
      <c r="AE107" s="17">
        <f t="shared" si="8"/>
        <v>4.9000000000000004</v>
      </c>
      <c r="AF107" s="17">
        <f t="shared" si="8"/>
        <v>7.9</v>
      </c>
      <c r="AG107" s="17">
        <f t="shared" si="8"/>
        <v>7.9</v>
      </c>
      <c r="AH107" s="17">
        <f t="shared" si="8"/>
        <v>7.9</v>
      </c>
      <c r="AI107" s="17">
        <f t="shared" si="8"/>
        <v>7.9</v>
      </c>
      <c r="AJ107" s="17">
        <f t="shared" si="8"/>
        <v>7.9</v>
      </c>
      <c r="AK107" s="17">
        <f t="shared" si="8"/>
        <v>7.9</v>
      </c>
      <c r="AL107" s="17">
        <f t="shared" si="8"/>
        <v>7.9</v>
      </c>
      <c r="AM107" s="17">
        <f t="shared" si="8"/>
        <v>7.9</v>
      </c>
      <c r="AN107" s="17">
        <f t="shared" si="8"/>
        <v>7.9</v>
      </c>
      <c r="AO107" s="17">
        <f t="shared" si="8"/>
        <v>7.9</v>
      </c>
      <c r="AP107" s="17">
        <f t="shared" si="8"/>
        <v>7.9</v>
      </c>
      <c r="AQ107" s="17">
        <f t="shared" si="8"/>
        <v>7.9</v>
      </c>
      <c r="AR107" s="17">
        <f t="shared" si="8"/>
        <v>7.9</v>
      </c>
      <c r="AS107" s="17">
        <f t="shared" si="8"/>
        <v>7.9</v>
      </c>
      <c r="AT107" s="17">
        <f t="shared" si="8"/>
        <v>7.9</v>
      </c>
      <c r="AU107" s="17">
        <f t="shared" si="8"/>
        <v>7.9</v>
      </c>
      <c r="AV107" s="17">
        <f t="shared" si="8"/>
        <v>4.9000000000000004</v>
      </c>
      <c r="AW107" s="18">
        <f t="shared" si="8"/>
        <v>4.9000000000000004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1D33-6824-44E5-BA2C-234D3DD23A18}">
  <dimension ref="A1:AY109"/>
  <sheetViews>
    <sheetView tabSelected="1" zoomScale="70" zoomScaleNormal="70" workbookViewId="0">
      <selection activeCell="P11" sqref="P11"/>
    </sheetView>
  </sheetViews>
  <sheetFormatPr defaultRowHeight="14.25" x14ac:dyDescent="0.45"/>
  <cols>
    <col min="1" max="49" width="6.53125" customWidth="1"/>
  </cols>
  <sheetData>
    <row r="1" spans="1:49" x14ac:dyDescent="0.45">
      <c r="B1" s="4" t="s">
        <v>12</v>
      </c>
      <c r="C1" s="4" t="s">
        <v>12</v>
      </c>
      <c r="D1" s="4" t="s">
        <v>12</v>
      </c>
      <c r="E1" s="4" t="s">
        <v>12</v>
      </c>
      <c r="F1" s="4" t="s">
        <v>12</v>
      </c>
      <c r="G1" s="4" t="s">
        <v>12</v>
      </c>
      <c r="H1" s="4" t="s">
        <v>12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13</v>
      </c>
      <c r="O1" s="5" t="s">
        <v>13</v>
      </c>
      <c r="P1" s="5" t="s">
        <v>13</v>
      </c>
      <c r="Q1" s="5" t="s">
        <v>13</v>
      </c>
      <c r="R1" s="5" t="s">
        <v>13</v>
      </c>
      <c r="S1" s="5" t="s">
        <v>13</v>
      </c>
      <c r="T1" s="5" t="s">
        <v>13</v>
      </c>
      <c r="U1" s="5" t="s">
        <v>13</v>
      </c>
      <c r="V1" s="5" t="s">
        <v>13</v>
      </c>
      <c r="W1" s="4" t="s">
        <v>12</v>
      </c>
      <c r="X1" s="4" t="s">
        <v>12</v>
      </c>
      <c r="Y1" s="4" t="s">
        <v>12</v>
      </c>
    </row>
    <row r="2" spans="1:49" s="3" customFormat="1" x14ac:dyDescent="0.45">
      <c r="A2" s="1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2" customFormat="1" x14ac:dyDescent="0.45">
      <c r="A3" s="1" t="s">
        <v>81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" t="s">
        <v>6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45">
      <c r="A4" s="1" t="s">
        <v>0</v>
      </c>
      <c r="B4">
        <v>500</v>
      </c>
      <c r="C4">
        <v>300</v>
      </c>
      <c r="D4">
        <v>200</v>
      </c>
      <c r="E4">
        <v>250</v>
      </c>
      <c r="F4">
        <v>1000</v>
      </c>
      <c r="G4">
        <v>1800</v>
      </c>
      <c r="H4">
        <v>2800</v>
      </c>
      <c r="I4">
        <v>4500</v>
      </c>
      <c r="J4">
        <v>4000</v>
      </c>
      <c r="K4">
        <v>2000</v>
      </c>
      <c r="L4">
        <v>2500</v>
      </c>
      <c r="M4">
        <v>3500</v>
      </c>
      <c r="N4">
        <v>3000</v>
      </c>
      <c r="O4">
        <v>1600</v>
      </c>
      <c r="P4">
        <v>1700</v>
      </c>
      <c r="Q4">
        <v>3000</v>
      </c>
      <c r="R4">
        <v>5000</v>
      </c>
      <c r="S4">
        <v>7500</v>
      </c>
      <c r="T4">
        <v>7000</v>
      </c>
      <c r="U4">
        <v>6500</v>
      </c>
      <c r="V4">
        <v>5500</v>
      </c>
      <c r="W4">
        <v>3500</v>
      </c>
      <c r="X4">
        <v>1500</v>
      </c>
      <c r="Y4">
        <v>500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45">
      <c r="A5" s="1" t="s">
        <v>1</v>
      </c>
      <c r="B5">
        <v>200</v>
      </c>
      <c r="C5">
        <v>100</v>
      </c>
      <c r="D5">
        <v>100</v>
      </c>
      <c r="E5">
        <v>100</v>
      </c>
      <c r="F5">
        <v>500</v>
      </c>
      <c r="G5">
        <v>500</v>
      </c>
      <c r="H5">
        <v>800</v>
      </c>
      <c r="I5">
        <v>800</v>
      </c>
      <c r="J5">
        <v>800</v>
      </c>
      <c r="K5">
        <v>500</v>
      </c>
      <c r="L5">
        <v>500</v>
      </c>
      <c r="M5">
        <v>700</v>
      </c>
      <c r="N5">
        <v>700</v>
      </c>
      <c r="O5">
        <v>300</v>
      </c>
      <c r="P5">
        <v>500</v>
      </c>
      <c r="Q5">
        <v>700</v>
      </c>
      <c r="R5">
        <v>1000</v>
      </c>
      <c r="S5">
        <v>1000</v>
      </c>
      <c r="T5">
        <v>1000</v>
      </c>
      <c r="U5">
        <v>1000</v>
      </c>
      <c r="V5">
        <v>700</v>
      </c>
      <c r="W5">
        <v>500</v>
      </c>
      <c r="X5">
        <v>300</v>
      </c>
      <c r="Y5">
        <v>200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7" spans="1:49" x14ac:dyDescent="0.45">
      <c r="A7" s="1" t="s">
        <v>4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45">
      <c r="A8" s="1" t="s">
        <v>5</v>
      </c>
      <c r="B8">
        <v>-5</v>
      </c>
      <c r="C8">
        <v>-5</v>
      </c>
      <c r="D8">
        <v>-5</v>
      </c>
      <c r="E8">
        <v>-5</v>
      </c>
      <c r="F8">
        <v>-5</v>
      </c>
      <c r="G8">
        <v>-5</v>
      </c>
      <c r="H8">
        <v>-5</v>
      </c>
      <c r="I8">
        <f>$H$8+($O$8-$H$8)/($O$2-$H$2)*(I2-$H$2)</f>
        <v>-4</v>
      </c>
      <c r="J8">
        <f t="shared" ref="J8:N8" si="0">$H$8+($O$8-$H$8)/($O$2-$H$2)*(J2-$H$2)</f>
        <v>-3</v>
      </c>
      <c r="K8">
        <f t="shared" si="0"/>
        <v>-2</v>
      </c>
      <c r="L8">
        <f t="shared" si="0"/>
        <v>-1</v>
      </c>
      <c r="M8">
        <f t="shared" si="0"/>
        <v>0</v>
      </c>
      <c r="N8">
        <f t="shared" si="0"/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f>$S$8+($Y$8-$S$8)/($Y$2-$S$2)*(T2-$S$2)</f>
        <v>0.83333333333333326</v>
      </c>
      <c r="U8">
        <f t="shared" ref="U8:X8" si="1">$S$8+($Y$8-$S$8)/($Y$2-$S$2)*(U2-$S$2)</f>
        <v>-0.33333333333333348</v>
      </c>
      <c r="V8">
        <f t="shared" si="1"/>
        <v>-1.5</v>
      </c>
      <c r="W8">
        <f t="shared" si="1"/>
        <v>-2.666666666666667</v>
      </c>
      <c r="X8">
        <f t="shared" si="1"/>
        <v>-3.8333333333333339</v>
      </c>
      <c r="Y8">
        <v>-5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10" spans="1:49" x14ac:dyDescent="0.45">
      <c r="A10" s="1" t="s">
        <v>7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45">
      <c r="A11" s="1" t="s">
        <v>8</v>
      </c>
      <c r="B11">
        <v>4.9000000000000004</v>
      </c>
      <c r="C11">
        <v>4.9000000000000004</v>
      </c>
      <c r="D11">
        <v>4.9000000000000004</v>
      </c>
      <c r="E11">
        <v>4.9000000000000004</v>
      </c>
      <c r="F11">
        <v>4.9000000000000004</v>
      </c>
      <c r="G11">
        <v>4.9000000000000004</v>
      </c>
      <c r="H11">
        <v>7.9</v>
      </c>
      <c r="I11">
        <v>7.9</v>
      </c>
      <c r="J11">
        <v>7.9</v>
      </c>
      <c r="K11">
        <v>7.9</v>
      </c>
      <c r="L11">
        <v>7.9</v>
      </c>
      <c r="M11">
        <v>7.9</v>
      </c>
      <c r="N11">
        <v>7.9</v>
      </c>
      <c r="O11">
        <v>7.9</v>
      </c>
      <c r="P11">
        <v>7.9</v>
      </c>
      <c r="Q11">
        <v>7.9</v>
      </c>
      <c r="R11">
        <v>7.9</v>
      </c>
      <c r="S11">
        <v>7.9</v>
      </c>
      <c r="T11">
        <v>7.9</v>
      </c>
      <c r="U11">
        <v>7.9</v>
      </c>
      <c r="V11">
        <v>7.9</v>
      </c>
      <c r="W11">
        <v>7.9</v>
      </c>
      <c r="X11">
        <v>4.9000000000000004</v>
      </c>
      <c r="Y11">
        <v>4.9000000000000004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3" spans="1:49" x14ac:dyDescent="0.45">
      <c r="A13" s="1" t="s">
        <v>9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45">
      <c r="A14" s="1" t="s">
        <v>10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16</v>
      </c>
      <c r="X14">
        <v>16</v>
      </c>
      <c r="Y14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6" spans="1:49" x14ac:dyDescent="0.45">
      <c r="A16" s="1" t="s">
        <v>11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22</v>
      </c>
      <c r="J16">
        <v>22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22</v>
      </c>
      <c r="R16">
        <v>22</v>
      </c>
      <c r="S16">
        <v>22</v>
      </c>
      <c r="T16">
        <v>22</v>
      </c>
      <c r="U16">
        <v>22</v>
      </c>
      <c r="V16">
        <v>22</v>
      </c>
      <c r="W16">
        <v>18</v>
      </c>
      <c r="X16">
        <v>18</v>
      </c>
      <c r="Y16">
        <v>18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8" spans="1:51" x14ac:dyDescent="0.45">
      <c r="A18" s="1" t="s">
        <v>14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15</v>
      </c>
      <c r="X18">
        <v>15</v>
      </c>
      <c r="Y18">
        <v>15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51" x14ac:dyDescent="0.45">
      <c r="A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51" x14ac:dyDescent="0.45">
      <c r="A20" s="1" t="s">
        <v>79</v>
      </c>
      <c r="B20">
        <f>$B$22-B4/1000</f>
        <v>9.5</v>
      </c>
      <c r="C20">
        <f t="shared" ref="C20:Y20" si="2">$B$22-C4/1000</f>
        <v>9.6999999999999993</v>
      </c>
      <c r="D20">
        <f t="shared" si="2"/>
        <v>9.8000000000000007</v>
      </c>
      <c r="E20">
        <f t="shared" si="2"/>
        <v>9.75</v>
      </c>
      <c r="F20">
        <f t="shared" si="2"/>
        <v>9</v>
      </c>
      <c r="G20">
        <f t="shared" si="2"/>
        <v>8.1999999999999993</v>
      </c>
      <c r="H20">
        <f t="shared" si="2"/>
        <v>7.2</v>
      </c>
      <c r="I20">
        <f t="shared" si="2"/>
        <v>5.5</v>
      </c>
      <c r="J20">
        <f t="shared" si="2"/>
        <v>6</v>
      </c>
      <c r="K20">
        <f t="shared" si="2"/>
        <v>8</v>
      </c>
      <c r="L20">
        <f t="shared" si="2"/>
        <v>7.5</v>
      </c>
      <c r="M20">
        <f t="shared" si="2"/>
        <v>6.5</v>
      </c>
      <c r="N20">
        <f t="shared" si="2"/>
        <v>7</v>
      </c>
      <c r="O20">
        <f t="shared" si="2"/>
        <v>8.4</v>
      </c>
      <c r="P20">
        <f t="shared" si="2"/>
        <v>8.3000000000000007</v>
      </c>
      <c r="Q20">
        <f t="shared" si="2"/>
        <v>7</v>
      </c>
      <c r="R20">
        <f t="shared" si="2"/>
        <v>5</v>
      </c>
      <c r="S20">
        <f t="shared" si="2"/>
        <v>2.5</v>
      </c>
      <c r="T20">
        <f t="shared" si="2"/>
        <v>3</v>
      </c>
      <c r="U20">
        <f t="shared" si="2"/>
        <v>3.5</v>
      </c>
      <c r="V20">
        <f t="shared" si="2"/>
        <v>4.5</v>
      </c>
      <c r="W20">
        <f t="shared" si="2"/>
        <v>6.5</v>
      </c>
      <c r="X20">
        <f t="shared" si="2"/>
        <v>8.5</v>
      </c>
      <c r="Y20">
        <f t="shared" si="2"/>
        <v>9.5</v>
      </c>
    </row>
    <row r="22" spans="1:51" x14ac:dyDescent="0.45">
      <c r="A22" s="1" t="s">
        <v>80</v>
      </c>
      <c r="B22">
        <v>10</v>
      </c>
      <c r="E22" s="1" t="s">
        <v>73</v>
      </c>
      <c r="F22" s="1">
        <f>0.5*MMULT(B29:AW29,AY59:AY106)+SUMPRODUCT(B29:AW29,B109:AW109)</f>
        <v>-7615.0088893522661</v>
      </c>
      <c r="H22" t="s">
        <v>70</v>
      </c>
      <c r="I22">
        <v>0</v>
      </c>
      <c r="J22">
        <f>$I$22+($T$22-$I$22)/($T$2-$I$2)*(J$2-$I$2)</f>
        <v>9.0909090909090912E-2</v>
      </c>
      <c r="K22">
        <f t="shared" ref="K22:S22" si="3">$I$22+($T$22-$I$22)/($T$2-$I$2)*(K$2-$I$2)</f>
        <v>0.18181818181818182</v>
      </c>
      <c r="L22">
        <f t="shared" si="3"/>
        <v>0.27272727272727271</v>
      </c>
      <c r="M22">
        <f t="shared" si="3"/>
        <v>0.36363636363636365</v>
      </c>
      <c r="N22">
        <f t="shared" si="3"/>
        <v>0.45454545454545459</v>
      </c>
      <c r="O22">
        <f t="shared" si="3"/>
        <v>0.54545454545454541</v>
      </c>
      <c r="P22">
        <f t="shared" si="3"/>
        <v>0.63636363636363635</v>
      </c>
      <c r="Q22">
        <f t="shared" si="3"/>
        <v>0.72727272727272729</v>
      </c>
      <c r="R22">
        <f t="shared" si="3"/>
        <v>0.81818181818181823</v>
      </c>
      <c r="S22">
        <f t="shared" si="3"/>
        <v>0.90909090909090917</v>
      </c>
      <c r="T22">
        <v>1</v>
      </c>
      <c r="U22" t="s">
        <v>78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51" x14ac:dyDescent="0.45">
      <c r="A23" s="1" t="s">
        <v>16</v>
      </c>
      <c r="B23">
        <v>0.09</v>
      </c>
      <c r="H23" t="s">
        <v>76</v>
      </c>
      <c r="I23">
        <v>260.52668188682884</v>
      </c>
      <c r="J23">
        <v>260.52668188682884</v>
      </c>
      <c r="K23">
        <v>260.94030046322206</v>
      </c>
      <c r="L23">
        <v>267.47024630587515</v>
      </c>
      <c r="M23">
        <v>271.01649720018844</v>
      </c>
      <c r="N23">
        <v>273.02424328547579</v>
      </c>
      <c r="O23">
        <v>274.35047686978737</v>
      </c>
      <c r="P23">
        <v>275.29717487361131</v>
      </c>
      <c r="Q23">
        <v>276.00649654477235</v>
      </c>
      <c r="R23">
        <v>276.56041825180046</v>
      </c>
      <c r="S23">
        <v>276.99848504820585</v>
      </c>
      <c r="T23">
        <v>277.36341927982158</v>
      </c>
      <c r="U23">
        <f t="shared" ref="U23" si="4">SUMPRODUCT($B$11:$Y$11,$Z$29:$AW$29)</f>
        <v>277.36341927982158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51" x14ac:dyDescent="0.45">
      <c r="A24" s="1" t="s">
        <v>17</v>
      </c>
      <c r="B24">
        <v>0.6</v>
      </c>
      <c r="H24" t="s">
        <v>77</v>
      </c>
      <c r="I24">
        <v>67.909383931044005</v>
      </c>
      <c r="J24">
        <v>67.909383931044005</v>
      </c>
      <c r="K24">
        <v>65.608449201690917</v>
      </c>
      <c r="L24">
        <v>35.582857925256135</v>
      </c>
      <c r="M24">
        <v>23.915299142504949</v>
      </c>
      <c r="N24">
        <v>18.80579800004778</v>
      </c>
      <c r="O24">
        <v>16.059303151963121</v>
      </c>
      <c r="P24">
        <v>14.406616381079127</v>
      </c>
      <c r="Q24">
        <v>13.333359397946417</v>
      </c>
      <c r="R24">
        <v>12.593375558676913</v>
      </c>
      <c r="S24">
        <v>12.073582035252178</v>
      </c>
      <c r="T24">
        <v>11.677259727737484</v>
      </c>
      <c r="U24">
        <f t="shared" ref="U24" si="5">SUMXMY2($B$29:$Y$29,$B$14:$Y$14)</f>
        <v>11.677259727737484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51" x14ac:dyDescent="0.45">
      <c r="A25" s="1" t="s">
        <v>18</v>
      </c>
      <c r="B25">
        <v>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51" x14ac:dyDescent="0.45">
      <c r="A26" s="1" t="s">
        <v>70</v>
      </c>
      <c r="B26" s="16">
        <f>T22</f>
        <v>1</v>
      </c>
      <c r="C26" s="17">
        <f>B26</f>
        <v>1</v>
      </c>
      <c r="D26" s="17">
        <f t="shared" ref="D26:Y26" si="6">C26</f>
        <v>1</v>
      </c>
      <c r="E26" s="17">
        <f t="shared" si="6"/>
        <v>1</v>
      </c>
      <c r="F26" s="17">
        <f t="shared" si="6"/>
        <v>1</v>
      </c>
      <c r="G26" s="17">
        <f t="shared" si="6"/>
        <v>1</v>
      </c>
      <c r="H26" s="17">
        <f t="shared" si="6"/>
        <v>1</v>
      </c>
      <c r="I26" s="17">
        <f t="shared" si="6"/>
        <v>1</v>
      </c>
      <c r="J26" s="17">
        <f t="shared" si="6"/>
        <v>1</v>
      </c>
      <c r="K26" s="17">
        <f t="shared" si="6"/>
        <v>1</v>
      </c>
      <c r="L26" s="17">
        <f t="shared" si="6"/>
        <v>1</v>
      </c>
      <c r="M26" s="17">
        <f t="shared" si="6"/>
        <v>1</v>
      </c>
      <c r="N26" s="17">
        <f t="shared" si="6"/>
        <v>1</v>
      </c>
      <c r="O26" s="17">
        <f t="shared" si="6"/>
        <v>1</v>
      </c>
      <c r="P26" s="17">
        <f t="shared" si="6"/>
        <v>1</v>
      </c>
      <c r="Q26" s="17">
        <f t="shared" si="6"/>
        <v>1</v>
      </c>
      <c r="R26" s="17">
        <f t="shared" si="6"/>
        <v>1</v>
      </c>
      <c r="S26" s="17">
        <f t="shared" si="6"/>
        <v>1</v>
      </c>
      <c r="T26" s="17">
        <f t="shared" si="6"/>
        <v>1</v>
      </c>
      <c r="U26" s="17">
        <f t="shared" si="6"/>
        <v>1</v>
      </c>
      <c r="V26" s="17">
        <f t="shared" si="6"/>
        <v>1</v>
      </c>
      <c r="W26" s="17">
        <f t="shared" si="6"/>
        <v>1</v>
      </c>
      <c r="X26" s="17">
        <f t="shared" si="6"/>
        <v>1</v>
      </c>
      <c r="Y26" s="18">
        <f t="shared" si="6"/>
        <v>1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8" spans="1:51" x14ac:dyDescent="0.45">
      <c r="A28" s="1" t="s">
        <v>19</v>
      </c>
      <c r="B28" s="30" t="s">
        <v>20</v>
      </c>
      <c r="C28" s="19" t="s">
        <v>21</v>
      </c>
      <c r="D28" s="19" t="s">
        <v>22</v>
      </c>
      <c r="E28" s="19" t="s">
        <v>23</v>
      </c>
      <c r="F28" s="19" t="s">
        <v>24</v>
      </c>
      <c r="G28" s="19" t="s">
        <v>25</v>
      </c>
      <c r="H28" s="19" t="s">
        <v>26</v>
      </c>
      <c r="I28" s="19" t="s">
        <v>27</v>
      </c>
      <c r="J28" s="19" t="s">
        <v>28</v>
      </c>
      <c r="K28" s="19" t="s">
        <v>29</v>
      </c>
      <c r="L28" s="19" t="s">
        <v>30</v>
      </c>
      <c r="M28" s="19" t="s">
        <v>31</v>
      </c>
      <c r="N28" s="19" t="s">
        <v>32</v>
      </c>
      <c r="O28" s="19" t="s">
        <v>33</v>
      </c>
      <c r="P28" s="19" t="s">
        <v>34</v>
      </c>
      <c r="Q28" s="19" t="s">
        <v>35</v>
      </c>
      <c r="R28" s="19" t="s">
        <v>36</v>
      </c>
      <c r="S28" s="19" t="s">
        <v>37</v>
      </c>
      <c r="T28" s="19" t="s">
        <v>38</v>
      </c>
      <c r="U28" s="19" t="s">
        <v>39</v>
      </c>
      <c r="V28" s="19" t="s">
        <v>40</v>
      </c>
      <c r="W28" s="19" t="s">
        <v>41</v>
      </c>
      <c r="X28" s="19" t="s">
        <v>42</v>
      </c>
      <c r="Y28" s="20" t="s">
        <v>43</v>
      </c>
      <c r="Z28" s="19" t="s">
        <v>44</v>
      </c>
      <c r="AA28" s="19" t="s">
        <v>45</v>
      </c>
      <c r="AB28" s="19" t="s">
        <v>46</v>
      </c>
      <c r="AC28" s="19" t="s">
        <v>47</v>
      </c>
      <c r="AD28" s="19" t="s">
        <v>48</v>
      </c>
      <c r="AE28" s="19" t="s">
        <v>49</v>
      </c>
      <c r="AF28" s="19" t="s">
        <v>50</v>
      </c>
      <c r="AG28" s="19" t="s">
        <v>51</v>
      </c>
      <c r="AH28" s="19" t="s">
        <v>52</v>
      </c>
      <c r="AI28" s="19" t="s">
        <v>53</v>
      </c>
      <c r="AJ28" s="19" t="s">
        <v>54</v>
      </c>
      <c r="AK28" s="19" t="s">
        <v>55</v>
      </c>
      <c r="AL28" s="19" t="s">
        <v>56</v>
      </c>
      <c r="AM28" s="19" t="s">
        <v>57</v>
      </c>
      <c r="AN28" s="19" t="s">
        <v>58</v>
      </c>
      <c r="AO28" s="19" t="s">
        <v>59</v>
      </c>
      <c r="AP28" s="19" t="s">
        <v>60</v>
      </c>
      <c r="AQ28" s="19" t="s">
        <v>61</v>
      </c>
      <c r="AR28" s="19" t="s">
        <v>62</v>
      </c>
      <c r="AS28" s="19" t="s">
        <v>63</v>
      </c>
      <c r="AT28" s="19" t="s">
        <v>64</v>
      </c>
      <c r="AU28" s="19" t="s">
        <v>65</v>
      </c>
      <c r="AV28" s="19" t="s">
        <v>66</v>
      </c>
      <c r="AW28" s="20" t="s">
        <v>67</v>
      </c>
    </row>
    <row r="29" spans="1:51" x14ac:dyDescent="0.45">
      <c r="A29" s="1"/>
      <c r="B29" s="12">
        <v>15.777360471119808</v>
      </c>
      <c r="C29" s="12">
        <v>15.783953247179097</v>
      </c>
      <c r="D29" s="12">
        <v>15.779860245350788</v>
      </c>
      <c r="E29" s="12">
        <v>15.778452460927662</v>
      </c>
      <c r="F29" s="12">
        <v>15.778783026182019</v>
      </c>
      <c r="G29" s="12">
        <v>15.779128965567583</v>
      </c>
      <c r="H29" s="12">
        <v>18</v>
      </c>
      <c r="I29" s="12">
        <v>19.640430369603049</v>
      </c>
      <c r="J29" s="12">
        <v>19.650530650547214</v>
      </c>
      <c r="K29" s="12">
        <v>19.643611837931982</v>
      </c>
      <c r="L29" s="12">
        <v>19.641345974902585</v>
      </c>
      <c r="M29" s="12">
        <v>19.642261576645971</v>
      </c>
      <c r="N29" s="12">
        <v>19.644568596328106</v>
      </c>
      <c r="O29" s="12">
        <v>19.646479791490936</v>
      </c>
      <c r="P29" s="12">
        <v>19.647000416180024</v>
      </c>
      <c r="Q29" s="12">
        <v>19.646123293657411</v>
      </c>
      <c r="R29" s="12">
        <v>19.64457507612719</v>
      </c>
      <c r="S29" s="12">
        <v>19.643382030743417</v>
      </c>
      <c r="T29" s="12">
        <v>19.642274866340355</v>
      </c>
      <c r="U29" s="12">
        <v>19.046511688460065</v>
      </c>
      <c r="V29" s="12">
        <v>18</v>
      </c>
      <c r="W29" s="12">
        <v>16.94700000000001</v>
      </c>
      <c r="X29" s="12">
        <v>15.887862000000005</v>
      </c>
      <c r="Y29" s="12">
        <v>15.777360471119811</v>
      </c>
      <c r="Z29" s="12">
        <v>1.8809504235048822</v>
      </c>
      <c r="AA29" s="12">
        <v>1.8637341566512688</v>
      </c>
      <c r="AB29" s="12">
        <v>1.867841155585273</v>
      </c>
      <c r="AC29" s="12">
        <v>1.8706117077046576</v>
      </c>
      <c r="AD29" s="12">
        <v>1.8706670710422806</v>
      </c>
      <c r="AE29" s="12">
        <v>5.5715748487719408</v>
      </c>
      <c r="AF29" s="12">
        <v>4.804050563501586</v>
      </c>
      <c r="AG29" s="12">
        <v>2.1444725783573952</v>
      </c>
      <c r="AH29" s="12">
        <v>2.0270164515795988</v>
      </c>
      <c r="AI29" s="12">
        <v>1.9441486770787573</v>
      </c>
      <c r="AJ29" s="12">
        <v>1.8592471895021112</v>
      </c>
      <c r="AK29" s="12">
        <v>1.7716486234921465</v>
      </c>
      <c r="AL29" s="12">
        <v>1.6811965478263098</v>
      </c>
      <c r="AM29" s="12">
        <v>1.5890509380837439</v>
      </c>
      <c r="AN29" s="12">
        <v>1.5867682157277485</v>
      </c>
      <c r="AO29" s="12">
        <v>1.5855707830396211</v>
      </c>
      <c r="AP29" s="12">
        <v>1.5860233969697666</v>
      </c>
      <c r="AQ29" s="12">
        <v>1.5860591578116663</v>
      </c>
      <c r="AR29" s="12">
        <v>0.69986620003453204</v>
      </c>
      <c r="AS29" s="12">
        <v>0</v>
      </c>
      <c r="AT29" s="12">
        <v>0</v>
      </c>
      <c r="AU29" s="12">
        <v>0</v>
      </c>
      <c r="AV29" s="12">
        <v>1.590738315940154</v>
      </c>
      <c r="AW29" s="12">
        <v>0</v>
      </c>
    </row>
    <row r="30" spans="1:51" x14ac:dyDescent="0.45">
      <c r="Y30" s="10"/>
      <c r="AY30" s="1" t="s">
        <v>75</v>
      </c>
    </row>
    <row r="31" spans="1:51" x14ac:dyDescent="0.45">
      <c r="A31" s="1" t="s">
        <v>68</v>
      </c>
      <c r="B31" s="6">
        <v>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8">
        <v>-1</v>
      </c>
      <c r="Z31" s="21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3">
        <v>0</v>
      </c>
      <c r="AY31">
        <f t="array" ref="AY31:AY54">MMULT(B31:AW54,TRANSPOSE(B29:AW29))</f>
        <v>-3.5527136788005009E-15</v>
      </c>
    </row>
    <row r="32" spans="1:51" x14ac:dyDescent="0.45">
      <c r="B32" s="9">
        <f>$B$23*$B$24*$B$25-1</f>
        <v>-0.94599999999999995</v>
      </c>
      <c r="C32" s="10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1">
        <v>0</v>
      </c>
      <c r="Z32" s="9">
        <f>-$B$24*$B$25</f>
        <v>-0.6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1">
        <v>0</v>
      </c>
      <c r="AY32">
        <v>-0.27000001260317008</v>
      </c>
    </row>
    <row r="33" spans="2:51" x14ac:dyDescent="0.45">
      <c r="B33" s="9">
        <v>0</v>
      </c>
      <c r="C33" s="10">
        <f>$B$23*$B$24*$B$25-1</f>
        <v>-0.94599999999999995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1">
        <v>0</v>
      </c>
      <c r="Z33" s="9">
        <v>0</v>
      </c>
      <c r="AA33" s="10">
        <f>-$B$24*$B$25</f>
        <v>-0.6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1">
        <v>0</v>
      </c>
      <c r="AY33">
        <v>-0.27000002047139837</v>
      </c>
    </row>
    <row r="34" spans="2:51" x14ac:dyDescent="0.45">
      <c r="B34" s="9">
        <v>0</v>
      </c>
      <c r="C34" s="10">
        <v>0</v>
      </c>
      <c r="D34" s="10">
        <f>$B$23*$B$24*$B$25-1</f>
        <v>-0.94599999999999995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1">
        <v>0</v>
      </c>
      <c r="Z34" s="9">
        <v>0</v>
      </c>
      <c r="AA34" s="10">
        <v>0</v>
      </c>
      <c r="AB34" s="10">
        <f>-$B$24*$B$25</f>
        <v>-0.6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1">
        <v>0</v>
      </c>
      <c r="AY34">
        <v>-0.27000002452534555</v>
      </c>
    </row>
    <row r="35" spans="2:51" x14ac:dyDescent="0.45">
      <c r="B35" s="9">
        <v>0</v>
      </c>
      <c r="C35" s="10">
        <v>0</v>
      </c>
      <c r="D35" s="10">
        <v>0</v>
      </c>
      <c r="E35" s="10">
        <f>$B$23*$B$24*$B$25-1</f>
        <v>-0.94599999999999995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1">
        <v>0</v>
      </c>
      <c r="Z35" s="9">
        <v>0</v>
      </c>
      <c r="AA35" s="10">
        <v>0</v>
      </c>
      <c r="AB35" s="10">
        <v>0</v>
      </c>
      <c r="AC35" s="10">
        <f>-$B$24*$B$25</f>
        <v>-0.6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1">
        <v>0</v>
      </c>
      <c r="AY35">
        <v>-0.2700000264783422</v>
      </c>
    </row>
    <row r="36" spans="2:51" x14ac:dyDescent="0.45">
      <c r="B36" s="9">
        <v>0</v>
      </c>
      <c r="C36" s="10">
        <v>0</v>
      </c>
      <c r="D36" s="10">
        <v>0</v>
      </c>
      <c r="E36" s="10">
        <v>0</v>
      </c>
      <c r="F36" s="10">
        <f>$B$23*$B$24*$B$25-1</f>
        <v>-0.94599999999999995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1">
        <v>0</v>
      </c>
      <c r="Z36" s="9">
        <v>0</v>
      </c>
      <c r="AA36" s="10">
        <v>0</v>
      </c>
      <c r="AB36" s="10">
        <v>0</v>
      </c>
      <c r="AC36" s="10">
        <v>0</v>
      </c>
      <c r="AD36" s="10">
        <f>-$B$24*$B$25</f>
        <v>-0.6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1">
        <v>0</v>
      </c>
      <c r="AY36">
        <v>-0.27000001982597399</v>
      </c>
    </row>
    <row r="37" spans="2:51" x14ac:dyDescent="0.45"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f>$B$23*$B$24*$B$25-1</f>
        <v>-0.94599999999999995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1">
        <v>0</v>
      </c>
      <c r="Z37" s="9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f>-$B$24*$B$25</f>
        <v>-0.6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1">
        <v>0</v>
      </c>
      <c r="AY37">
        <v>-0.27000091069009802</v>
      </c>
    </row>
    <row r="38" spans="2:51" x14ac:dyDescent="0.45"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f>$B$23*$B$24*$B$25-1</f>
        <v>-0.94599999999999995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1">
        <v>0</v>
      </c>
      <c r="Z38" s="9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f>-$B$24*$B$25</f>
        <v>-0.6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1">
        <v>0</v>
      </c>
      <c r="AY38">
        <v>-0.26999996849790131</v>
      </c>
    </row>
    <row r="39" spans="2:51" x14ac:dyDescent="0.45"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f>$B$23*$B$24*$B$25-1</f>
        <v>-0.94599999999999995</v>
      </c>
      <c r="J39" s="10">
        <v>1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1">
        <v>0</v>
      </c>
      <c r="Z39" s="9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f>-$B$24*$B$25</f>
        <v>-0.6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1">
        <v>0</v>
      </c>
      <c r="AY39">
        <v>-0.21600002611170743</v>
      </c>
    </row>
    <row r="40" spans="2:51" x14ac:dyDescent="0.45"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f>$B$23*$B$24*$B$25-1</f>
        <v>-0.94599999999999995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1">
        <v>0</v>
      </c>
      <c r="Z40" s="9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f>-$B$24*$B$25</f>
        <v>-0.6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1">
        <v>0</v>
      </c>
      <c r="AY40">
        <v>-0.16200002843344108</v>
      </c>
    </row>
    <row r="41" spans="2:51" x14ac:dyDescent="0.45"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f>$B$23*$B$24*$B$25-1</f>
        <v>-0.94599999999999995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>
        <v>0</v>
      </c>
      <c r="Z41" s="9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f>-$B$24*$B$25</f>
        <v>-0.6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1">
        <v>0</v>
      </c>
      <c r="AY41">
        <v>-0.10800003002832348</v>
      </c>
    </row>
    <row r="42" spans="2:51" x14ac:dyDescent="0.45"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f>$B$23*$B$24*$B$25-1</f>
        <v>-0.94599999999999995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1">
        <v>0</v>
      </c>
      <c r="Z42" s="9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f>-$B$24*$B$25</f>
        <v>-0.6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1">
        <v>0</v>
      </c>
      <c r="AY42">
        <v>-5.4000029313139297E-2</v>
      </c>
    </row>
    <row r="43" spans="2:51" x14ac:dyDescent="0.45"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f>$B$23*$B$24*$B$25-1</f>
        <v>-0.94599999999999995</v>
      </c>
      <c r="N43" s="10">
        <v>1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1">
        <v>0</v>
      </c>
      <c r="Z43" s="9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f>-$B$24*$B$25</f>
        <v>-0.6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1">
        <v>0</v>
      </c>
      <c r="AY43">
        <v>-2.9274270563206528E-8</v>
      </c>
    </row>
    <row r="44" spans="2:51" x14ac:dyDescent="0.45"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f>$B$23*$B$24*$B$25-1</f>
        <v>-0.94599999999999995</v>
      </c>
      <c r="O44" s="10">
        <v>1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1">
        <v>0</v>
      </c>
      <c r="Z44" s="9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f>-$B$24*$B$25</f>
        <v>-0.6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1">
        <v>0</v>
      </c>
      <c r="AY44">
        <v>5.3999970668764163E-2</v>
      </c>
    </row>
    <row r="45" spans="2:51" x14ac:dyDescent="0.45"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f>$B$23*$B$24*$B$25-1</f>
        <v>-0.94599999999999995</v>
      </c>
      <c r="P45" s="10">
        <v>1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>
        <v>0</v>
      </c>
      <c r="Z45" s="9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f>-$B$24*$B$25</f>
        <v>-0.6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1">
        <v>0</v>
      </c>
      <c r="AY45">
        <v>0.10799997057935429</v>
      </c>
    </row>
    <row r="46" spans="2:51" x14ac:dyDescent="0.45"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f>$B$23*$B$24*$B$25-1</f>
        <v>-0.94599999999999995</v>
      </c>
      <c r="Q46" s="10">
        <v>1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1">
        <v>0</v>
      </c>
      <c r="Z46" s="9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f>-$B$24*$B$25</f>
        <v>-0.6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1">
        <v>0</v>
      </c>
      <c r="AY46">
        <v>0.10799997051445831</v>
      </c>
    </row>
    <row r="47" spans="2:51" x14ac:dyDescent="0.45"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f>$B$23*$B$24*$B$25-1</f>
        <v>-0.94599999999999995</v>
      </c>
      <c r="R47" s="10">
        <v>1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1">
        <v>0</v>
      </c>
      <c r="Z47" s="9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f>-$B$24*$B$25</f>
        <v>-0.6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1">
        <v>0</v>
      </c>
      <c r="AY47">
        <v>0.10799997050350874</v>
      </c>
    </row>
    <row r="48" spans="2:51" x14ac:dyDescent="0.45"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f>$B$23*$B$24*$B$25-1</f>
        <v>-0.94599999999999995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1">
        <v>0</v>
      </c>
      <c r="Z48" s="9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f>-$B$24*$B$25</f>
        <v>-0.6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1">
        <v>0</v>
      </c>
      <c r="AY48">
        <v>0.10799997054523902</v>
      </c>
    </row>
    <row r="49" spans="1:51" x14ac:dyDescent="0.45"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f>$B$23*$B$24*$B$25-1</f>
        <v>-0.94599999999999995</v>
      </c>
      <c r="T49" s="10">
        <v>1</v>
      </c>
      <c r="U49" s="10">
        <v>0</v>
      </c>
      <c r="V49" s="10">
        <v>0</v>
      </c>
      <c r="W49" s="10">
        <v>0</v>
      </c>
      <c r="X49" s="10">
        <v>0</v>
      </c>
      <c r="Y49" s="11">
        <v>0</v>
      </c>
      <c r="Z49" s="9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f>-$B$24*$B$25</f>
        <v>-0.6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1">
        <v>0</v>
      </c>
      <c r="AY49">
        <v>0.10799997057008126</v>
      </c>
    </row>
    <row r="50" spans="1:51" x14ac:dyDescent="0.45"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f>$B$23*$B$24*$B$25-1</f>
        <v>-0.94599999999999995</v>
      </c>
      <c r="U50" s="10">
        <v>1</v>
      </c>
      <c r="V50" s="10">
        <v>0</v>
      </c>
      <c r="W50" s="10">
        <v>0</v>
      </c>
      <c r="X50" s="10">
        <v>0</v>
      </c>
      <c r="Y50" s="11">
        <v>0</v>
      </c>
      <c r="Z50" s="9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f>-$B$24*$B$25</f>
        <v>-0.6</v>
      </c>
      <c r="AS50" s="10">
        <v>0</v>
      </c>
      <c r="AT50" s="10">
        <v>0</v>
      </c>
      <c r="AU50" s="10">
        <v>0</v>
      </c>
      <c r="AV50" s="10">
        <v>0</v>
      </c>
      <c r="AW50" s="11">
        <v>0</v>
      </c>
      <c r="AY50">
        <v>4.4999944881371601E-2</v>
      </c>
    </row>
    <row r="51" spans="1:51" x14ac:dyDescent="0.45"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f>$B$23*$B$24*$B$25-1</f>
        <v>-0.94599999999999995</v>
      </c>
      <c r="V51" s="10">
        <v>1</v>
      </c>
      <c r="W51" s="10">
        <v>0</v>
      </c>
      <c r="X51" s="10">
        <v>0</v>
      </c>
      <c r="Y51" s="11">
        <v>0</v>
      </c>
      <c r="Z51" s="9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f>-$B$24*$B$25</f>
        <v>-0.6</v>
      </c>
      <c r="AT51" s="10">
        <v>0</v>
      </c>
      <c r="AU51" s="10">
        <v>0</v>
      </c>
      <c r="AV51" s="10">
        <v>0</v>
      </c>
      <c r="AW51" s="11">
        <v>0</v>
      </c>
      <c r="AY51">
        <v>-1.8000057283220627E-2</v>
      </c>
    </row>
    <row r="52" spans="1:51" x14ac:dyDescent="0.45"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f>$B$23*$B$24*$B$25-1</f>
        <v>-0.94599999999999995</v>
      </c>
      <c r="W52" s="10">
        <v>1</v>
      </c>
      <c r="X52" s="10">
        <v>0</v>
      </c>
      <c r="Y52" s="11">
        <v>0</v>
      </c>
      <c r="Z52" s="9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f>-$B$24*$B$25</f>
        <v>-0.6</v>
      </c>
      <c r="AU52" s="10">
        <v>0</v>
      </c>
      <c r="AV52" s="10">
        <v>0</v>
      </c>
      <c r="AW52" s="11">
        <v>0</v>
      </c>
      <c r="AY52">
        <v>-8.0999999999988859E-2</v>
      </c>
    </row>
    <row r="53" spans="1:51" x14ac:dyDescent="0.45"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f>$B$23*$B$24*$B$25-1</f>
        <v>-0.94599999999999995</v>
      </c>
      <c r="X53" s="10">
        <v>1</v>
      </c>
      <c r="Y53" s="11">
        <v>0</v>
      </c>
      <c r="Z53" s="9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f>-$B$24*$B$25</f>
        <v>-0.6</v>
      </c>
      <c r="AV53" s="10">
        <v>0</v>
      </c>
      <c r="AW53" s="11">
        <v>0</v>
      </c>
      <c r="AY53">
        <v>-0.1440000000000019</v>
      </c>
    </row>
    <row r="54" spans="1:51" x14ac:dyDescent="0.45"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f>$B$23*$B$24*$B$25-1</f>
        <v>-0.94599999999999995</v>
      </c>
      <c r="Y54" s="14">
        <v>1</v>
      </c>
      <c r="Z54" s="12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f>-$B$24*$B$25</f>
        <v>-0.6</v>
      </c>
      <c r="AW54" s="14">
        <v>0</v>
      </c>
      <c r="AY54">
        <v>-0.20699997044428564</v>
      </c>
    </row>
    <row r="57" spans="1:51" x14ac:dyDescent="0.45">
      <c r="A57" s="1" t="s">
        <v>69</v>
      </c>
      <c r="B57" s="16">
        <v>0</v>
      </c>
      <c r="C57" s="17">
        <f>$B$23*$B$24*$B$25*B$8</f>
        <v>-0.27</v>
      </c>
      <c r="D57" s="17">
        <f t="shared" ref="D57:Y57" si="7">$B$23*$B$24*$B$25*C$8</f>
        <v>-0.27</v>
      </c>
      <c r="E57" s="17">
        <f t="shared" si="7"/>
        <v>-0.27</v>
      </c>
      <c r="F57" s="17">
        <f t="shared" si="7"/>
        <v>-0.27</v>
      </c>
      <c r="G57" s="17">
        <f t="shared" si="7"/>
        <v>-0.27</v>
      </c>
      <c r="H57" s="17">
        <f t="shared" si="7"/>
        <v>-0.27</v>
      </c>
      <c r="I57" s="17">
        <f t="shared" si="7"/>
        <v>-0.27</v>
      </c>
      <c r="J57" s="17">
        <f t="shared" si="7"/>
        <v>-0.216</v>
      </c>
      <c r="K57" s="17">
        <f t="shared" si="7"/>
        <v>-0.16200000000000001</v>
      </c>
      <c r="L57" s="17">
        <f t="shared" si="7"/>
        <v>-0.108</v>
      </c>
      <c r="M57" s="17">
        <f t="shared" si="7"/>
        <v>-5.3999999999999999E-2</v>
      </c>
      <c r="N57" s="17">
        <f t="shared" si="7"/>
        <v>0</v>
      </c>
      <c r="O57" s="17">
        <f t="shared" si="7"/>
        <v>5.3999999999999999E-2</v>
      </c>
      <c r="P57" s="17">
        <f t="shared" si="7"/>
        <v>0.108</v>
      </c>
      <c r="Q57" s="17">
        <f t="shared" si="7"/>
        <v>0.108</v>
      </c>
      <c r="R57" s="17">
        <f t="shared" si="7"/>
        <v>0.108</v>
      </c>
      <c r="S57" s="17">
        <f t="shared" si="7"/>
        <v>0.108</v>
      </c>
      <c r="T57" s="17">
        <f t="shared" si="7"/>
        <v>0.108</v>
      </c>
      <c r="U57" s="17">
        <f t="shared" si="7"/>
        <v>4.4999999999999998E-2</v>
      </c>
      <c r="V57" s="17">
        <f t="shared" si="7"/>
        <v>-1.8000000000000009E-2</v>
      </c>
      <c r="W57" s="17">
        <f t="shared" si="7"/>
        <v>-8.1000000000000003E-2</v>
      </c>
      <c r="X57" s="17">
        <f t="shared" si="7"/>
        <v>-0.14400000000000002</v>
      </c>
      <c r="Y57" s="18">
        <f t="shared" si="7"/>
        <v>-0.20700000000000002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51" x14ac:dyDescent="0.45">
      <c r="AY58" s="1" t="s">
        <v>74</v>
      </c>
    </row>
    <row r="59" spans="1:51" x14ac:dyDescent="0.45">
      <c r="A59" s="1" t="s">
        <v>71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8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8">
        <v>0</v>
      </c>
      <c r="AX59" s="15"/>
      <c r="AY59" s="24">
        <f t="array" ref="AY59:AY106">MMULT(B59:AW106,TRANSPOSE(B29:AW29))</f>
        <v>0</v>
      </c>
    </row>
    <row r="60" spans="1:51" x14ac:dyDescent="0.45">
      <c r="B60" s="9">
        <v>0</v>
      </c>
      <c r="C60" s="10">
        <f>2*B$26</f>
        <v>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1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1">
        <v>0</v>
      </c>
      <c r="AY60" s="25">
        <v>31.567906494358194</v>
      </c>
    </row>
    <row r="61" spans="1:51" x14ac:dyDescent="0.45">
      <c r="B61" s="9">
        <v>0</v>
      </c>
      <c r="C61" s="10">
        <v>0</v>
      </c>
      <c r="D61" s="10">
        <f>2*C$26</f>
        <v>2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1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1">
        <v>0</v>
      </c>
      <c r="AY61" s="25">
        <v>31.559720490701576</v>
      </c>
    </row>
    <row r="62" spans="1:51" x14ac:dyDescent="0.45">
      <c r="B62" s="9">
        <v>0</v>
      </c>
      <c r="C62" s="10">
        <v>0</v>
      </c>
      <c r="D62" s="10">
        <v>0</v>
      </c>
      <c r="E62" s="10">
        <f>2*D$26</f>
        <v>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1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1">
        <v>0</v>
      </c>
      <c r="AY62" s="25">
        <v>31.556904921855324</v>
      </c>
    </row>
    <row r="63" spans="1:51" x14ac:dyDescent="0.45">
      <c r="B63" s="9">
        <v>0</v>
      </c>
      <c r="C63" s="10">
        <v>0</v>
      </c>
      <c r="D63" s="10">
        <v>0</v>
      </c>
      <c r="E63" s="10">
        <v>0</v>
      </c>
      <c r="F63" s="10">
        <f>2*E$26</f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1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1">
        <v>0</v>
      </c>
      <c r="AY63" s="25">
        <v>31.557566052364038</v>
      </c>
    </row>
    <row r="64" spans="1:51" x14ac:dyDescent="0.45">
      <c r="B64" s="9">
        <v>0</v>
      </c>
      <c r="C64" s="10">
        <v>0</v>
      </c>
      <c r="D64" s="10">
        <v>0</v>
      </c>
      <c r="E64" s="10">
        <v>0</v>
      </c>
      <c r="F64" s="10">
        <v>0</v>
      </c>
      <c r="G64" s="10">
        <f>2*F$26</f>
        <v>2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1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1">
        <v>0</v>
      </c>
      <c r="AY64" s="25">
        <v>31.558257931135167</v>
      </c>
    </row>
    <row r="65" spans="2:51" x14ac:dyDescent="0.45"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f>2*G$26</f>
        <v>2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1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1">
        <v>0</v>
      </c>
      <c r="AY65" s="25">
        <v>36</v>
      </c>
    </row>
    <row r="66" spans="2:51" x14ac:dyDescent="0.45">
      <c r="B66" s="9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f>2*H$26</f>
        <v>2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1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1">
        <v>0</v>
      </c>
      <c r="AY66" s="25">
        <v>39.280860739206098</v>
      </c>
    </row>
    <row r="67" spans="2:51" x14ac:dyDescent="0.45">
      <c r="B67" s="9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f>2*I$26</f>
        <v>2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1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1">
        <v>0</v>
      </c>
      <c r="AY67" s="25">
        <v>39.301061301094428</v>
      </c>
    </row>
    <row r="68" spans="2:51" x14ac:dyDescent="0.45"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f>2*J$26</f>
        <v>2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1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1">
        <v>0</v>
      </c>
      <c r="AY68" s="25">
        <v>39.287223675863963</v>
      </c>
    </row>
    <row r="69" spans="2:51" x14ac:dyDescent="0.45">
      <c r="B69" s="9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f>2*K$26</f>
        <v>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1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1">
        <v>0</v>
      </c>
      <c r="AY69" s="25">
        <v>39.282691949805169</v>
      </c>
    </row>
    <row r="70" spans="2:51" x14ac:dyDescent="0.45">
      <c r="B70" s="9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f>2*L$26</f>
        <v>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1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1">
        <v>0</v>
      </c>
      <c r="AY70" s="25">
        <v>39.284523153291943</v>
      </c>
    </row>
    <row r="71" spans="2:51" x14ac:dyDescent="0.45"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f>2*M$26</f>
        <v>2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1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1">
        <v>0</v>
      </c>
      <c r="AY71" s="25">
        <v>39.289137192656213</v>
      </c>
    </row>
    <row r="72" spans="2:51" x14ac:dyDescent="0.45">
      <c r="B72" s="9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f>2*N$26</f>
        <v>2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1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1">
        <v>0</v>
      </c>
      <c r="AY72" s="25">
        <v>39.292959582981872</v>
      </c>
    </row>
    <row r="73" spans="2:51" x14ac:dyDescent="0.45">
      <c r="B73" s="9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f>2*O$26</f>
        <v>2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1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1">
        <v>0</v>
      </c>
      <c r="AY73" s="25">
        <v>39.294000832360048</v>
      </c>
    </row>
    <row r="74" spans="2:51" x14ac:dyDescent="0.45"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f>2*P$26</f>
        <v>2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1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Y74" s="25">
        <v>39.292246587314821</v>
      </c>
    </row>
    <row r="75" spans="2:51" x14ac:dyDescent="0.45">
      <c r="B75" s="9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f>2*Q$26</f>
        <v>2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1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1">
        <v>0</v>
      </c>
      <c r="AY75" s="25">
        <v>39.289150152254379</v>
      </c>
    </row>
    <row r="76" spans="2:51" x14ac:dyDescent="0.45"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f>2*R$26</f>
        <v>2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1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1">
        <v>0</v>
      </c>
      <c r="AY76" s="25">
        <v>39.286764061486835</v>
      </c>
    </row>
    <row r="77" spans="2:51" x14ac:dyDescent="0.45">
      <c r="B77" s="9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f>2*S$26</f>
        <v>2</v>
      </c>
      <c r="U77" s="10">
        <v>0</v>
      </c>
      <c r="V77" s="10">
        <v>0</v>
      </c>
      <c r="W77" s="10">
        <v>0</v>
      </c>
      <c r="X77" s="10">
        <v>0</v>
      </c>
      <c r="Y77" s="11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1">
        <v>0</v>
      </c>
      <c r="AY77" s="25">
        <v>39.284549732680709</v>
      </c>
    </row>
    <row r="78" spans="2:51" x14ac:dyDescent="0.45"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f>2*T$26</f>
        <v>2</v>
      </c>
      <c r="V78" s="10">
        <v>0</v>
      </c>
      <c r="W78" s="10">
        <v>0</v>
      </c>
      <c r="X78" s="10">
        <v>0</v>
      </c>
      <c r="Y78" s="11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1">
        <v>0</v>
      </c>
      <c r="AY78" s="25">
        <v>38.093023376920129</v>
      </c>
    </row>
    <row r="79" spans="2:51" x14ac:dyDescent="0.45"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f>2*U$26</f>
        <v>2</v>
      </c>
      <c r="W79" s="10">
        <v>0</v>
      </c>
      <c r="X79" s="10">
        <v>0</v>
      </c>
      <c r="Y79" s="11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1">
        <v>0</v>
      </c>
      <c r="AY79" s="25">
        <v>36</v>
      </c>
    </row>
    <row r="80" spans="2:51" x14ac:dyDescent="0.45">
      <c r="B80" s="9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f>2*V$26</f>
        <v>2</v>
      </c>
      <c r="X80" s="10">
        <v>0</v>
      </c>
      <c r="Y80" s="11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1">
        <v>0</v>
      </c>
      <c r="AY80" s="25">
        <v>33.89400000000002</v>
      </c>
    </row>
    <row r="81" spans="2:51" x14ac:dyDescent="0.45">
      <c r="B81" s="9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f>2*W$26</f>
        <v>2</v>
      </c>
      <c r="Y81" s="11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1">
        <v>0</v>
      </c>
      <c r="AY81" s="25">
        <v>31.775724000000011</v>
      </c>
    </row>
    <row r="82" spans="2:51" x14ac:dyDescent="0.45">
      <c r="B82" s="12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4">
        <f>2*X$26</f>
        <v>2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1">
        <v>0</v>
      </c>
      <c r="AY82" s="25">
        <v>31.554720942239623</v>
      </c>
    </row>
    <row r="83" spans="2:51" x14ac:dyDescent="0.45">
      <c r="B83" s="9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1">
        <v>0</v>
      </c>
      <c r="AY83" s="25">
        <v>0</v>
      </c>
    </row>
    <row r="84" spans="2:51" x14ac:dyDescent="0.45">
      <c r="B84" s="9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1">
        <v>0</v>
      </c>
      <c r="AY84" s="25">
        <v>0</v>
      </c>
    </row>
    <row r="85" spans="2:51" x14ac:dyDescent="0.45">
      <c r="B85" s="9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1">
        <v>0</v>
      </c>
      <c r="AY85" s="25">
        <v>0</v>
      </c>
    </row>
    <row r="86" spans="2:51" x14ac:dyDescent="0.45">
      <c r="B86" s="9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1">
        <v>0</v>
      </c>
      <c r="AY86" s="25">
        <v>0</v>
      </c>
    </row>
    <row r="87" spans="2:51" x14ac:dyDescent="0.45">
      <c r="B87" s="9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1">
        <v>0</v>
      </c>
      <c r="AY87" s="25">
        <v>0</v>
      </c>
    </row>
    <row r="88" spans="2:51" x14ac:dyDescent="0.45">
      <c r="B88" s="9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1">
        <v>0</v>
      </c>
      <c r="AY88" s="25">
        <v>0</v>
      </c>
    </row>
    <row r="89" spans="2:51" x14ac:dyDescent="0.45">
      <c r="B89" s="9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1">
        <v>0</v>
      </c>
      <c r="AY89" s="25">
        <v>0</v>
      </c>
    </row>
    <row r="90" spans="2:51" x14ac:dyDescent="0.45">
      <c r="B90" s="9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1">
        <v>0</v>
      </c>
      <c r="AY90" s="25">
        <v>0</v>
      </c>
    </row>
    <row r="91" spans="2:51" x14ac:dyDescent="0.45"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1">
        <v>0</v>
      </c>
      <c r="AY91" s="25">
        <v>0</v>
      </c>
    </row>
    <row r="92" spans="2:51" x14ac:dyDescent="0.45">
      <c r="B92" s="9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1">
        <v>0</v>
      </c>
      <c r="AY92" s="25">
        <v>0</v>
      </c>
    </row>
    <row r="93" spans="2:51" x14ac:dyDescent="0.45"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1">
        <v>0</v>
      </c>
      <c r="AY93" s="25">
        <v>0</v>
      </c>
    </row>
    <row r="94" spans="2:51" x14ac:dyDescent="0.45">
      <c r="B94" s="9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1">
        <v>0</v>
      </c>
      <c r="AY94" s="25">
        <v>0</v>
      </c>
    </row>
    <row r="95" spans="2:51" x14ac:dyDescent="0.45">
      <c r="B95" s="9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1">
        <v>0</v>
      </c>
      <c r="AY95" s="25">
        <v>0</v>
      </c>
    </row>
    <row r="96" spans="2:51" x14ac:dyDescent="0.45">
      <c r="B96" s="9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1">
        <v>0</v>
      </c>
      <c r="AY96" s="25">
        <v>0</v>
      </c>
    </row>
    <row r="97" spans="1:51" x14ac:dyDescent="0.45">
      <c r="B97" s="9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1">
        <v>0</v>
      </c>
      <c r="AY97" s="25">
        <v>0</v>
      </c>
    </row>
    <row r="98" spans="1:51" x14ac:dyDescent="0.45">
      <c r="B98" s="9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1">
        <v>0</v>
      </c>
      <c r="AY98" s="25">
        <v>0</v>
      </c>
    </row>
    <row r="99" spans="1:51" x14ac:dyDescent="0.45">
      <c r="B99" s="9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1">
        <v>0</v>
      </c>
      <c r="AY99" s="25">
        <v>0</v>
      </c>
    </row>
    <row r="100" spans="1:51" x14ac:dyDescent="0.45">
      <c r="B100" s="9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1">
        <v>0</v>
      </c>
      <c r="AY100" s="25">
        <v>0</v>
      </c>
    </row>
    <row r="101" spans="1:51" x14ac:dyDescent="0.45">
      <c r="B101" s="9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1">
        <v>0</v>
      </c>
      <c r="AY101" s="25">
        <v>0</v>
      </c>
    </row>
    <row r="102" spans="1:51" x14ac:dyDescent="0.45">
      <c r="B102" s="9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1">
        <v>0</v>
      </c>
      <c r="AY102" s="25">
        <v>0</v>
      </c>
    </row>
    <row r="103" spans="1:51" x14ac:dyDescent="0.45">
      <c r="B103" s="9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1">
        <v>0</v>
      </c>
      <c r="AY103" s="25">
        <v>0</v>
      </c>
    </row>
    <row r="104" spans="1:51" x14ac:dyDescent="0.45">
      <c r="B104" s="9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1">
        <v>0</v>
      </c>
      <c r="AY104" s="25">
        <v>0</v>
      </c>
    </row>
    <row r="105" spans="1:51" x14ac:dyDescent="0.45">
      <c r="B105" s="9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1">
        <v>0</v>
      </c>
      <c r="AY105" s="25">
        <v>0</v>
      </c>
    </row>
    <row r="106" spans="1:51" x14ac:dyDescent="0.45">
      <c r="B106" s="12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4">
        <v>0</v>
      </c>
      <c r="AY106" s="26">
        <v>0</v>
      </c>
    </row>
    <row r="109" spans="1:51" x14ac:dyDescent="0.45">
      <c r="A109" s="1" t="s">
        <v>72</v>
      </c>
      <c r="B109" s="16">
        <v>0</v>
      </c>
      <c r="C109" s="17">
        <f>-2*C26*C14</f>
        <v>-32</v>
      </c>
      <c r="D109" s="17">
        <f t="shared" ref="D109:Y109" si="8">-2*D26*D14</f>
        <v>-32</v>
      </c>
      <c r="E109" s="17">
        <f t="shared" si="8"/>
        <v>-32</v>
      </c>
      <c r="F109" s="17">
        <f t="shared" si="8"/>
        <v>-32</v>
      </c>
      <c r="G109" s="17">
        <f t="shared" si="8"/>
        <v>-32</v>
      </c>
      <c r="H109" s="17">
        <f t="shared" si="8"/>
        <v>-32</v>
      </c>
      <c r="I109" s="17">
        <f t="shared" si="8"/>
        <v>-40</v>
      </c>
      <c r="J109" s="17">
        <f t="shared" si="8"/>
        <v>-40</v>
      </c>
      <c r="K109" s="17">
        <f t="shared" si="8"/>
        <v>-40</v>
      </c>
      <c r="L109" s="17">
        <f t="shared" si="8"/>
        <v>-40</v>
      </c>
      <c r="M109" s="17">
        <f t="shared" si="8"/>
        <v>-40</v>
      </c>
      <c r="N109" s="17">
        <f t="shared" si="8"/>
        <v>-40</v>
      </c>
      <c r="O109" s="17">
        <f t="shared" si="8"/>
        <v>-40</v>
      </c>
      <c r="P109" s="17">
        <f t="shared" si="8"/>
        <v>-40</v>
      </c>
      <c r="Q109" s="17">
        <f t="shared" si="8"/>
        <v>-40</v>
      </c>
      <c r="R109" s="17">
        <f t="shared" si="8"/>
        <v>-40</v>
      </c>
      <c r="S109" s="17">
        <f t="shared" si="8"/>
        <v>-40</v>
      </c>
      <c r="T109" s="17">
        <f t="shared" si="8"/>
        <v>-40</v>
      </c>
      <c r="U109" s="17">
        <f t="shared" si="8"/>
        <v>-40</v>
      </c>
      <c r="V109" s="17">
        <f t="shared" si="8"/>
        <v>-40</v>
      </c>
      <c r="W109" s="17">
        <f t="shared" si="8"/>
        <v>-32</v>
      </c>
      <c r="X109" s="17">
        <f t="shared" si="8"/>
        <v>-32</v>
      </c>
      <c r="Y109" s="18">
        <f t="shared" si="8"/>
        <v>-32</v>
      </c>
      <c r="Z109" s="17">
        <f>B11</f>
        <v>4.9000000000000004</v>
      </c>
      <c r="AA109" s="17">
        <f t="shared" ref="AA109:AW109" si="9">C11</f>
        <v>4.9000000000000004</v>
      </c>
      <c r="AB109" s="17">
        <f t="shared" si="9"/>
        <v>4.9000000000000004</v>
      </c>
      <c r="AC109" s="17">
        <f t="shared" si="9"/>
        <v>4.9000000000000004</v>
      </c>
      <c r="AD109" s="17">
        <f t="shared" si="9"/>
        <v>4.9000000000000004</v>
      </c>
      <c r="AE109" s="17">
        <f t="shared" si="9"/>
        <v>4.9000000000000004</v>
      </c>
      <c r="AF109" s="17">
        <f t="shared" si="9"/>
        <v>7.9</v>
      </c>
      <c r="AG109" s="17">
        <f t="shared" si="9"/>
        <v>7.9</v>
      </c>
      <c r="AH109" s="17">
        <f t="shared" si="9"/>
        <v>7.9</v>
      </c>
      <c r="AI109" s="17">
        <f t="shared" si="9"/>
        <v>7.9</v>
      </c>
      <c r="AJ109" s="17">
        <f t="shared" si="9"/>
        <v>7.9</v>
      </c>
      <c r="AK109" s="17">
        <f t="shared" si="9"/>
        <v>7.9</v>
      </c>
      <c r="AL109" s="17">
        <f t="shared" si="9"/>
        <v>7.9</v>
      </c>
      <c r="AM109" s="17">
        <f t="shared" si="9"/>
        <v>7.9</v>
      </c>
      <c r="AN109" s="17">
        <f t="shared" si="9"/>
        <v>7.9</v>
      </c>
      <c r="AO109" s="17">
        <f t="shared" si="9"/>
        <v>7.9</v>
      </c>
      <c r="AP109" s="17">
        <f t="shared" si="9"/>
        <v>7.9</v>
      </c>
      <c r="AQ109" s="17">
        <f t="shared" si="9"/>
        <v>7.9</v>
      </c>
      <c r="AR109" s="17">
        <f t="shared" si="9"/>
        <v>7.9</v>
      </c>
      <c r="AS109" s="17">
        <f t="shared" si="9"/>
        <v>7.9</v>
      </c>
      <c r="AT109" s="17">
        <f t="shared" si="9"/>
        <v>7.9</v>
      </c>
      <c r="AU109" s="17">
        <f t="shared" si="9"/>
        <v>7.9</v>
      </c>
      <c r="AV109" s="17">
        <f t="shared" si="9"/>
        <v>4.9000000000000004</v>
      </c>
      <c r="AW109" s="18">
        <f t="shared" si="9"/>
        <v>4.9000000000000004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3C1A-57CF-44AE-B349-662647E4E897}">
  <dimension ref="A1:A4"/>
  <sheetViews>
    <sheetView workbookViewId="0">
      <selection activeCell="C7" sqref="C7"/>
    </sheetView>
  </sheetViews>
  <sheetFormatPr defaultRowHeight="14.25" x14ac:dyDescent="0.45"/>
  <sheetData>
    <row r="1" spans="1:1" x14ac:dyDescent="0.45">
      <c r="A1" t="s">
        <v>82</v>
      </c>
    </row>
    <row r="2" spans="1:1" x14ac:dyDescent="0.45">
      <c r="A2" t="s">
        <v>83</v>
      </c>
    </row>
    <row r="3" spans="1:1" x14ac:dyDescent="0.45">
      <c r="A3" t="s">
        <v>84</v>
      </c>
    </row>
    <row r="4" spans="1:1" x14ac:dyDescent="0.45">
      <c r="A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without control</vt:lpstr>
      <vt:lpstr>with control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Fontana</dc:creator>
  <cp:lastModifiedBy>Claudio Fontana</cp:lastModifiedBy>
  <dcterms:created xsi:type="dcterms:W3CDTF">2021-06-24T08:15:59Z</dcterms:created>
  <dcterms:modified xsi:type="dcterms:W3CDTF">2021-12-09T11:52:58Z</dcterms:modified>
</cp:coreProperties>
</file>