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9"/>
  <workbookPr defaultThemeVersion="166925"/>
  <xr:revisionPtr revIDLastSave="2" documentId="11_6E5AAFF9198B89235C5A906C1645FD5CF861C11B" xr6:coauthVersionLast="45" xr6:coauthVersionMax="45" xr10:uidLastSave="{E3678A93-03C8-48AF-8264-C912BBACB3D6}"/>
  <bookViews>
    <workbookView xWindow="0" yWindow="0" windowWidth="16384" windowHeight="8192" tabRatio="500" firstSheet="1" activeTab="3" xr2:uid="{00000000-000D-0000-FFFF-FFFF00000000}"/>
  </bookViews>
  <sheets>
    <sheet name="Método de Estimación Puntos CU" sheetId="1" r:id="rId1"/>
    <sheet name="Distribución Esfuerzo" sheetId="2" r:id="rId2"/>
    <sheet name="Factores Distribucion Esfuerzo" sheetId="3" r:id="rId3"/>
    <sheet name="Costos" sheetId="4" r:id="rId4"/>
  </sheets>
  <definedNames>
    <definedName name="EF">'Método de Estimación Puntos CU'!$E$46</definedName>
    <definedName name="estimacionEsfuerzo">'Método de Estimación Puntos CU'!$E$52</definedName>
    <definedName name="TAW">'Método de Estimación Puntos CU'!$E$9</definedName>
    <definedName name="TBF">'Método de Estimación Puntos CU'!$E$15</definedName>
    <definedName name="TCF">'Método de Estimación Puntos CU'!$E$34</definedName>
    <definedName name="UUCP">'Método de Estimación Puntos CU'!$E$17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9" i="4" l="1"/>
  <c r="G9" i="4"/>
  <c r="H8" i="4"/>
  <c r="G8" i="4"/>
  <c r="H7" i="4"/>
  <c r="G7" i="4"/>
  <c r="H6" i="4"/>
  <c r="G6" i="4"/>
  <c r="H5" i="4"/>
  <c r="H10" i="4" s="1"/>
  <c r="G5" i="4"/>
  <c r="C11" i="3"/>
  <c r="B11" i="3"/>
  <c r="D5" i="3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33" i="1" s="1"/>
  <c r="E34" i="1" s="1"/>
  <c r="E14" i="1"/>
  <c r="E13" i="1"/>
  <c r="E12" i="1"/>
  <c r="E15" i="1" s="1"/>
  <c r="E8" i="1"/>
  <c r="E7" i="1"/>
  <c r="E6" i="1"/>
  <c r="E9" i="1" s="1"/>
  <c r="E17" i="1" s="1"/>
  <c r="E45" i="1" l="1"/>
  <c r="E46" i="1" s="1"/>
  <c r="E48" i="1" s="1"/>
  <c r="G37" i="1"/>
  <c r="G45" i="1" s="1"/>
  <c r="E49" i="1" s="1"/>
  <c r="E50" i="1" l="1"/>
  <c r="E52" i="1" s="1"/>
  <c r="C5" i="2" l="1"/>
  <c r="B5" i="2"/>
  <c r="E53" i="1"/>
  <c r="E54" i="1" l="1"/>
  <c r="E55" i="1" s="1"/>
  <c r="B10" i="2"/>
  <c r="D21" i="4" s="1"/>
  <c r="B9" i="2"/>
  <c r="D20" i="4" s="1"/>
  <c r="B8" i="2"/>
  <c r="D19" i="4" s="1"/>
  <c r="B7" i="2"/>
  <c r="D18" i="4" s="1"/>
  <c r="B6" i="2"/>
  <c r="D5" i="2"/>
  <c r="C10" i="2"/>
  <c r="E21" i="4" s="1"/>
  <c r="C9" i="2"/>
  <c r="E20" i="4" s="1"/>
  <c r="C8" i="2"/>
  <c r="E19" i="4" s="1"/>
  <c r="C7" i="2"/>
  <c r="E18" i="4" s="1"/>
  <c r="C6" i="2"/>
  <c r="E17" i="4" l="1"/>
  <c r="E22" i="4" s="1"/>
  <c r="C13" i="2"/>
  <c r="D17" i="4"/>
  <c r="D22" i="4" s="1"/>
  <c r="F22" i="4" s="1"/>
  <c r="B13" i="2"/>
  <c r="D13" i="2" s="1"/>
</calcChain>
</file>

<file path=xl/sharedStrings.xml><?xml version="1.0" encoding="utf-8"?>
<sst xmlns="http://schemas.openxmlformats.org/spreadsheetml/2006/main" count="148" uniqueCount="100">
  <si>
    <t>ESTIMACIÓN DE ESFUERZO</t>
  </si>
  <si>
    <t>Proyecto:</t>
  </si>
  <si>
    <t>Gerente de Proyecto:</t>
  </si>
  <si>
    <t>Factor de Peso Actores</t>
  </si>
  <si>
    <t>Descripción</t>
  </si>
  <si>
    <t>Peso</t>
  </si>
  <si>
    <t>Número</t>
  </si>
  <si>
    <t>Valor ponderado</t>
  </si>
  <si>
    <t>Comentario</t>
  </si>
  <si>
    <t>Simple</t>
  </si>
  <si>
    <t>API Programa</t>
  </si>
  <si>
    <t>Intermedio</t>
  </si>
  <si>
    <t>Humano línea de comando ó máquina vía protocolo</t>
  </si>
  <si>
    <t>Complejo</t>
  </si>
  <si>
    <t>Humano con GUI</t>
  </si>
  <si>
    <t>Peso Total Actores</t>
  </si>
  <si>
    <t>Factor de Peso Casos de Uso (Basado en el número de transacciones en el CU)</t>
  </si>
  <si>
    <t>3 ó menos escenarios</t>
  </si>
  <si>
    <t>4 a 7 escenarios</t>
  </si>
  <si>
    <t>más de 7 escenarios</t>
  </si>
  <si>
    <t>Factores Basados en Transacciones</t>
  </si>
  <si>
    <t>Puntos de CU No Ajustados</t>
  </si>
  <si>
    <t>Factores de Peso Técnicos</t>
  </si>
  <si>
    <t>Escala de asignación</t>
  </si>
  <si>
    <t>Razón</t>
  </si>
  <si>
    <t>T1  Sistema Distribuido</t>
  </si>
  <si>
    <t>0=no importante  5=esencial</t>
  </si>
  <si>
    <t>T2  Objetivos de Desempeño o Tiempo de Respuesta</t>
  </si>
  <si>
    <t>T3  Eficiencia Usuario Final (online)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</si>
  <si>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</si>
  <si>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</si>
  <si>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</si>
  <si>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</si>
  <si>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</si>
  <si>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</si>
  <si>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</si>
  <si>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</si>
  <si>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Provee Acceso Directo a Terceros</t>
  </si>
  <si>
    <t xml:space="preserve">T13 Se Requieren Ayudas Especiales de Entrenamiento de Usuarios </t>
  </si>
  <si>
    <t>Factores Técnicos</t>
  </si>
  <si>
    <t>Factor de Complejidad Técnica (TCF)</t>
  </si>
  <si>
    <t>.06 + (.01*Factor Técnico)</t>
  </si>
  <si>
    <t>Factores de Peso Ambientales del Equipo</t>
  </si>
  <si>
    <t>Escala de 0 a 5</t>
  </si>
  <si>
    <t>Experiencia/Estabilidad</t>
  </si>
  <si>
    <t>F1 Familiaridad con un Proceso Definido (RUP)</t>
  </si>
  <si>
    <t>0 = sin experiencia, 3=media, 5=experto</t>
  </si>
  <si>
    <t>F2 Experiencia en el Dominio de Aplicación</t>
  </si>
  <si>
    <t>F3 Experiencia en Orientación a Objetos</t>
  </si>
  <si>
    <t>F4 Capacidad de Liderazgo de Analistas</t>
  </si>
  <si>
    <t>F5 Motivación</t>
  </si>
  <si>
    <t>0=sin, 3=media, 5=alta</t>
  </si>
  <si>
    <t>F6 Requerimientos Estables</t>
  </si>
  <si>
    <t>0=extremadamente inestable, 5=no cambian</t>
  </si>
  <si>
    <t>F7 Miembros a Tiempo Parcial</t>
  </si>
  <si>
    <t>0=tiempo parcial, 5=tiempo completo</t>
  </si>
  <si>
    <t>F8 Dificultad del Lenguaje de Programación</t>
  </si>
  <si>
    <t>0=fácil, 3=medio,5=difícil</t>
  </si>
  <si>
    <t>-1</t>
  </si>
  <si>
    <t>Factores Ambientales</t>
  </si>
  <si>
    <t>EFactor</t>
  </si>
  <si>
    <t>1.4 + (-0.03*Factor Ambiental)</t>
  </si>
  <si>
    <t>Puntos de Casos de Uso Ajustados</t>
  </si>
  <si>
    <t>Horas Persona por Punto de Caso de Uso</t>
  </si>
  <si>
    <t xml:space="preserve">Horas Persona Estimación Inicial </t>
  </si>
  <si>
    <t>Factor de Ajuste de Contingencia</t>
  </si>
  <si>
    <t>**Entre 0-100%</t>
  </si>
  <si>
    <t>Horas Persona Estimadas en el Proyecto</t>
  </si>
  <si>
    <t>Meses Persona Estimados en el Proyecto</t>
  </si>
  <si>
    <t>Tiempo Estimado Aplicando COCOMO Modo Orgánico</t>
  </si>
  <si>
    <t>Meses</t>
  </si>
  <si>
    <t>Tamaño promedio del equipo (Tiempo Completo)</t>
  </si>
  <si>
    <t>Grupo de Trabajo</t>
  </si>
  <si>
    <t>Fase I</t>
  </si>
  <si>
    <t>Fase II</t>
  </si>
  <si>
    <t>Total</t>
  </si>
  <si>
    <t xml:space="preserve">Total Horas Persona </t>
  </si>
  <si>
    <t>Gestión de Proyectos</t>
  </si>
  <si>
    <t xml:space="preserve">Gestión de Requerimientos y Documentación </t>
  </si>
  <si>
    <t>Diseño y Arquitectura</t>
  </si>
  <si>
    <t>Implementación</t>
  </si>
  <si>
    <t>Pruebas</t>
  </si>
  <si>
    <t>Factor de Distribución de Esfuerzo</t>
  </si>
  <si>
    <t>Rol</t>
  </si>
  <si>
    <t>valor hora</t>
  </si>
  <si>
    <t>horas semanales</t>
  </si>
  <si>
    <t>numero de semanas</t>
  </si>
  <si>
    <t>Valor Mes</t>
  </si>
  <si>
    <t>valor</t>
  </si>
  <si>
    <t>Carlos</t>
  </si>
  <si>
    <t>Gerente</t>
  </si>
  <si>
    <t>Rigoberto</t>
  </si>
  <si>
    <t>Desarrollador</t>
  </si>
  <si>
    <t>Luz</t>
  </si>
  <si>
    <t>Documentación y configuración</t>
  </si>
  <si>
    <t>Natalia</t>
  </si>
  <si>
    <t>Lider desarrollo</t>
  </si>
  <si>
    <t>Rodrigo</t>
  </si>
  <si>
    <t>Arquitecto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</si>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</sst>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??_);_(@_)"/>
    <numFmt numFmtId="166" formatCode="0.000"/>
    <numFmt numFmtId="167" formatCode="_-[$$-80A]* #,##0.00_-;\-[$$-80A]* #,##0.00_-;_-[$$-80A]* &quot;-&quot;??_-;_-@_-"/>
  </numFmts>
  <fonts count="8">
    <font>
      <sz val="10"/>
      <name val="Arial"/>
    </font>
    <font>
      <sz val="10"/>
      <name val="Arial"/>
    </font>
    <font>
      <b/>
      <sz val="14"/>
      <color rgb="FFFFFFFF"/>
      <name val="Arial"/>
      <family val="2"/>
    </font>
    <font>
      <b/>
      <sz val="10"/>
      <color rgb="FFFFFF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8">
    <border>
      <left/>
      <right/>
      <top/>
      <bottom/>
      <diagonal/>
    </border>
    <border>
      <left style="medium">
        <color rgb="FF303030"/>
      </left>
      <right style="thin">
        <color rgb="FF303030"/>
      </right>
      <top style="medium">
        <color rgb="FF303030"/>
      </top>
      <bottom style="medium">
        <color rgb="FF303030"/>
      </bottom>
      <diagonal/>
    </border>
    <border>
      <left style="thin">
        <color rgb="FF303030"/>
      </left>
      <right style="thin">
        <color rgb="FF303030"/>
      </right>
      <top style="medium">
        <color rgb="FF303030"/>
      </top>
      <bottom style="medium">
        <color rgb="FF303030"/>
      </bottom>
      <diagonal/>
    </border>
    <border>
      <left style="thin">
        <color rgb="FF303030"/>
      </left>
      <right style="medium">
        <color rgb="FF303030"/>
      </right>
      <top style="medium">
        <color rgb="FF303030"/>
      </top>
      <bottom style="medium">
        <color rgb="FF303030"/>
      </bottom>
      <diagonal/>
    </border>
    <border>
      <left style="medium">
        <color rgb="FF303030"/>
      </left>
      <right style="thin">
        <color rgb="FF303030"/>
      </right>
      <top/>
      <bottom style="thin">
        <color rgb="FF303030"/>
      </bottom>
      <diagonal/>
    </border>
    <border>
      <left style="thin">
        <color rgb="FF303030"/>
      </left>
      <right style="thin">
        <color rgb="FF303030"/>
      </right>
      <top/>
      <bottom style="thin">
        <color rgb="FF303030"/>
      </bottom>
      <diagonal/>
    </border>
    <border>
      <left style="thin">
        <color rgb="FF303030"/>
      </left>
      <right style="medium">
        <color rgb="FF303030"/>
      </right>
      <top/>
      <bottom style="thin">
        <color rgb="FF303030"/>
      </bottom>
      <diagonal/>
    </border>
    <border>
      <left style="medium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>
      <left style="thin">
        <color rgb="FF303030"/>
      </left>
      <right style="thin">
        <color rgb="FF303030"/>
      </right>
      <top style="thin">
        <color rgb="FF303030"/>
      </top>
      <bottom style="thin">
        <color rgb="FF303030"/>
      </bottom>
      <diagonal/>
    </border>
    <border>
      <left style="thin">
        <color rgb="FF303030"/>
      </left>
      <right style="medium">
        <color rgb="FF303030"/>
      </right>
      <top style="thin">
        <color rgb="FF303030"/>
      </top>
      <bottom style="thin">
        <color rgb="FF303030"/>
      </bottom>
      <diagonal/>
    </border>
    <border>
      <left style="medium">
        <color rgb="FF303030"/>
      </left>
      <right style="thin">
        <color rgb="FF303030"/>
      </right>
      <top style="thin">
        <color rgb="FF303030"/>
      </top>
      <bottom/>
      <diagonal/>
    </border>
    <border>
      <left style="thin">
        <color rgb="FF303030"/>
      </left>
      <right style="thin">
        <color rgb="FF303030"/>
      </right>
      <top style="thin">
        <color rgb="FF303030"/>
      </top>
      <bottom/>
      <diagonal/>
    </border>
    <border>
      <left style="thin">
        <color rgb="FF303030"/>
      </left>
      <right style="medium">
        <color rgb="FF303030"/>
      </right>
      <top style="thin">
        <color rgb="FF303030"/>
      </top>
      <bottom/>
      <diagonal/>
    </border>
    <border>
      <left style="medium">
        <color rgb="FF303030"/>
      </left>
      <right/>
      <top style="medium">
        <color rgb="FF303030"/>
      </top>
      <bottom style="medium">
        <color rgb="FF303030"/>
      </bottom>
      <diagonal/>
    </border>
    <border>
      <left/>
      <right/>
      <top style="medium">
        <color rgb="FF303030"/>
      </top>
      <bottom style="medium">
        <color rgb="FF303030"/>
      </bottom>
      <diagonal/>
    </border>
    <border>
      <left/>
      <right style="medium">
        <color rgb="FF303030"/>
      </right>
      <top style="medium">
        <color rgb="FF303030"/>
      </top>
      <bottom style="medium">
        <color rgb="FF303030"/>
      </bottom>
      <diagonal/>
    </border>
    <border>
      <left style="medium">
        <color rgb="FF303030"/>
      </left>
      <right style="thin">
        <color rgb="FF303030"/>
      </right>
      <top/>
      <bottom style="medium">
        <color rgb="FF303030"/>
      </bottom>
      <diagonal/>
    </border>
    <border>
      <left style="thin">
        <color rgb="FF303030"/>
      </left>
      <right style="thin">
        <color rgb="FF303030"/>
      </right>
      <top/>
      <bottom style="medium">
        <color rgb="FF303030"/>
      </bottom>
      <diagonal/>
    </border>
    <border>
      <left style="thin">
        <color rgb="FF303030"/>
      </left>
      <right style="medium">
        <color rgb="FF303030"/>
      </right>
      <top/>
      <bottom style="medium">
        <color rgb="FF303030"/>
      </bottom>
      <diagonal/>
    </border>
    <border>
      <left style="medium">
        <color rgb="FF303030"/>
      </left>
      <right/>
      <top style="medium">
        <color rgb="FF303030"/>
      </top>
      <bottom/>
      <diagonal/>
    </border>
    <border>
      <left/>
      <right/>
      <top style="medium">
        <color rgb="FF303030"/>
      </top>
      <bottom/>
      <diagonal/>
    </border>
    <border>
      <left/>
      <right style="medium">
        <color rgb="FF303030"/>
      </right>
      <top style="medium">
        <color rgb="FF303030"/>
      </top>
      <bottom/>
      <diagonal/>
    </border>
    <border>
      <left style="medium">
        <color rgb="FF303030"/>
      </left>
      <right/>
      <top/>
      <bottom/>
      <diagonal/>
    </border>
    <border>
      <left/>
      <right style="medium">
        <color rgb="FF303030"/>
      </right>
      <top/>
      <bottom/>
      <diagonal/>
    </border>
    <border>
      <left style="medium">
        <color rgb="FF303030"/>
      </left>
      <right/>
      <top/>
      <bottom style="medium">
        <color rgb="FF303030"/>
      </bottom>
      <diagonal/>
    </border>
    <border>
      <left/>
      <right/>
      <top/>
      <bottom style="medium">
        <color rgb="FF303030"/>
      </bottom>
      <diagonal/>
    </border>
    <border>
      <left/>
      <right style="medium">
        <color rgb="FF303030"/>
      </right>
      <top/>
      <bottom style="medium">
        <color rgb="FF30303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164" fontId="1" fillId="0" borderId="0" applyBorder="0" applyAlignment="0" applyProtection="0"/>
    <xf numFmtId="9" fontId="1" fillId="0" borderId="0" applyBorder="0" applyAlignment="0" applyProtection="0"/>
  </cellStyleXfs>
  <cellXfs count="107">
    <xf numFmtId="0" fontId="0" fillId="0" borderId="0" xfId="0"/>
    <xf numFmtId="0" fontId="0" fillId="0" borderId="27" xfId="0" applyFont="1" applyBorder="1" applyAlignment="1">
      <alignment horizontal="left" vertical="center"/>
    </xf>
    <xf numFmtId="0" fontId="7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2" borderId="0" xfId="0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49" fontId="0" fillId="0" borderId="0" xfId="0" applyNumberFormat="1" applyAlignment="1" applyProtection="1">
      <alignment wrapText="1"/>
    </xf>
    <xf numFmtId="0" fontId="0" fillId="0" borderId="0" xfId="0" applyAlignment="1">
      <alignment horizontal="right"/>
    </xf>
    <xf numFmtId="0" fontId="0" fillId="0" borderId="0" xfId="0" applyAlignment="1" applyProtection="1">
      <alignment wrapText="1"/>
      <protection locked="0"/>
    </xf>
    <xf numFmtId="0" fontId="2" fillId="2" borderId="0" xfId="0" applyFont="1" applyFill="1" applyBorder="1" applyAlignment="1" applyProtection="1">
      <alignment horizontal="center" wrapText="1"/>
    </xf>
    <xf numFmtId="0" fontId="3" fillId="2" borderId="0" xfId="0" applyFont="1" applyFill="1" applyBorder="1" applyAlignment="1">
      <alignment horizontal="left"/>
    </xf>
    <xf numFmtId="0" fontId="4" fillId="0" borderId="0" xfId="0" applyFont="1" applyAlignment="1" applyProtection="1">
      <alignment wrapText="1"/>
    </xf>
    <xf numFmtId="49" fontId="4" fillId="0" borderId="0" xfId="0" applyNumberFormat="1" applyFont="1" applyAlignment="1" applyProtection="1">
      <alignment wrapText="1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wrapText="1"/>
      <protection locked="0"/>
    </xf>
    <xf numFmtId="0" fontId="4" fillId="0" borderId="0" xfId="0" applyFont="1"/>
    <xf numFmtId="0" fontId="5" fillId="3" borderId="1" xfId="0" applyFont="1" applyFill="1" applyBorder="1" applyAlignment="1" applyProtection="1">
      <alignment wrapText="1"/>
    </xf>
    <xf numFmtId="49" fontId="5" fillId="3" borderId="2" xfId="0" applyNumberFormat="1" applyFont="1" applyFill="1" applyBorder="1" applyAlignment="1" applyProtection="1">
      <alignment wrapText="1"/>
    </xf>
    <xf numFmtId="0" fontId="5" fillId="3" borderId="2" xfId="0" applyFont="1" applyFill="1" applyBorder="1" applyAlignment="1">
      <alignment horizontal="right"/>
    </xf>
    <xf numFmtId="0" fontId="5" fillId="3" borderId="2" xfId="0" applyFont="1" applyFill="1" applyBorder="1" applyAlignment="1" applyProtection="1">
      <alignment wrapText="1"/>
    </xf>
    <xf numFmtId="0" fontId="5" fillId="3" borderId="2" xfId="0" applyFont="1" applyFill="1" applyBorder="1"/>
    <xf numFmtId="0" fontId="5" fillId="3" borderId="3" xfId="0" applyFont="1" applyFill="1" applyBorder="1" applyAlignment="1" applyProtection="1">
      <alignment wrapText="1"/>
    </xf>
    <xf numFmtId="0" fontId="5" fillId="0" borderId="0" xfId="0" applyFont="1"/>
    <xf numFmtId="0" fontId="4" fillId="0" borderId="4" xfId="0" applyFont="1" applyBorder="1" applyAlignment="1" applyProtection="1">
      <alignment wrapText="1"/>
    </xf>
    <xf numFmtId="49" fontId="4" fillId="0" borderId="5" xfId="0" applyNumberFormat="1" applyFont="1" applyBorder="1" applyAlignment="1" applyProtection="1">
      <alignment wrapText="1"/>
    </xf>
    <xf numFmtId="0" fontId="4" fillId="3" borderId="5" xfId="0" applyFont="1" applyFill="1" applyBorder="1" applyAlignment="1">
      <alignment horizontal="right"/>
    </xf>
    <xf numFmtId="0" fontId="4" fillId="4" borderId="5" xfId="0" applyFont="1" applyFill="1" applyBorder="1" applyAlignment="1" applyProtection="1">
      <alignment wrapText="1"/>
      <protection locked="0"/>
    </xf>
    <xf numFmtId="0" fontId="4" fillId="3" borderId="5" xfId="0" applyFont="1" applyFill="1" applyBorder="1"/>
    <xf numFmtId="0" fontId="4" fillId="4" borderId="6" xfId="0" applyFont="1" applyFill="1" applyBorder="1" applyAlignment="1" applyProtection="1">
      <alignment wrapText="1"/>
      <protection locked="0"/>
    </xf>
    <xf numFmtId="0" fontId="4" fillId="0" borderId="7" xfId="0" applyFont="1" applyBorder="1" applyAlignment="1" applyProtection="1">
      <alignment wrapText="1"/>
    </xf>
    <xf numFmtId="49" fontId="4" fillId="0" borderId="8" xfId="0" applyNumberFormat="1" applyFont="1" applyBorder="1" applyAlignment="1" applyProtection="1">
      <alignment wrapText="1"/>
    </xf>
    <xf numFmtId="0" fontId="4" fillId="3" borderId="8" xfId="0" applyFont="1" applyFill="1" applyBorder="1" applyAlignment="1">
      <alignment horizontal="right"/>
    </xf>
    <xf numFmtId="0" fontId="4" fillId="4" borderId="8" xfId="0" applyFont="1" applyFill="1" applyBorder="1" applyAlignment="1" applyProtection="1">
      <alignment wrapText="1"/>
      <protection locked="0"/>
    </xf>
    <xf numFmtId="0" fontId="4" fillId="3" borderId="8" xfId="0" applyFont="1" applyFill="1" applyBorder="1"/>
    <xf numFmtId="0" fontId="4" fillId="4" borderId="9" xfId="0" applyFont="1" applyFill="1" applyBorder="1" applyAlignment="1" applyProtection="1">
      <alignment wrapText="1"/>
      <protection locked="0"/>
    </xf>
    <xf numFmtId="0" fontId="4" fillId="0" borderId="10" xfId="0" applyFont="1" applyBorder="1" applyAlignment="1" applyProtection="1">
      <alignment wrapText="1"/>
    </xf>
    <xf numFmtId="49" fontId="4" fillId="0" borderId="11" xfId="0" applyNumberFormat="1" applyFont="1" applyBorder="1" applyAlignment="1" applyProtection="1">
      <alignment wrapText="1"/>
    </xf>
    <xf numFmtId="0" fontId="4" fillId="3" borderId="11" xfId="0" applyFont="1" applyFill="1" applyBorder="1" applyAlignment="1">
      <alignment horizontal="right"/>
    </xf>
    <xf numFmtId="0" fontId="4" fillId="4" borderId="11" xfId="0" applyFont="1" applyFill="1" applyBorder="1" applyAlignment="1" applyProtection="1">
      <alignment wrapText="1"/>
      <protection locked="0"/>
    </xf>
    <xf numFmtId="0" fontId="6" fillId="3" borderId="11" xfId="0" applyFont="1" applyFill="1" applyBorder="1"/>
    <xf numFmtId="0" fontId="4" fillId="4" borderId="1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Alignment="1" applyProtection="1">
      <alignment wrapText="1"/>
      <protection locked="0"/>
    </xf>
    <xf numFmtId="0" fontId="5" fillId="3" borderId="3" xfId="0" applyFont="1" applyFill="1" applyBorder="1" applyAlignment="1" applyProtection="1">
      <alignment wrapText="1"/>
      <protection locked="0"/>
    </xf>
    <xf numFmtId="0" fontId="5" fillId="3" borderId="13" xfId="0" applyFont="1" applyFill="1" applyBorder="1" applyAlignment="1" applyProtection="1">
      <alignment wrapText="1"/>
    </xf>
    <xf numFmtId="49" fontId="5" fillId="3" borderId="14" xfId="0" applyNumberFormat="1" applyFont="1" applyFill="1" applyBorder="1" applyAlignment="1" applyProtection="1">
      <alignment wrapText="1"/>
    </xf>
    <xf numFmtId="0" fontId="5" fillId="3" borderId="14" xfId="0" applyFont="1" applyFill="1" applyBorder="1" applyAlignment="1">
      <alignment horizontal="right"/>
    </xf>
    <xf numFmtId="0" fontId="5" fillId="3" borderId="14" xfId="0" applyFont="1" applyFill="1" applyBorder="1" applyAlignment="1" applyProtection="1">
      <alignment wrapText="1"/>
      <protection locked="0"/>
    </xf>
    <xf numFmtId="0" fontId="5" fillId="3" borderId="14" xfId="0" applyFont="1" applyFill="1" applyBorder="1"/>
    <xf numFmtId="0" fontId="5" fillId="3" borderId="15" xfId="0" applyFont="1" applyFill="1" applyBorder="1" applyAlignment="1" applyProtection="1">
      <alignment wrapText="1"/>
      <protection locked="0"/>
    </xf>
    <xf numFmtId="49" fontId="4" fillId="3" borderId="5" xfId="0" applyNumberFormat="1" applyFont="1" applyFill="1" applyBorder="1" applyAlignment="1">
      <alignment horizontal="right" wrapText="1"/>
    </xf>
    <xf numFmtId="49" fontId="4" fillId="3" borderId="8" xfId="0" applyNumberFormat="1" applyFont="1" applyFill="1" applyBorder="1" applyAlignment="1">
      <alignment horizontal="right" wrapText="1"/>
    </xf>
    <xf numFmtId="49" fontId="4" fillId="3" borderId="11" xfId="0" applyNumberFormat="1" applyFont="1" applyFill="1" applyBorder="1" applyAlignment="1">
      <alignment horizontal="right" wrapText="1"/>
    </xf>
    <xf numFmtId="0" fontId="5" fillId="3" borderId="16" xfId="0" applyFont="1" applyFill="1" applyBorder="1" applyAlignment="1" applyProtection="1">
      <alignment wrapText="1"/>
    </xf>
    <xf numFmtId="49" fontId="5" fillId="3" borderId="17" xfId="0" applyNumberFormat="1" applyFont="1" applyFill="1" applyBorder="1" applyAlignment="1" applyProtection="1">
      <alignment wrapText="1"/>
    </xf>
    <xf numFmtId="0" fontId="5" fillId="3" borderId="17" xfId="0" applyFont="1" applyFill="1" applyBorder="1" applyAlignment="1">
      <alignment horizontal="right"/>
    </xf>
    <xf numFmtId="0" fontId="5" fillId="3" borderId="17" xfId="0" applyFont="1" applyFill="1" applyBorder="1" applyAlignment="1" applyProtection="1">
      <alignment wrapText="1"/>
      <protection locked="0"/>
    </xf>
    <xf numFmtId="0" fontId="5" fillId="3" borderId="17" xfId="0" applyFont="1" applyFill="1" applyBorder="1"/>
    <xf numFmtId="0" fontId="5" fillId="3" borderId="18" xfId="0" applyFont="1" applyFill="1" applyBorder="1" applyAlignment="1" applyProtection="1">
      <alignment wrapText="1"/>
      <protection locked="0"/>
    </xf>
    <xf numFmtId="0" fontId="5" fillId="3" borderId="3" xfId="0" applyFont="1" applyFill="1" applyBorder="1" applyAlignment="1">
      <alignment wrapText="1"/>
    </xf>
    <xf numFmtId="0" fontId="4" fillId="0" borderId="5" xfId="0" applyFont="1" applyBorder="1" applyAlignment="1" applyProtection="1">
      <alignment wrapText="1"/>
    </xf>
    <xf numFmtId="0" fontId="0" fillId="0" borderId="5" xfId="0" applyBorder="1"/>
    <xf numFmtId="0" fontId="4" fillId="0" borderId="8" xfId="0" applyFont="1" applyBorder="1" applyAlignment="1" applyProtection="1">
      <alignment wrapText="1"/>
    </xf>
    <xf numFmtId="0" fontId="0" fillId="0" borderId="8" xfId="0" applyBorder="1"/>
    <xf numFmtId="0" fontId="4" fillId="0" borderId="11" xfId="0" applyFont="1" applyBorder="1" applyAlignment="1" applyProtection="1">
      <alignment wrapText="1"/>
    </xf>
    <xf numFmtId="0" fontId="6" fillId="0" borderId="11" xfId="0" applyFont="1" applyBorder="1"/>
    <xf numFmtId="0" fontId="5" fillId="3" borderId="3" xfId="0" applyFont="1" applyFill="1" applyBorder="1"/>
    <xf numFmtId="0" fontId="4" fillId="3" borderId="19" xfId="0" applyFont="1" applyFill="1" applyBorder="1" applyAlignment="1" applyProtection="1">
      <alignment wrapText="1"/>
    </xf>
    <xf numFmtId="49" fontId="4" fillId="3" borderId="20" xfId="0" applyNumberFormat="1" applyFont="1" applyFill="1" applyBorder="1" applyAlignment="1" applyProtection="1">
      <alignment wrapText="1"/>
    </xf>
    <xf numFmtId="0" fontId="4" fillId="3" borderId="20" xfId="0" applyFont="1" applyFill="1" applyBorder="1" applyAlignment="1">
      <alignment horizontal="right"/>
    </xf>
    <xf numFmtId="0" fontId="4" fillId="3" borderId="20" xfId="0" applyFont="1" applyFill="1" applyBorder="1" applyAlignment="1" applyProtection="1">
      <alignment wrapText="1"/>
      <protection locked="0"/>
    </xf>
    <xf numFmtId="0" fontId="4" fillId="3" borderId="20" xfId="0" applyFont="1" applyFill="1" applyBorder="1"/>
    <xf numFmtId="0" fontId="4" fillId="3" borderId="21" xfId="0" applyFont="1" applyFill="1" applyBorder="1" applyAlignment="1" applyProtection="1">
      <alignment wrapText="1"/>
      <protection locked="0"/>
    </xf>
    <xf numFmtId="0" fontId="4" fillId="3" borderId="22" xfId="0" applyFont="1" applyFill="1" applyBorder="1" applyAlignment="1" applyProtection="1">
      <alignment wrapText="1"/>
    </xf>
    <xf numFmtId="49" fontId="4" fillId="3" borderId="0" xfId="0" applyNumberFormat="1" applyFont="1" applyFill="1" applyBorder="1" applyAlignment="1" applyProtection="1">
      <alignment wrapText="1"/>
    </xf>
    <xf numFmtId="0" fontId="4" fillId="3" borderId="0" xfId="0" applyFont="1" applyFill="1" applyBorder="1" applyAlignment="1">
      <alignment horizontal="right"/>
    </xf>
    <xf numFmtId="0" fontId="4" fillId="3" borderId="0" xfId="0" applyFont="1" applyFill="1" applyBorder="1" applyAlignment="1" applyProtection="1">
      <alignment wrapText="1"/>
      <protection locked="0"/>
    </xf>
    <xf numFmtId="0" fontId="4" fillId="3" borderId="0" xfId="0" applyFont="1" applyFill="1" applyBorder="1"/>
    <xf numFmtId="0" fontId="4" fillId="3" borderId="23" xfId="0" applyFont="1" applyFill="1" applyBorder="1" applyAlignment="1" applyProtection="1">
      <alignment wrapText="1"/>
      <protection locked="0"/>
    </xf>
    <xf numFmtId="9" fontId="4" fillId="3" borderId="0" xfId="0" applyNumberFormat="1" applyFont="1" applyFill="1" applyBorder="1"/>
    <xf numFmtId="49" fontId="0" fillId="3" borderId="0" xfId="0" applyNumberFormat="1" applyFill="1" applyBorder="1" applyAlignment="1" applyProtection="1">
      <alignment wrapText="1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 applyProtection="1">
      <alignment wrapText="1"/>
      <protection locked="0"/>
    </xf>
    <xf numFmtId="0" fontId="0" fillId="3" borderId="0" xfId="0" applyFill="1" applyBorder="1"/>
    <xf numFmtId="0" fontId="0" fillId="3" borderId="23" xfId="0" applyFill="1" applyBorder="1" applyAlignment="1" applyProtection="1">
      <alignment wrapText="1"/>
      <protection locked="0"/>
    </xf>
    <xf numFmtId="0" fontId="0" fillId="3" borderId="22" xfId="0" applyFont="1" applyFill="1" applyBorder="1" applyAlignment="1" applyProtection="1">
      <alignment wrapText="1"/>
    </xf>
    <xf numFmtId="0" fontId="4" fillId="3" borderId="24" xfId="0" applyFont="1" applyFill="1" applyBorder="1" applyAlignment="1" applyProtection="1">
      <alignment wrapText="1"/>
    </xf>
    <xf numFmtId="49" fontId="0" fillId="3" borderId="25" xfId="0" applyNumberFormat="1" applyFill="1" applyBorder="1" applyAlignment="1" applyProtection="1">
      <alignment wrapText="1"/>
    </xf>
    <xf numFmtId="0" fontId="0" fillId="3" borderId="25" xfId="0" applyFill="1" applyBorder="1" applyAlignment="1">
      <alignment horizontal="right"/>
    </xf>
    <xf numFmtId="0" fontId="0" fillId="3" borderId="25" xfId="0" applyFill="1" applyBorder="1" applyAlignment="1" applyProtection="1">
      <alignment wrapText="1"/>
      <protection locked="0"/>
    </xf>
    <xf numFmtId="0" fontId="0" fillId="3" borderId="25" xfId="0" applyFill="1" applyBorder="1"/>
    <xf numFmtId="0" fontId="0" fillId="3" borderId="26" xfId="0" applyFill="1" applyBorder="1" applyAlignment="1" applyProtection="1">
      <alignment wrapText="1"/>
      <protection locked="0"/>
    </xf>
    <xf numFmtId="0" fontId="5" fillId="0" borderId="0" xfId="0" applyFont="1" applyAlignment="1">
      <alignment horizontal="center"/>
    </xf>
    <xf numFmtId="165" fontId="5" fillId="0" borderId="0" xfId="1" applyNumberFormat="1" applyFont="1" applyBorder="1" applyAlignment="1" applyProtection="1">
      <alignment horizontal="center"/>
    </xf>
    <xf numFmtId="165" fontId="0" fillId="0" borderId="0" xfId="1" applyNumberFormat="1" applyFont="1" applyBorder="1" applyAlignment="1" applyProtection="1"/>
    <xf numFmtId="9" fontId="5" fillId="0" borderId="0" xfId="0" applyNumberFormat="1" applyFont="1" applyAlignment="1">
      <alignment horizontal="center"/>
    </xf>
    <xf numFmtId="9" fontId="5" fillId="0" borderId="0" xfId="2" applyFont="1" applyBorder="1" applyAlignment="1" applyProtection="1">
      <alignment horizontal="center"/>
    </xf>
    <xf numFmtId="9" fontId="0" fillId="0" borderId="0" xfId="0" applyNumberFormat="1"/>
    <xf numFmtId="9" fontId="0" fillId="0" borderId="0" xfId="2" applyFont="1" applyBorder="1" applyAlignment="1" applyProtection="1"/>
    <xf numFmtId="0" fontId="0" fillId="0" borderId="27" xfId="0" applyFont="1" applyBorder="1"/>
    <xf numFmtId="0" fontId="0" fillId="0" borderId="27" xfId="0" applyFont="1" applyBorder="1" applyAlignment="1">
      <alignment wrapText="1"/>
    </xf>
    <xf numFmtId="1" fontId="0" fillId="0" borderId="27" xfId="0" applyNumberFormat="1" applyFont="1" applyBorder="1" applyAlignment="1">
      <alignment horizontal="right" wrapText="1"/>
    </xf>
    <xf numFmtId="0" fontId="0" fillId="0" borderId="27" xfId="0" applyFont="1" applyBorder="1" applyAlignment="1">
      <alignment horizontal="right" wrapText="1"/>
    </xf>
    <xf numFmtId="0" fontId="0" fillId="0" borderId="0" xfId="0" applyFont="1"/>
    <xf numFmtId="166" fontId="0" fillId="0" borderId="0" xfId="0" applyNumberFormat="1" applyFont="1" applyAlignment="1">
      <alignment horizontal="right" wrapText="1"/>
    </xf>
    <xf numFmtId="0" fontId="5" fillId="0" borderId="27" xfId="0" applyFont="1" applyBorder="1" applyAlignment="1">
      <alignment horizontal="center"/>
    </xf>
    <xf numFmtId="0" fontId="0" fillId="0" borderId="27" xfId="0" applyBorder="1"/>
    <xf numFmtId="167" fontId="0" fillId="0" borderId="27" xfId="0" applyNumberFormat="1" applyFont="1" applyBorder="1" applyAlignment="1">
      <alignment horizontal="right" wrapText="1"/>
    </xf>
  </cellXfs>
  <cellStyles count="3">
    <cellStyle name="Coma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0303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topLeftCell="A25" zoomScaleNormal="100" workbookViewId="0">
      <selection activeCell="A49" sqref="A49"/>
    </sheetView>
  </sheetViews>
  <sheetFormatPr defaultRowHeight="12.75"/>
  <cols>
    <col min="1" max="1" width="46.5703125" style="5" customWidth="1"/>
    <col min="2" max="2" width="39.42578125" style="6" customWidth="1"/>
    <col min="3" max="3" width="10.42578125" style="7" customWidth="1"/>
    <col min="4" max="4" width="15.5703125" style="8" customWidth="1"/>
    <col min="5" max="5" width="15.5703125" customWidth="1"/>
    <col min="6" max="6" width="26.85546875" style="8" customWidth="1"/>
    <col min="7" max="7" width="12" customWidth="1"/>
    <col min="8" max="1025" width="9.140625" customWidth="1"/>
  </cols>
  <sheetData>
    <row r="1" spans="1:6" ht="25.5" customHeight="1">
      <c r="A1" s="4" t="s">
        <v>0</v>
      </c>
      <c r="B1" s="4"/>
      <c r="C1" s="4"/>
      <c r="D1" s="4"/>
      <c r="E1" s="4"/>
      <c r="F1" s="4"/>
    </row>
    <row r="2" spans="1:6" ht="15.75" customHeight="1">
      <c r="A2" s="10" t="s">
        <v>1</v>
      </c>
      <c r="B2" s="9"/>
      <c r="C2" s="9"/>
      <c r="D2" s="9"/>
      <c r="E2" s="9"/>
      <c r="F2" s="9"/>
    </row>
    <row r="3" spans="1:6" ht="18" customHeight="1">
      <c r="A3" s="10" t="s">
        <v>2</v>
      </c>
      <c r="B3" s="9"/>
      <c r="C3" s="9"/>
      <c r="D3" s="9"/>
      <c r="E3" s="9"/>
      <c r="F3" s="9"/>
    </row>
    <row r="4" spans="1:6" ht="13.5">
      <c r="A4" s="11"/>
      <c r="B4" s="12"/>
      <c r="C4" s="13"/>
      <c r="D4" s="14"/>
      <c r="E4" s="15"/>
      <c r="F4" s="14"/>
    </row>
    <row r="5" spans="1:6" s="22" customFormat="1" ht="13.5">
      <c r="A5" s="16" t="s">
        <v>3</v>
      </c>
      <c r="B5" s="17" t="s">
        <v>4</v>
      </c>
      <c r="C5" s="18" t="s">
        <v>5</v>
      </c>
      <c r="D5" s="19" t="s">
        <v>6</v>
      </c>
      <c r="E5" s="20" t="s">
        <v>7</v>
      </c>
      <c r="F5" s="21" t="s">
        <v>8</v>
      </c>
    </row>
    <row r="6" spans="1:6" ht="14.65">
      <c r="A6" s="23" t="s">
        <v>9</v>
      </c>
      <c r="B6" s="24" t="s">
        <v>10</v>
      </c>
      <c r="C6" s="25">
        <v>1</v>
      </c>
      <c r="D6" s="26">
        <v>2</v>
      </c>
      <c r="E6" s="27">
        <f>C6*D6</f>
        <v>2</v>
      </c>
      <c r="F6" s="28"/>
    </row>
    <row r="7" spans="1:6" ht="25.35">
      <c r="A7" s="29" t="s">
        <v>11</v>
      </c>
      <c r="B7" s="30" t="s">
        <v>12</v>
      </c>
      <c r="C7" s="31">
        <v>2</v>
      </c>
      <c r="D7" s="32">
        <v>0</v>
      </c>
      <c r="E7" s="33">
        <f>C7*D7</f>
        <v>0</v>
      </c>
      <c r="F7" s="34"/>
    </row>
    <row r="8" spans="1:6" ht="14.65">
      <c r="A8" s="35" t="s">
        <v>13</v>
      </c>
      <c r="B8" s="36" t="s">
        <v>14</v>
      </c>
      <c r="C8" s="37">
        <v>3</v>
      </c>
      <c r="D8" s="38">
        <v>3</v>
      </c>
      <c r="E8" s="39">
        <f>C8*D8</f>
        <v>9</v>
      </c>
      <c r="F8" s="40"/>
    </row>
    <row r="9" spans="1:6" ht="13.5">
      <c r="A9" s="16" t="s">
        <v>15</v>
      </c>
      <c r="B9" s="17"/>
      <c r="C9" s="18"/>
      <c r="D9" s="41"/>
      <c r="E9" s="20">
        <f>SUM(E6:E8)</f>
        <v>11</v>
      </c>
      <c r="F9" s="42"/>
    </row>
    <row r="10" spans="1:6" ht="13.5">
      <c r="A10" s="11"/>
      <c r="B10" s="12"/>
      <c r="C10" s="13"/>
      <c r="D10" s="14"/>
      <c r="E10" s="15"/>
      <c r="F10" s="14"/>
    </row>
    <row r="11" spans="1:6" s="22" customFormat="1" ht="26.25">
      <c r="A11" s="16" t="s">
        <v>16</v>
      </c>
      <c r="B11" s="17"/>
      <c r="C11" s="18" t="s">
        <v>5</v>
      </c>
      <c r="D11" s="19" t="s">
        <v>6</v>
      </c>
      <c r="E11" s="20" t="s">
        <v>7</v>
      </c>
      <c r="F11" s="21" t="s">
        <v>8</v>
      </c>
    </row>
    <row r="12" spans="1:6" ht="14.65">
      <c r="A12" s="23" t="s">
        <v>9</v>
      </c>
      <c r="B12" s="24" t="s">
        <v>17</v>
      </c>
      <c r="C12" s="25">
        <v>5</v>
      </c>
      <c r="D12" s="26">
        <v>16</v>
      </c>
      <c r="E12" s="27">
        <f>C12*D12</f>
        <v>80</v>
      </c>
      <c r="F12" s="28"/>
    </row>
    <row r="13" spans="1:6" ht="14.65">
      <c r="A13" s="29" t="s">
        <v>11</v>
      </c>
      <c r="B13" s="30" t="s">
        <v>18</v>
      </c>
      <c r="C13" s="31">
        <v>10</v>
      </c>
      <c r="D13" s="32">
        <v>3</v>
      </c>
      <c r="E13" s="33">
        <f>C13*D13</f>
        <v>30</v>
      </c>
      <c r="F13" s="34"/>
    </row>
    <row r="14" spans="1:6" ht="14.65">
      <c r="A14" s="35" t="s">
        <v>13</v>
      </c>
      <c r="B14" s="36" t="s">
        <v>19</v>
      </c>
      <c r="C14" s="37">
        <v>15</v>
      </c>
      <c r="D14" s="38">
        <v>0</v>
      </c>
      <c r="E14" s="39">
        <f>C14*D14</f>
        <v>0</v>
      </c>
      <c r="F14" s="40"/>
    </row>
    <row r="15" spans="1:6" ht="13.5">
      <c r="A15" s="16" t="s">
        <v>20</v>
      </c>
      <c r="B15" s="17"/>
      <c r="C15" s="18"/>
      <c r="D15" s="41"/>
      <c r="E15" s="20">
        <f>SUM(E12:E14)</f>
        <v>110</v>
      </c>
      <c r="F15" s="42"/>
    </row>
    <row r="16" spans="1:6" ht="13.5">
      <c r="A16" s="11"/>
      <c r="B16" s="12"/>
      <c r="C16" s="13"/>
      <c r="D16" s="14"/>
      <c r="E16" s="15"/>
      <c r="F16" s="14"/>
    </row>
    <row r="17" spans="1:6" ht="13.5">
      <c r="A17" s="43" t="s">
        <v>21</v>
      </c>
      <c r="B17" s="44"/>
      <c r="C17" s="45"/>
      <c r="D17" s="46"/>
      <c r="E17" s="47">
        <f>TAW+TBF</f>
        <v>121</v>
      </c>
      <c r="F17" s="48"/>
    </row>
    <row r="18" spans="1:6" ht="13.5">
      <c r="A18" s="11"/>
      <c r="B18" s="12"/>
      <c r="C18" s="13"/>
      <c r="D18" s="14"/>
      <c r="E18" s="15"/>
      <c r="F18" s="14"/>
    </row>
    <row r="19" spans="1:6" s="22" customFormat="1" ht="13.5">
      <c r="A19" s="16" t="s">
        <v>22</v>
      </c>
      <c r="B19" s="17" t="s">
        <v>23</v>
      </c>
      <c r="C19" s="18" t="s">
        <v>5</v>
      </c>
      <c r="D19" s="19" t="s">
        <v>6</v>
      </c>
      <c r="E19" s="20" t="s">
        <v>7</v>
      </c>
      <c r="F19" s="21" t="s">
        <v>24</v>
      </c>
    </row>
    <row r="20" spans="1:6" ht="14.65">
      <c r="A20" s="23" t="s">
        <v>25</v>
      </c>
      <c r="B20" s="24" t="s">
        <v>26</v>
      </c>
      <c r="C20" s="49">
        <v>2</v>
      </c>
      <c r="D20" s="26">
        <v>3</v>
      </c>
      <c r="E20" s="27">
        <f>C20*D20</f>
        <v>6</v>
      </c>
      <c r="F20" s="28"/>
    </row>
    <row r="21" spans="1:6" ht="14.65">
      <c r="A21" s="29" t="s">
        <v>27</v>
      </c>
      <c r="B21" s="30" t="s">
        <v>26</v>
      </c>
      <c r="C21" s="50">
        <v>1</v>
      </c>
      <c r="D21" s="32">
        <v>3</v>
      </c>
      <c r="E21" s="33">
        <f>C21*D21</f>
        <v>3</v>
      </c>
      <c r="F21" s="34"/>
    </row>
    <row r="22" spans="1:6" ht="14.65">
      <c r="A22" s="29" t="s">
        <v>28</v>
      </c>
      <c r="B22" s="30" t="s">
        <v>26</v>
      </c>
      <c r="C22" s="50">
        <v>1</v>
      </c>
      <c r="D22" s="32">
        <v>0</v>
      </c>
      <c r="E22" s="33">
        <f>C22*D22</f>
        <v>0</v>
      </c>
      <c r="F22" s="34"/>
    </row>
    <row r="23" spans="1:6" ht="14.65">
      <c r="A23" s="29" t="s">
        <v>29</v>
      </c>
      <c r="B23" s="30" t="s">
        <v>26</v>
      </c>
      <c r="C23" s="50">
        <v>1</v>
      </c>
      <c r="D23" s="32">
        <v>0.5</v>
      </c>
      <c r="E23" s="33">
        <f>C23*D23</f>
        <v>0.5</v>
      </c>
      <c r="F23" s="34"/>
    </row>
    <row r="24" spans="1:6" ht="14.65">
      <c r="A24" s="29" t="s">
        <v>30</v>
      </c>
      <c r="B24" s="30" t="s">
        <v>26</v>
      </c>
      <c r="C24" s="50">
        <v>1</v>
      </c>
      <c r="D24" s="32">
        <v>0</v>
      </c>
      <c r="E24" s="33">
        <f>C24*D24</f>
        <v>0</v>
      </c>
      <c r="F24" s="34"/>
    </row>
    <row r="25" spans="1:6" ht="14.65">
      <c r="A25" s="29" t="s">
        <v>31</v>
      </c>
      <c r="B25" s="30" t="s">
        <v>26</v>
      </c>
      <c r="C25" s="50">
        <v>0.5</v>
      </c>
      <c r="D25" s="32">
        <v>2</v>
      </c>
      <c r="E25" s="33">
        <f>C25*D25</f>
        <v>1</v>
      </c>
      <c r="F25" s="34"/>
    </row>
    <row r="26" spans="1:6" ht="14.65">
      <c r="A26" s="29" t="s">
        <v>32</v>
      </c>
      <c r="B26" s="30" t="s">
        <v>26</v>
      </c>
      <c r="C26" s="50">
        <v>0.5</v>
      </c>
      <c r="D26" s="32">
        <v>5</v>
      </c>
      <c r="E26" s="33">
        <f>C26*D26</f>
        <v>2.5</v>
      </c>
      <c r="F26" s="34"/>
    </row>
    <row r="27" spans="1:6" ht="14.65">
      <c r="A27" s="29" t="s">
        <v>33</v>
      </c>
      <c r="B27" s="30" t="s">
        <v>26</v>
      </c>
      <c r="C27" s="50">
        <v>2</v>
      </c>
      <c r="D27" s="32">
        <v>4</v>
      </c>
      <c r="E27" s="33">
        <f>C27*D27</f>
        <v>8</v>
      </c>
      <c r="F27" s="34"/>
    </row>
    <row r="28" spans="1:6" ht="14.65">
      <c r="A28" s="29" t="s">
        <v>34</v>
      </c>
      <c r="B28" s="30" t="s">
        <v>26</v>
      </c>
      <c r="C28" s="50">
        <v>1</v>
      </c>
      <c r="D28" s="32">
        <v>4</v>
      </c>
      <c r="E28" s="33">
        <f>C28*D28</f>
        <v>4</v>
      </c>
      <c r="F28" s="34"/>
    </row>
    <row r="29" spans="1:6" ht="14.65">
      <c r="A29" s="29" t="s">
        <v>35</v>
      </c>
      <c r="B29" s="30" t="s">
        <v>26</v>
      </c>
      <c r="C29" s="50">
        <v>1</v>
      </c>
      <c r="D29" s="32">
        <v>4</v>
      </c>
      <c r="E29" s="33">
        <f>C29*D29</f>
        <v>4</v>
      </c>
      <c r="F29" s="34"/>
    </row>
    <row r="30" spans="1:6" ht="14.65">
      <c r="A30" s="29" t="s">
        <v>36</v>
      </c>
      <c r="B30" s="30" t="s">
        <v>26</v>
      </c>
      <c r="C30" s="50">
        <v>1</v>
      </c>
      <c r="D30" s="32">
        <v>3</v>
      </c>
      <c r="E30" s="33">
        <f>C30*D30</f>
        <v>3</v>
      </c>
      <c r="F30" s="34"/>
    </row>
    <row r="31" spans="1:6" ht="14.65">
      <c r="A31" s="29" t="s">
        <v>37</v>
      </c>
      <c r="B31" s="30" t="s">
        <v>26</v>
      </c>
      <c r="C31" s="50">
        <v>1</v>
      </c>
      <c r="D31" s="32">
        <v>3</v>
      </c>
      <c r="E31" s="33">
        <f>C31*D31</f>
        <v>3</v>
      </c>
      <c r="F31" s="34"/>
    </row>
    <row r="32" spans="1:6" ht="25.35">
      <c r="A32" s="35" t="s">
        <v>38</v>
      </c>
      <c r="B32" s="36" t="s">
        <v>26</v>
      </c>
      <c r="C32" s="51">
        <v>1</v>
      </c>
      <c r="D32" s="38">
        <v>1</v>
      </c>
      <c r="E32" s="39">
        <f>C32*D32</f>
        <v>1</v>
      </c>
      <c r="F32" s="40"/>
    </row>
    <row r="33" spans="1:7" ht="13.5">
      <c r="A33" s="16" t="s">
        <v>39</v>
      </c>
      <c r="B33" s="17"/>
      <c r="C33" s="18"/>
      <c r="D33" s="41"/>
      <c r="E33" s="20">
        <f>SUM(E20:E32)</f>
        <v>36</v>
      </c>
      <c r="F33" s="42"/>
    </row>
    <row r="34" spans="1:7" ht="13.5">
      <c r="A34" s="52" t="s">
        <v>40</v>
      </c>
      <c r="B34" s="53" t="s">
        <v>41</v>
      </c>
      <c r="C34" s="54"/>
      <c r="D34" s="55"/>
      <c r="E34" s="56">
        <f>0.6+(0.01*E33)</f>
        <v>0.96</v>
      </c>
      <c r="F34" s="57"/>
    </row>
    <row r="35" spans="1:7" ht="13.5">
      <c r="A35" s="11"/>
      <c r="B35" s="12"/>
      <c r="C35" s="13"/>
      <c r="D35" s="14"/>
      <c r="E35" s="15"/>
      <c r="F35" s="14"/>
    </row>
    <row r="36" spans="1:7" s="22" customFormat="1" ht="26.25">
      <c r="A36" s="16" t="s">
        <v>42</v>
      </c>
      <c r="B36" s="17" t="s">
        <v>43</v>
      </c>
      <c r="C36" s="18" t="s">
        <v>5</v>
      </c>
      <c r="D36" s="19" t="s">
        <v>6</v>
      </c>
      <c r="E36" s="20" t="s">
        <v>7</v>
      </c>
      <c r="F36" s="19" t="s">
        <v>24</v>
      </c>
      <c r="G36" s="58" t="s">
        <v>44</v>
      </c>
    </row>
    <row r="37" spans="1:7" ht="14.65">
      <c r="A37" s="59" t="s">
        <v>45</v>
      </c>
      <c r="B37" s="24" t="s">
        <v>46</v>
      </c>
      <c r="C37" s="49">
        <v>1.5</v>
      </c>
      <c r="D37" s="26">
        <v>1</v>
      </c>
      <c r="E37" s="27">
        <f>C37*D37</f>
        <v>1.5</v>
      </c>
      <c r="F37" s="26"/>
      <c r="G37" s="60">
        <f>IF(E37&lt;3,1,0)</f>
        <v>1</v>
      </c>
    </row>
    <row r="38" spans="1:7" ht="14.65">
      <c r="A38" s="61" t="s">
        <v>47</v>
      </c>
      <c r="B38" s="30" t="s">
        <v>46</v>
      </c>
      <c r="C38" s="50">
        <v>0.5</v>
      </c>
      <c r="D38" s="32">
        <v>5</v>
      </c>
      <c r="E38" s="33">
        <f>C38*D38</f>
        <v>2.5</v>
      </c>
      <c r="F38" s="32"/>
      <c r="G38" s="62">
        <f>IF(E38&lt;3,1,0)</f>
        <v>1</v>
      </c>
    </row>
    <row r="39" spans="1:7" ht="14.65">
      <c r="A39" s="61" t="s">
        <v>48</v>
      </c>
      <c r="B39" s="30" t="s">
        <v>46</v>
      </c>
      <c r="C39" s="50">
        <v>1</v>
      </c>
      <c r="D39" s="32">
        <v>3</v>
      </c>
      <c r="E39" s="33">
        <f>C39*D39</f>
        <v>3</v>
      </c>
      <c r="F39" s="32"/>
      <c r="G39" s="62">
        <f>IF(E39&lt;3,1,0)</f>
        <v>0</v>
      </c>
    </row>
    <row r="40" spans="1:7" ht="14.65">
      <c r="A40" s="61" t="s">
        <v>49</v>
      </c>
      <c r="B40" s="30" t="s">
        <v>46</v>
      </c>
      <c r="C40" s="50">
        <v>0.5</v>
      </c>
      <c r="D40" s="32">
        <v>3</v>
      </c>
      <c r="E40" s="33">
        <f>C40*D40</f>
        <v>1.5</v>
      </c>
      <c r="F40" s="32"/>
      <c r="G40" s="62">
        <f>IF(E40&lt;3,1,0)</f>
        <v>1</v>
      </c>
    </row>
    <row r="41" spans="1:7" ht="14.65">
      <c r="A41" s="61" t="s">
        <v>50</v>
      </c>
      <c r="B41" s="30" t="s">
        <v>51</v>
      </c>
      <c r="C41" s="50">
        <v>1</v>
      </c>
      <c r="D41" s="32">
        <v>3</v>
      </c>
      <c r="E41" s="33">
        <f>C41*D41</f>
        <v>3</v>
      </c>
      <c r="F41" s="32"/>
      <c r="G41" s="62">
        <f>IF(E41&lt;3,1,0)</f>
        <v>0</v>
      </c>
    </row>
    <row r="42" spans="1:7" ht="14.65">
      <c r="A42" s="61" t="s">
        <v>52</v>
      </c>
      <c r="B42" s="30" t="s">
        <v>53</v>
      </c>
      <c r="C42" s="50">
        <v>2</v>
      </c>
      <c r="D42" s="32">
        <v>1</v>
      </c>
      <c r="E42" s="33">
        <f>C42*D42</f>
        <v>2</v>
      </c>
      <c r="F42" s="32"/>
      <c r="G42" s="62">
        <f>IF(E42&lt;3,1,0)</f>
        <v>1</v>
      </c>
    </row>
    <row r="43" spans="1:7" ht="14.65">
      <c r="A43" s="61" t="s">
        <v>54</v>
      </c>
      <c r="B43" s="30" t="s">
        <v>55</v>
      </c>
      <c r="C43" s="50">
        <v>-1</v>
      </c>
      <c r="D43" s="32">
        <v>2</v>
      </c>
      <c r="E43" s="33">
        <f>C43*D43</f>
        <v>-2</v>
      </c>
      <c r="F43" s="32"/>
      <c r="G43" s="62">
        <f>IF(E43&gt;3,1,0)</f>
        <v>0</v>
      </c>
    </row>
    <row r="44" spans="1:7" ht="14.65">
      <c r="A44" s="63" t="s">
        <v>56</v>
      </c>
      <c r="B44" s="36" t="s">
        <v>57</v>
      </c>
      <c r="C44" s="51" t="s">
        <v>58</v>
      </c>
      <c r="D44" s="38">
        <v>1</v>
      </c>
      <c r="E44" s="39">
        <f>C44*D44</f>
        <v>-1</v>
      </c>
      <c r="F44" s="38"/>
      <c r="G44" s="64">
        <f>IF(E44&gt;3,1,0)</f>
        <v>0</v>
      </c>
    </row>
    <row r="45" spans="1:7" ht="13.5">
      <c r="A45" s="16" t="s">
        <v>59</v>
      </c>
      <c r="B45" s="17"/>
      <c r="C45" s="18"/>
      <c r="D45" s="41"/>
      <c r="E45" s="20">
        <f>SUM(E37:E44)</f>
        <v>10.5</v>
      </c>
      <c r="F45" s="41"/>
      <c r="G45" s="65">
        <f>SUM(G37:G44)</f>
        <v>4</v>
      </c>
    </row>
    <row r="46" spans="1:7" ht="13.5">
      <c r="A46" s="16" t="s">
        <v>60</v>
      </c>
      <c r="B46" s="17" t="s">
        <v>61</v>
      </c>
      <c r="C46" s="18"/>
      <c r="D46" s="41"/>
      <c r="E46" s="20">
        <f>1.4+(-0.03*E45)</f>
        <v>1.085</v>
      </c>
      <c r="F46" s="41"/>
      <c r="G46" s="65"/>
    </row>
    <row r="47" spans="1:7" ht="13.5">
      <c r="A47" s="11"/>
      <c r="B47" s="12"/>
      <c r="C47" s="13"/>
      <c r="D47" s="14"/>
      <c r="E47" s="15"/>
      <c r="F47" s="14"/>
    </row>
    <row r="48" spans="1:7">
      <c r="A48" s="66" t="s">
        <v>62</v>
      </c>
      <c r="B48" s="67"/>
      <c r="C48" s="68"/>
      <c r="D48" s="69"/>
      <c r="E48" s="70">
        <f>UUCP*TCF*EF</f>
        <v>126.03359999999999</v>
      </c>
      <c r="F48" s="71"/>
    </row>
    <row r="49" spans="1:6">
      <c r="A49" s="72" t="s">
        <v>63</v>
      </c>
      <c r="B49" s="73"/>
      <c r="C49" s="74"/>
      <c r="D49" s="75"/>
      <c r="E49" s="76">
        <f>IF(G45&lt;3,20,IF(G45&lt;5,28,36))</f>
        <v>28</v>
      </c>
      <c r="F49" s="77"/>
    </row>
    <row r="50" spans="1:6">
      <c r="A50" s="72" t="s">
        <v>64</v>
      </c>
      <c r="B50" s="73"/>
      <c r="C50" s="74"/>
      <c r="D50" s="75"/>
      <c r="E50" s="76">
        <f>E48*E49</f>
        <v>3528.9407999999999</v>
      </c>
      <c r="F50" s="77"/>
    </row>
    <row r="51" spans="1:6">
      <c r="A51" s="72" t="s">
        <v>65</v>
      </c>
      <c r="B51" s="73"/>
      <c r="C51" s="74"/>
      <c r="D51" s="75"/>
      <c r="E51" s="78">
        <v>1</v>
      </c>
      <c r="F51" s="77" t="s">
        <v>66</v>
      </c>
    </row>
    <row r="52" spans="1:6" ht="14.65">
      <c r="A52" s="72" t="s">
        <v>67</v>
      </c>
      <c r="B52" s="73"/>
      <c r="C52" s="74"/>
      <c r="D52" s="75"/>
      <c r="E52" s="76">
        <f>E50*(1+E51)</f>
        <v>7057.8815999999997</v>
      </c>
      <c r="F52" s="77"/>
    </row>
    <row r="53" spans="1:6" ht="14.65">
      <c r="A53" s="72" t="s">
        <v>68</v>
      </c>
      <c r="B53" s="79"/>
      <c r="C53" s="80"/>
      <c r="D53" s="81"/>
      <c r="E53" s="82">
        <f>E52/148</f>
        <v>47.688389189189188</v>
      </c>
      <c r="F53" s="83"/>
    </row>
    <row r="54" spans="1:6" ht="13.5" customHeight="1">
      <c r="A54" s="84" t="s">
        <v>69</v>
      </c>
      <c r="B54" s="79"/>
      <c r="C54" s="80"/>
      <c r="D54" s="81"/>
      <c r="E54" s="82">
        <f>2.5*POWER(E53,0.38)</f>
        <v>10.857674474505117</v>
      </c>
      <c r="F54" s="83" t="s">
        <v>70</v>
      </c>
    </row>
    <row r="55" spans="1:6" ht="13.5">
      <c r="A55" s="85" t="s">
        <v>71</v>
      </c>
      <c r="B55" s="86"/>
      <c r="C55" s="87"/>
      <c r="D55" s="88"/>
      <c r="E55" s="89">
        <f>E53/E54</f>
        <v>4.392136575946</v>
      </c>
      <c r="F55" s="90"/>
    </row>
  </sheetData>
  <mergeCells count="1">
    <mergeCell ref="A1:F1"/>
  </mergeCell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1048576"/>
  <sheetViews>
    <sheetView zoomScaleNormal="100" workbookViewId="0">
      <selection activeCell="F37" sqref="F37"/>
    </sheetView>
  </sheetViews>
  <sheetFormatPr defaultRowHeight="14.65"/>
  <cols>
    <col min="1" max="1" width="46.85546875" customWidth="1"/>
    <col min="2" max="1020" width="9.140625" customWidth="1"/>
    <col min="1021" max="1025" width="11.5703125"/>
  </cols>
  <sheetData>
    <row r="4" spans="1:4">
      <c r="A4" s="22" t="s">
        <v>72</v>
      </c>
      <c r="B4" s="91" t="s">
        <v>73</v>
      </c>
      <c r="C4" s="91" t="s">
        <v>74</v>
      </c>
      <c r="D4" s="91" t="s">
        <v>75</v>
      </c>
    </row>
    <row r="5" spans="1:4">
      <c r="A5" s="22" t="s">
        <v>76</v>
      </c>
      <c r="B5" s="92">
        <f>ROUND(estimacionEsfuerzo*'Factores Distribucion Esfuerzo'!B5,0)</f>
        <v>2823</v>
      </c>
      <c r="C5" s="92">
        <f>ROUND(estimacionEsfuerzo*'Factores Distribucion Esfuerzo'!C5,0)</f>
        <v>4235</v>
      </c>
      <c r="D5" s="92">
        <f>SUM(B5:C5)</f>
        <v>7058</v>
      </c>
    </row>
    <row r="6" spans="1:4">
      <c r="A6" t="s">
        <v>77</v>
      </c>
      <c r="B6" s="93">
        <f>$B$5*'Factores Distribucion Esfuerzo'!B6</f>
        <v>564.6</v>
      </c>
      <c r="C6" s="93">
        <f>$C$5*'Factores Distribucion Esfuerzo'!C6</f>
        <v>211.75</v>
      </c>
      <c r="D6" s="93"/>
    </row>
    <row r="7" spans="1:4">
      <c r="A7" t="s">
        <v>78</v>
      </c>
      <c r="B7" s="93">
        <f>$B$5*'Factores Distribucion Esfuerzo'!B7</f>
        <v>564.6</v>
      </c>
      <c r="C7" s="93">
        <f>$C$5*'Factores Distribucion Esfuerzo'!C7</f>
        <v>423.5</v>
      </c>
      <c r="D7" s="93"/>
    </row>
    <row r="8" spans="1:4">
      <c r="A8" t="s">
        <v>79</v>
      </c>
      <c r="B8" s="93">
        <f>$B$5*'Factores Distribucion Esfuerzo'!B8</f>
        <v>846.9</v>
      </c>
      <c r="C8" s="93">
        <f>$C$5*'Factores Distribucion Esfuerzo'!C8</f>
        <v>211.75</v>
      </c>
      <c r="D8" s="93"/>
    </row>
    <row r="9" spans="1:4">
      <c r="A9" t="s">
        <v>80</v>
      </c>
      <c r="B9" s="93">
        <f>$B$5*'Factores Distribucion Esfuerzo'!B9</f>
        <v>564.6</v>
      </c>
      <c r="C9" s="93">
        <f>$C$5*'Factores Distribucion Esfuerzo'!C9</f>
        <v>2117.5</v>
      </c>
      <c r="D9" s="93"/>
    </row>
    <row r="10" spans="1:4">
      <c r="A10" t="s">
        <v>81</v>
      </c>
      <c r="B10" s="93">
        <f>$B$5*'Factores Distribucion Esfuerzo'!B10</f>
        <v>282.3</v>
      </c>
      <c r="C10" s="93">
        <f>$C$5*'Factores Distribucion Esfuerzo'!C10</f>
        <v>1270.5</v>
      </c>
      <c r="D10" s="93"/>
    </row>
    <row r="11" spans="1:4">
      <c r="B11" s="93"/>
      <c r="C11" s="93"/>
      <c r="D11" s="93"/>
    </row>
    <row r="12" spans="1:4">
      <c r="B12" s="93"/>
      <c r="C12" s="93"/>
      <c r="D12" s="93"/>
    </row>
    <row r="13" spans="1:4">
      <c r="A13" t="s">
        <v>75</v>
      </c>
      <c r="B13" s="93">
        <f>SUM(B6:B10)</f>
        <v>2823</v>
      </c>
      <c r="C13" s="93">
        <f>SUM(C6:C10)</f>
        <v>4235</v>
      </c>
      <c r="D13" s="93">
        <f>SUM(B13:C13)</f>
        <v>7058</v>
      </c>
    </row>
    <row r="1048576" ht="12.75"/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11"/>
  <sheetViews>
    <sheetView topLeftCell="A2" zoomScaleNormal="100" workbookViewId="0">
      <selection activeCell="B4" sqref="B4"/>
    </sheetView>
  </sheetViews>
  <sheetFormatPr defaultRowHeight="14.65"/>
  <cols>
    <col min="1" max="1" width="42" customWidth="1"/>
    <col min="2" max="1020" width="9.140625" customWidth="1"/>
    <col min="1021" max="1025" width="11.5703125"/>
  </cols>
  <sheetData>
    <row r="4" spans="1:4">
      <c r="A4" s="22" t="s">
        <v>72</v>
      </c>
      <c r="B4" s="91" t="s">
        <v>73</v>
      </c>
      <c r="C4" s="91" t="s">
        <v>74</v>
      </c>
      <c r="D4" s="91" t="s">
        <v>75</v>
      </c>
    </row>
    <row r="5" spans="1:4">
      <c r="A5" s="22" t="s">
        <v>82</v>
      </c>
      <c r="B5" s="94">
        <v>0.4</v>
      </c>
      <c r="C5" s="95">
        <v>0.6</v>
      </c>
      <c r="D5" s="94">
        <f>SUM(B5:C5)</f>
        <v>1</v>
      </c>
    </row>
    <row r="6" spans="1:4">
      <c r="A6" t="s">
        <v>77</v>
      </c>
      <c r="B6" s="96">
        <v>0.2</v>
      </c>
      <c r="C6" s="97">
        <v>0.05</v>
      </c>
      <c r="D6" s="94"/>
    </row>
    <row r="7" spans="1:4">
      <c r="A7" t="s">
        <v>78</v>
      </c>
      <c r="B7" s="96">
        <v>0.2</v>
      </c>
      <c r="C7" s="97">
        <v>0.1</v>
      </c>
      <c r="D7" s="94"/>
    </row>
    <row r="8" spans="1:4">
      <c r="A8" t="s">
        <v>79</v>
      </c>
      <c r="B8" s="96">
        <v>0.3</v>
      </c>
      <c r="C8" s="97">
        <v>0.05</v>
      </c>
    </row>
    <row r="9" spans="1:4">
      <c r="A9" t="s">
        <v>80</v>
      </c>
      <c r="B9" s="96">
        <v>0.2</v>
      </c>
      <c r="C9" s="97">
        <v>0.5</v>
      </c>
    </row>
    <row r="10" spans="1:4">
      <c r="A10" t="s">
        <v>81</v>
      </c>
      <c r="B10" s="96">
        <v>0.1</v>
      </c>
      <c r="C10" s="97">
        <v>0.3</v>
      </c>
    </row>
    <row r="11" spans="1:4">
      <c r="A11" t="s">
        <v>75</v>
      </c>
      <c r="B11" s="96">
        <f>SUM(B6:B10)</f>
        <v>0.99999999999999989</v>
      </c>
      <c r="C11" s="96">
        <f>SUM(C6:C10)</f>
        <v>1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22"/>
  <sheetViews>
    <sheetView tabSelected="1" zoomScaleNormal="100" workbookViewId="0">
      <selection activeCell="D5" sqref="D5:D9"/>
    </sheetView>
  </sheetViews>
  <sheetFormatPr defaultRowHeight="12.75"/>
  <cols>
    <col min="1" max="1" width="11.5703125"/>
    <col min="2" max="2" width="16.7109375" customWidth="1"/>
    <col min="3" max="3" width="22.42578125" customWidth="1"/>
    <col min="4" max="4" width="15.42578125" customWidth="1"/>
    <col min="5" max="5" width="27.7109375" customWidth="1"/>
    <col min="6" max="6" width="19.7109375" customWidth="1"/>
    <col min="7" max="7" width="11.5703125"/>
    <col min="8" max="8" width="16.42578125" customWidth="1"/>
    <col min="9" max="1025" width="11.5703125"/>
  </cols>
  <sheetData>
    <row r="4" spans="2:8" ht="14.65">
      <c r="B4" s="98"/>
      <c r="C4" s="99" t="s">
        <v>83</v>
      </c>
      <c r="D4" s="99" t="s">
        <v>84</v>
      </c>
      <c r="E4" s="99" t="s">
        <v>85</v>
      </c>
      <c r="F4" s="99" t="s">
        <v>86</v>
      </c>
      <c r="G4" s="99" t="s">
        <v>87</v>
      </c>
      <c r="H4" s="99" t="s">
        <v>88</v>
      </c>
    </row>
    <row r="5" spans="2:8">
      <c r="B5" s="99" t="s">
        <v>89</v>
      </c>
      <c r="C5" s="99" t="s">
        <v>90</v>
      </c>
      <c r="D5" s="106">
        <v>120000</v>
      </c>
      <c r="E5" s="101">
        <v>8</v>
      </c>
      <c r="F5" s="101">
        <v>6</v>
      </c>
      <c r="G5" s="100">
        <f>E5*D5</f>
        <v>960000</v>
      </c>
      <c r="H5" s="101">
        <f>D5*E5*F5</f>
        <v>5760000</v>
      </c>
    </row>
    <row r="6" spans="2:8">
      <c r="B6" s="99" t="s">
        <v>91</v>
      </c>
      <c r="C6" s="99" t="s">
        <v>92</v>
      </c>
      <c r="D6" s="106">
        <v>90000</v>
      </c>
      <c r="E6" s="101">
        <v>10</v>
      </c>
      <c r="F6" s="101">
        <v>6</v>
      </c>
      <c r="G6" s="100">
        <f>E6*D6</f>
        <v>900000</v>
      </c>
      <c r="H6" s="101">
        <f>D6*E6*F6</f>
        <v>5400000</v>
      </c>
    </row>
    <row r="7" spans="2:8" ht="25.5">
      <c r="B7" s="99" t="s">
        <v>93</v>
      </c>
      <c r="C7" s="99" t="s">
        <v>94</v>
      </c>
      <c r="D7" s="106">
        <v>90000</v>
      </c>
      <c r="E7" s="101">
        <v>10</v>
      </c>
      <c r="F7" s="101">
        <v>6</v>
      </c>
      <c r="G7" s="100">
        <f>E7*D7</f>
        <v>900000</v>
      </c>
      <c r="H7" s="101">
        <f>D7*E7*F7</f>
        <v>5400000</v>
      </c>
    </row>
    <row r="8" spans="2:8">
      <c r="B8" s="99" t="s">
        <v>95</v>
      </c>
      <c r="C8" s="99" t="s">
        <v>96</v>
      </c>
      <c r="D8" s="106">
        <v>100000</v>
      </c>
      <c r="E8" s="101">
        <v>10</v>
      </c>
      <c r="F8" s="101">
        <v>6</v>
      </c>
      <c r="G8" s="100">
        <f>E8*D8</f>
        <v>1000000</v>
      </c>
      <c r="H8" s="101">
        <f>D8*E8*F8</f>
        <v>6000000</v>
      </c>
    </row>
    <row r="9" spans="2:8">
      <c r="B9" s="99" t="s">
        <v>97</v>
      </c>
      <c r="C9" s="99" t="s">
        <v>98</v>
      </c>
      <c r="D9" s="106">
        <v>100000</v>
      </c>
      <c r="E9" s="101">
        <v>9</v>
      </c>
      <c r="F9" s="101">
        <v>6</v>
      </c>
      <c r="G9" s="100">
        <f>E9*D9</f>
        <v>900000</v>
      </c>
      <c r="H9" s="101">
        <f>D9*E9*F9</f>
        <v>5400000</v>
      </c>
    </row>
    <row r="10" spans="2:8" ht="14.65">
      <c r="B10" s="102"/>
      <c r="C10" s="102"/>
      <c r="D10" s="103"/>
      <c r="E10" s="102"/>
      <c r="F10" s="102"/>
      <c r="G10" s="102"/>
      <c r="H10" s="101">
        <f>SUM(H5:H9)</f>
        <v>27960000</v>
      </c>
    </row>
    <row r="16" spans="2:8" ht="14.65">
      <c r="B16" s="3"/>
      <c r="C16" s="3"/>
      <c r="D16" s="104" t="s">
        <v>73</v>
      </c>
      <c r="E16" s="104" t="s">
        <v>74</v>
      </c>
      <c r="F16" s="2" t="s">
        <v>75</v>
      </c>
    </row>
    <row r="17" spans="2:6" ht="14.65">
      <c r="B17" s="1" t="s">
        <v>77</v>
      </c>
      <c r="C17" s="1"/>
      <c r="D17" s="105">
        <f>'Distribución Esfuerzo'!B6*D5</f>
        <v>67752000</v>
      </c>
      <c r="E17" s="105">
        <f>'Distribución Esfuerzo'!C6*D5</f>
        <v>25410000</v>
      </c>
      <c r="F17" s="2"/>
    </row>
    <row r="18" spans="2:6" ht="14.65">
      <c r="B18" s="1" t="s">
        <v>78</v>
      </c>
      <c r="C18" s="1"/>
      <c r="D18" s="105">
        <f>'Distribución Esfuerzo'!B7*D6</f>
        <v>50814000</v>
      </c>
      <c r="E18" s="105">
        <f>'Distribución Esfuerzo'!C7*D6</f>
        <v>38115000</v>
      </c>
      <c r="F18" s="2"/>
    </row>
    <row r="19" spans="2:6" ht="14.65">
      <c r="B19" s="1" t="s">
        <v>79</v>
      </c>
      <c r="C19" s="1"/>
      <c r="D19" s="105">
        <f>'Distribución Esfuerzo'!B8*D7</f>
        <v>76221000</v>
      </c>
      <c r="E19" s="105">
        <f>'Distribución Esfuerzo'!C8*D7</f>
        <v>19057500</v>
      </c>
      <c r="F19" s="2"/>
    </row>
    <row r="20" spans="2:6" ht="14.65">
      <c r="B20" s="1" t="s">
        <v>80</v>
      </c>
      <c r="C20" s="1"/>
      <c r="D20" s="105">
        <f>'Distribución Esfuerzo'!B9*D8</f>
        <v>56460000</v>
      </c>
      <c r="E20" s="105">
        <f>'Distribución Esfuerzo'!C9*D8</f>
        <v>211750000</v>
      </c>
      <c r="F20" s="2"/>
    </row>
    <row r="21" spans="2:6" ht="14.65">
      <c r="B21" s="1" t="s">
        <v>81</v>
      </c>
      <c r="C21" s="1"/>
      <c r="D21" s="105">
        <f>'Distribución Esfuerzo'!B10*D9</f>
        <v>28230000</v>
      </c>
      <c r="E21" s="105">
        <f>'Distribución Esfuerzo'!C10*D9</f>
        <v>127050000</v>
      </c>
      <c r="F21" s="2"/>
    </row>
    <row r="22" spans="2:6" ht="14.65">
      <c r="B22" s="3" t="s">
        <v>99</v>
      </c>
      <c r="C22" s="3"/>
      <c r="D22" s="105">
        <f>SUM(D17:D21)</f>
        <v>279477000</v>
      </c>
      <c r="E22" s="105">
        <f>SUM(E17:E21)</f>
        <v>421382500</v>
      </c>
      <c r="F22" s="105">
        <f>D22+E22</f>
        <v>700859500</v>
      </c>
    </row>
  </sheetData>
  <mergeCells count="8">
    <mergeCell ref="B22:C22"/>
    <mergeCell ref="B16:C16"/>
    <mergeCell ref="F16:F21"/>
    <mergeCell ref="B17:C17"/>
    <mergeCell ref="B18:C18"/>
    <mergeCell ref="B19:C19"/>
    <mergeCell ref="B20:C20"/>
    <mergeCell ref="B21:C2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21CF5B3C487F45935B29771A3F7984" ma:contentTypeVersion="6" ma:contentTypeDescription="Create a new document." ma:contentTypeScope="" ma:versionID="ad837223304f6b10eb982905c8ea687a">
  <xsd:schema xmlns:xsd="http://www.w3.org/2001/XMLSchema" xmlns:xs="http://www.w3.org/2001/XMLSchema" xmlns:p="http://schemas.microsoft.com/office/2006/metadata/properties" xmlns:ns2="a03cf6cc-a91a-4b56-8556-3f542d6c4a90" targetNamespace="http://schemas.microsoft.com/office/2006/metadata/properties" ma:root="true" ma:fieldsID="fc50743606b58ef322d96204f720417e" ns2:_="">
    <xsd:import namespace="a03cf6cc-a91a-4b56-8556-3f542d6c4a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cf6cc-a91a-4b56-8556-3f542d6c4a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F5B4E0-B5CF-48FC-8F12-643644D31303}"/>
</file>

<file path=customXml/itemProps2.xml><?xml version="1.0" encoding="utf-8"?>
<ds:datastoreItem xmlns:ds="http://schemas.openxmlformats.org/officeDocument/2006/customXml" ds:itemID="{CBB0EF7D-DE24-490D-B90E-064334E9553A}"/>
</file>

<file path=customXml/itemProps3.xml><?xml version="1.0" encoding="utf-8"?>
<ds:datastoreItem xmlns:ds="http://schemas.openxmlformats.org/officeDocument/2006/customXml" ds:itemID="{EACCA240-1C5E-42F7-A060-2B8E550017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Esfuerzo Puntos Casos de Uso</dc:title>
  <dc:subject>Proyecto Final de Máster</dc:subject>
  <dc:creator>MRF Framework Team</dc:creator>
  <cp:keywords/>
  <dc:description/>
  <cp:lastModifiedBy>Natalia Leon Cardozo</cp:lastModifiedBy>
  <cp:revision>1</cp:revision>
  <dcterms:created xsi:type="dcterms:W3CDTF">2000-05-31T18:05:17Z</dcterms:created>
  <dcterms:modified xsi:type="dcterms:W3CDTF">2020-08-23T21:37:27Z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0x0101003921CF5B3C487F45935B29771A3F7984</vt:lpwstr>
  </property>
</Properties>
</file>