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TEMP\Documents\"/>
    </mc:Choice>
  </mc:AlternateContent>
  <xr:revisionPtr revIDLastSave="0" documentId="8_{C13CAAD2-527E-4F04-9103-B078561DC11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udent" sheetId="10" r:id="rId1"/>
    <sheet name="Zadanie 1" sheetId="7" r:id="rId2"/>
    <sheet name="Zadanie2" sheetId="14" r:id="rId3"/>
    <sheet name="Zadanie 3" sheetId="11" r:id="rId4"/>
    <sheet name="Zadanie 4" sheetId="12" r:id="rId5"/>
  </sheets>
  <definedNames>
    <definedName name="_xlnm._FilterDatabase" localSheetId="1" hidden="1">'Zadanie 1'!$A$2:$F$103</definedName>
    <definedName name="Maksimum">#REF!</definedName>
    <definedName name="Pró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4" l="1"/>
  <c r="H7" i="14"/>
  <c r="H16" i="14"/>
  <c r="H9" i="14"/>
  <c r="F3" i="14"/>
  <c r="H3" i="14" s="1"/>
  <c r="F8" i="14"/>
  <c r="H8" i="14" s="1"/>
  <c r="F16" i="14"/>
  <c r="F18" i="14"/>
  <c r="H18" i="14" s="1"/>
  <c r="F5" i="14"/>
  <c r="H5" i="14" s="1"/>
  <c r="F9" i="14"/>
  <c r="F10" i="14"/>
  <c r="H10" i="14" s="1"/>
  <c r="F6" i="14"/>
  <c r="H6" i="14" s="1"/>
  <c r="F14" i="14"/>
  <c r="H14" i="14" s="1"/>
  <c r="F4" i="14"/>
  <c r="H4" i="14" s="1"/>
  <c r="F11" i="14"/>
  <c r="H11" i="14" s="1"/>
  <c r="F15" i="14"/>
  <c r="H15" i="14" s="1"/>
  <c r="F13" i="14"/>
  <c r="H13" i="14" s="1"/>
  <c r="F12" i="14"/>
  <c r="H12" i="14" s="1"/>
  <c r="F23" i="14"/>
  <c r="F24" i="14"/>
  <c r="H24" i="14" s="1"/>
  <c r="F20" i="14"/>
  <c r="H20" i="14" s="1"/>
  <c r="F25" i="14"/>
  <c r="H25" i="14" s="1"/>
  <c r="F21" i="14"/>
  <c r="H21" i="14" s="1"/>
  <c r="F17" i="14"/>
  <c r="H17" i="14" s="1"/>
  <c r="F22" i="14"/>
  <c r="H22" i="14" s="1"/>
  <c r="F19" i="14"/>
  <c r="H19" i="14" s="1"/>
  <c r="F26" i="14"/>
  <c r="H26" i="14" s="1"/>
  <c r="F27" i="14"/>
  <c r="H27" i="14" s="1"/>
  <c r="F7" i="14"/>
  <c r="E3" i="14"/>
  <c r="E8" i="14"/>
  <c r="E16" i="14"/>
  <c r="E18" i="14"/>
  <c r="E5" i="14"/>
  <c r="E9" i="14"/>
  <c r="E10" i="14"/>
  <c r="E6" i="14"/>
  <c r="E14" i="14"/>
  <c r="E4" i="14"/>
  <c r="E11" i="14"/>
  <c r="E15" i="14"/>
  <c r="E13" i="14"/>
  <c r="E12" i="14"/>
  <c r="E23" i="14"/>
  <c r="E24" i="14"/>
  <c r="E20" i="14"/>
  <c r="E25" i="14"/>
  <c r="E21" i="14"/>
  <c r="E17" i="14"/>
  <c r="E22" i="14"/>
  <c r="E19" i="14"/>
  <c r="E26" i="14"/>
  <c r="E27" i="14"/>
  <c r="E7" i="14"/>
  <c r="G12" i="11"/>
  <c r="F12" i="11"/>
  <c r="E12" i="11"/>
  <c r="D12" i="11"/>
  <c r="C12" i="11"/>
  <c r="F11" i="11"/>
  <c r="E11" i="11"/>
  <c r="D11" i="11"/>
  <c r="C11" i="11"/>
  <c r="E10" i="11"/>
  <c r="D10" i="11"/>
  <c r="C9" i="11"/>
  <c r="C10" i="11"/>
  <c r="D9" i="11"/>
  <c r="C8" i="11"/>
  <c r="B5" i="11"/>
  <c r="H12" i="11"/>
  <c r="G11" i="11"/>
  <c r="F10" i="11"/>
  <c r="E9" i="11"/>
  <c r="D8" i="11"/>
  <c r="C7" i="11"/>
  <c r="C13" i="11"/>
  <c r="D13" i="11"/>
  <c r="E13" i="11"/>
  <c r="F13" i="11"/>
  <c r="G13" i="11"/>
  <c r="H13" i="11"/>
  <c r="B13" i="11"/>
  <c r="B7" i="11"/>
  <c r="B8" i="11"/>
  <c r="B9" i="11"/>
  <c r="B10" i="11"/>
  <c r="B11" i="11"/>
  <c r="B12" i="11"/>
  <c r="B6" i="11"/>
  <c r="C6" i="11"/>
  <c r="D6" i="11"/>
  <c r="E6" i="11"/>
  <c r="F6" i="11"/>
  <c r="H6" i="11"/>
  <c r="I6" i="11"/>
  <c r="J5" i="11"/>
  <c r="I5" i="11"/>
  <c r="G5" i="11"/>
  <c r="F5" i="11"/>
  <c r="C5" i="11"/>
  <c r="D5" i="11"/>
  <c r="E5" i="11"/>
  <c r="J6" i="11"/>
  <c r="H5" i="11"/>
  <c r="I7" i="11"/>
  <c r="G6" i="11"/>
  <c r="H7" i="11"/>
  <c r="I8" i="11"/>
  <c r="G7" i="11"/>
  <c r="H8" i="11"/>
  <c r="I9" i="11"/>
  <c r="F7" i="11"/>
  <c r="G8" i="11"/>
  <c r="H9" i="11"/>
  <c r="I10" i="11"/>
  <c r="E7" i="11"/>
  <c r="F8" i="11"/>
  <c r="G9" i="11"/>
  <c r="H10" i="11"/>
  <c r="I11" i="11"/>
  <c r="J12" i="11"/>
  <c r="J11" i="11"/>
  <c r="J10" i="11"/>
  <c r="J8" i="11"/>
  <c r="I13" i="11"/>
  <c r="J7" i="11"/>
  <c r="J9" i="11"/>
  <c r="J13" i="11"/>
  <c r="I12" i="11"/>
  <c r="H11" i="11"/>
  <c r="G10" i="11"/>
  <c r="F9" i="11"/>
  <c r="E8" i="11"/>
  <c r="D7" i="11"/>
  <c r="K3" i="7"/>
  <c r="B4" i="7"/>
  <c r="C4" i="7" s="1"/>
  <c r="D4" i="7" s="1"/>
  <c r="B5" i="7"/>
  <c r="C5" i="7" s="1"/>
  <c r="D5" i="7" s="1"/>
  <c r="B6" i="7"/>
  <c r="C6" i="7" s="1"/>
  <c r="D6" i="7" s="1"/>
  <c r="B7" i="7"/>
  <c r="C7" i="7" s="1"/>
  <c r="D7" i="7" s="1"/>
  <c r="B8" i="7"/>
  <c r="C8" i="7" s="1"/>
  <c r="D8" i="7" s="1"/>
  <c r="B9" i="7"/>
  <c r="C9" i="7" s="1"/>
  <c r="D9" i="7" s="1"/>
  <c r="B10" i="7"/>
  <c r="C10" i="7" s="1"/>
  <c r="D10" i="7" s="1"/>
  <c r="B11" i="7"/>
  <c r="C11" i="7" s="1"/>
  <c r="D11" i="7" s="1"/>
  <c r="B12" i="7"/>
  <c r="C12" i="7" s="1"/>
  <c r="D12" i="7" s="1"/>
  <c r="B13" i="7"/>
  <c r="C13" i="7" s="1"/>
  <c r="D13" i="7" s="1"/>
  <c r="B14" i="7"/>
  <c r="C14" i="7" s="1"/>
  <c r="D14" i="7" s="1"/>
  <c r="B15" i="7"/>
  <c r="C15" i="7" s="1"/>
  <c r="D15" i="7" s="1"/>
  <c r="B16" i="7"/>
  <c r="C16" i="7" s="1"/>
  <c r="D16" i="7" s="1"/>
  <c r="B17" i="7"/>
  <c r="C17" i="7" s="1"/>
  <c r="D17" i="7" s="1"/>
  <c r="B18" i="7"/>
  <c r="C18" i="7" s="1"/>
  <c r="D18" i="7" s="1"/>
  <c r="B19" i="7"/>
  <c r="C19" i="7" s="1"/>
  <c r="D19" i="7" s="1"/>
  <c r="B20" i="7"/>
  <c r="C20" i="7" s="1"/>
  <c r="D20" i="7" s="1"/>
  <c r="B21" i="7"/>
  <c r="C21" i="7" s="1"/>
  <c r="D21" i="7" s="1"/>
  <c r="B22" i="7"/>
  <c r="C22" i="7" s="1"/>
  <c r="D22" i="7" s="1"/>
  <c r="B23" i="7"/>
  <c r="C23" i="7" s="1"/>
  <c r="D23" i="7" s="1"/>
  <c r="B3" i="7"/>
  <c r="C3" i="7" s="1"/>
  <c r="D3" i="7" s="1"/>
</calcChain>
</file>

<file path=xl/sharedStrings.xml><?xml version="1.0" encoding="utf-8"?>
<sst xmlns="http://schemas.openxmlformats.org/spreadsheetml/2006/main" count="188" uniqueCount="91">
  <si>
    <t>t [s]</t>
  </si>
  <si>
    <t>f(x)</t>
  </si>
  <si>
    <t>x=2*PI*t</t>
  </si>
  <si>
    <t>Punkty kwantyzacji</t>
  </si>
  <si>
    <t>Liczba bitów</t>
  </si>
  <si>
    <t>Czas próbkowania [ms]</t>
  </si>
  <si>
    <t>Max zakres</t>
  </si>
  <si>
    <t>Rozdzielczość</t>
  </si>
  <si>
    <t>Wartość bitowa</t>
  </si>
  <si>
    <t>Wartość po kwantyzacji</t>
  </si>
  <si>
    <r>
      <t>Wartość bitowa</t>
    </r>
    <r>
      <rPr>
        <sz val="10"/>
        <rFont val="Arial CE"/>
        <charset val="238"/>
      </rPr>
      <t xml:space="preserve"> - wartość uzyskana przez przetwornik, jest to liczba całkowita równa wartości funkji w danym punkcje kwantyzacji/rozdzielczość</t>
    </r>
  </si>
  <si>
    <t>Uzupełnij formuły w białych komórkach tabeli</t>
  </si>
  <si>
    <t>Imię i Nazwisko</t>
  </si>
  <si>
    <t>Nr albumu</t>
  </si>
  <si>
    <t xml:space="preserve">Grupa </t>
  </si>
  <si>
    <t>Lp.</t>
  </si>
  <si>
    <t xml:space="preserve">Nazwa </t>
  </si>
  <si>
    <t>obraz1.jpg</t>
  </si>
  <si>
    <t>drzewa.jpg</t>
  </si>
  <si>
    <t>progam1.cpp</t>
  </si>
  <si>
    <t>sortowanie.cpp</t>
  </si>
  <si>
    <t>sort_wstawianie.cpp</t>
  </si>
  <si>
    <t>babelkowe.cpp</t>
  </si>
  <si>
    <t>film.mpeg</t>
  </si>
  <si>
    <t>Armageddon.mpeg</t>
  </si>
  <si>
    <t>Constantine.mpeg</t>
  </si>
  <si>
    <t>Versus.dvd</t>
  </si>
  <si>
    <t>film_nowy.mpeg4</t>
  </si>
  <si>
    <t>Nietykalni.avi</t>
  </si>
  <si>
    <t>film</t>
  </si>
  <si>
    <t>Ojciec_chrzestny.dvd</t>
  </si>
  <si>
    <t>Adwokata_diabła.mpg-7</t>
  </si>
  <si>
    <t>Cudowny _chłopak.hdv</t>
  </si>
  <si>
    <t>Milczenie _owiec.hdv</t>
  </si>
  <si>
    <t>Pretty_Woman.hdv</t>
  </si>
  <si>
    <t>2,8 GB</t>
  </si>
  <si>
    <t>800 Mb</t>
  </si>
  <si>
    <t>1200 Mb</t>
  </si>
  <si>
    <t>3345 Mb</t>
  </si>
  <si>
    <t>Leon_zawodowiec.avi</t>
  </si>
  <si>
    <t>muzyka.flac</t>
  </si>
  <si>
    <t>dwięk.mlp</t>
  </si>
  <si>
    <t>glosy.wma</t>
  </si>
  <si>
    <t>chmury.gif</t>
  </si>
  <si>
    <t>13,6 KB</t>
  </si>
  <si>
    <t>dane.tiff</t>
  </si>
  <si>
    <t>232 MB</t>
  </si>
  <si>
    <t>233 MB</t>
  </si>
  <si>
    <t>264 KB</t>
  </si>
  <si>
    <t>40 KB</t>
  </si>
  <si>
    <t>muzyka</t>
  </si>
  <si>
    <t>2 MB</t>
  </si>
  <si>
    <t>obraz</t>
  </si>
  <si>
    <t>Całkowity rozmiar pliku</t>
  </si>
  <si>
    <t>Typ</t>
  </si>
  <si>
    <t>Wspólna jednostka</t>
  </si>
  <si>
    <t>dane.py</t>
  </si>
  <si>
    <t>dane2.py</t>
  </si>
  <si>
    <t>2 Mb</t>
  </si>
  <si>
    <t>4 MB</t>
  </si>
  <si>
    <t xml:space="preserve">Rodzaj kompresja bezstratna </t>
  </si>
  <si>
    <t>Lp</t>
  </si>
  <si>
    <t>Przygotuj automatyczny przelicznik z jednej jednostki ina inną.</t>
  </si>
  <si>
    <t>Jednostka</t>
  </si>
  <si>
    <t>b</t>
  </si>
  <si>
    <t>B</t>
  </si>
  <si>
    <t>Kb</t>
  </si>
  <si>
    <t>KB</t>
  </si>
  <si>
    <t>Mb</t>
  </si>
  <si>
    <t>MB</t>
  </si>
  <si>
    <t>GB</t>
  </si>
  <si>
    <t>TB</t>
  </si>
  <si>
    <t>PB</t>
  </si>
  <si>
    <t>Rozmiar</t>
  </si>
  <si>
    <t>Wartość w nowej jednostce</t>
  </si>
  <si>
    <t>0,456 MB</t>
  </si>
  <si>
    <t>3,648 Mb</t>
  </si>
  <si>
    <t>0,12 MB</t>
  </si>
  <si>
    <t>0,123 TB</t>
  </si>
  <si>
    <t>7,270 GB</t>
  </si>
  <si>
    <t>7,70 GB</t>
  </si>
  <si>
    <t>8,170 GB</t>
  </si>
  <si>
    <t>3,6 GB</t>
  </si>
  <si>
    <t>4,1 GB</t>
  </si>
  <si>
    <t>4,4 GB</t>
  </si>
  <si>
    <t>98 KB</t>
  </si>
  <si>
    <t xml:space="preserve">Rodzaj kompresja stratna </t>
  </si>
  <si>
    <r>
      <t xml:space="preserve">Wartość po kwantyzacji </t>
    </r>
    <r>
      <rPr>
        <sz val="10"/>
        <rFont val="Arial CE"/>
        <charset val="238"/>
      </rPr>
      <t>- to iloczyn wartości bitowej i rozdzielczości</t>
    </r>
  </si>
  <si>
    <t>Pershehuba Ihor</t>
  </si>
  <si>
    <t>w72576</t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</si>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</sst>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 CE"/>
      <charset val="238"/>
    </font>
    <font>
      <b/>
      <sz val="10"/>
      <name val="Arial CE"/>
      <charset val="238"/>
    </font>
    <font>
      <b/>
      <sz val="10"/>
      <name val="Arial CE"/>
      <family val="2"/>
      <charset val="238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8"/>
      <name val="Arial CE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2" borderId="10" xfId="0" applyFill="1" applyBorder="1"/>
    <xf numFmtId="0" fontId="0" fillId="2" borderId="11" xfId="0" applyFill="1" applyBorder="1"/>
    <xf numFmtId="0" fontId="0" fillId="4" borderId="12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3" xfId="0" applyBorder="1"/>
    <xf numFmtId="0" fontId="0" fillId="5" borderId="2" xfId="0" applyFill="1" applyBorder="1"/>
    <xf numFmtId="0" fontId="0" fillId="5" borderId="3" xfId="0" applyFill="1" applyBorder="1"/>
    <xf numFmtId="0" fontId="2" fillId="0" borderId="0" xfId="0" applyFont="1"/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0" fillId="6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9" borderId="16" xfId="0" applyFill="1" applyBorder="1"/>
    <xf numFmtId="0" fontId="0" fillId="9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8" borderId="16" xfId="0" applyFill="1" applyBorder="1"/>
    <xf numFmtId="0" fontId="0" fillId="8" borderId="24" xfId="0" applyFill="1" applyBorder="1"/>
    <xf numFmtId="0" fontId="0" fillId="8" borderId="17" xfId="0" applyFill="1" applyBorder="1"/>
    <xf numFmtId="0" fontId="4" fillId="0" borderId="1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2</xdr:row>
      <xdr:rowOff>160020</xdr:rowOff>
    </xdr:from>
    <xdr:to>
      <xdr:col>18</xdr:col>
      <xdr:colOff>457200</xdr:colOff>
      <xdr:row>17</xdr:row>
      <xdr:rowOff>60960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991600" y="632460"/>
          <a:ext cx="4000500" cy="2529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/>
            <a:t>Zadania:</a:t>
          </a:r>
        </a:p>
        <a:p>
          <a:r>
            <a:rPr lang="pl-PL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1. Uzupełnij formuły w białych komórkach tabeli</a:t>
          </a:r>
          <a:r>
            <a:rPr lang="pl-PL"/>
            <a:t> </a:t>
          </a:r>
        </a:p>
        <a:p>
          <a:r>
            <a:rPr lang="pl-PL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Wartość bitowa</a:t>
          </a:r>
          <a:r>
            <a:rPr lang="pl-PL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 - wartość uzyskana przez przetwornik, jest to liczba całkowita równa wartości funkcji w danym punkcje kwantyzacji/rozdzielczość</a:t>
          </a:r>
          <a:r>
            <a:rPr lang="pl-PL"/>
            <a:t> </a:t>
          </a:r>
        </a:p>
        <a:p>
          <a:r>
            <a:rPr lang="pl-PL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Wartość po kwantyzacji </a:t>
          </a:r>
          <a:r>
            <a:rPr lang="pl-PL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- to iloczyn wartości bitowej i rozdzielczości</a:t>
          </a:r>
          <a:r>
            <a:rPr lang="pl-PL"/>
            <a:t> </a:t>
          </a:r>
        </a:p>
        <a:p>
          <a:endParaRPr lang="pl-PL" sz="1100"/>
        </a:p>
        <a:p>
          <a:r>
            <a:rPr lang="pl-PL" sz="1100"/>
            <a:t>2. Narysuj wykres słupkowy przedstawiający warości po kwantyzacji w poszczególnych jednostakach</a:t>
          </a:r>
          <a:r>
            <a:rPr lang="pl-PL" sz="1100" baseline="0"/>
            <a:t> czasu t[3].</a:t>
          </a:r>
        </a:p>
        <a:p>
          <a:r>
            <a:rPr lang="pl-PL" sz="1100" baseline="0"/>
            <a:t>3. Dodaj do wykresu kolejną serię danych będącą funkcją liniową przedstawiającą wartość funkcji f(x) w poszczególnych jednostkach czasu.</a:t>
          </a:r>
        </a:p>
        <a:p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60960</xdr:rowOff>
    </xdr:from>
    <xdr:to>
      <xdr:col>12</xdr:col>
      <xdr:colOff>556260</xdr:colOff>
      <xdr:row>12</xdr:row>
      <xdr:rowOff>30480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646920" y="236220"/>
          <a:ext cx="223266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/>
            <a:t>b-bit</a:t>
          </a:r>
        </a:p>
        <a:p>
          <a:r>
            <a:rPr lang="pl-PL"/>
            <a:t>B-Bytes</a:t>
          </a:r>
          <a:r>
            <a:rPr lang="pl-PL" baseline="0"/>
            <a:t> - 8 bitów</a:t>
          </a:r>
          <a:endParaRPr lang="pl-PL"/>
        </a:p>
        <a:p>
          <a:r>
            <a:rPr lang="pl-PL"/>
            <a:t>KB – Kilobyte — 1024 Bytes</a:t>
          </a:r>
        </a:p>
        <a:p>
          <a:r>
            <a:rPr lang="pl-PL"/>
            <a:t>MB – Megabyte — 1024 KB</a:t>
          </a:r>
        </a:p>
        <a:p>
          <a:r>
            <a:rPr lang="pl-PL"/>
            <a:t>GB – Gigabyte — 1024 MB</a:t>
          </a:r>
        </a:p>
        <a:p>
          <a:r>
            <a:rPr lang="pl-PL"/>
            <a:t>TB – Terabyte — 1024 GB</a:t>
          </a:r>
        </a:p>
        <a:p>
          <a:r>
            <a:rPr lang="pl-PL"/>
            <a:t>PB – Petabyte — 1024 TB</a:t>
          </a:r>
        </a:p>
        <a:p>
          <a:r>
            <a:rPr lang="pl-PL"/>
            <a:t>EB – Exabyte — 1024 PB</a:t>
          </a:r>
        </a:p>
        <a:p>
          <a:r>
            <a:rPr lang="pl-PL"/>
            <a:t>ZB – Zettabyte — 1024 EB</a:t>
          </a:r>
        </a:p>
        <a:p>
          <a:r>
            <a:rPr lang="pl-PL"/>
            <a:t>YB – Yottabyte — 1024 ZB</a:t>
          </a:r>
        </a:p>
        <a:p>
          <a:endParaRPr lang="pl-PL" sz="1100"/>
        </a:p>
      </xdr:txBody>
    </xdr:sp>
    <xdr:clientData/>
  </xdr:twoCellAnchor>
  <xdr:twoCellAnchor>
    <xdr:from>
      <xdr:col>9</xdr:col>
      <xdr:colOff>106680</xdr:colOff>
      <xdr:row>15</xdr:row>
      <xdr:rowOff>76200</xdr:rowOff>
    </xdr:from>
    <xdr:to>
      <xdr:col>14</xdr:col>
      <xdr:colOff>563880</xdr:colOff>
      <xdr:row>34</xdr:row>
      <xdr:rowOff>60960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9852660" y="3101340"/>
          <a:ext cx="3505200" cy="3169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dk1"/>
              </a:solidFill>
              <a:latin typeface="+mn-lt"/>
              <a:ea typeface="+mn-ea"/>
              <a:cs typeface="+mn-cs"/>
            </a:rPr>
            <a:t>Zadania</a:t>
          </a:r>
          <a:endParaRPr lang="pl-PL"/>
        </a:p>
        <a:p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1.</a:t>
          </a:r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Uzupełnij kolumne typ wpisując: obraz, film, program muzyka.</a:t>
          </a:r>
          <a:endParaRPr lang="pl-PL"/>
        </a:p>
        <a:p>
          <a:pPr fontAlgn="base"/>
          <a:endParaRPr lang="pl-PL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2. Wykorzystując funkcję prawy wyciagnij z kolumny </a:t>
          </a:r>
          <a:r>
            <a:rPr lang="pl-PL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Całkowty rozmiar pliku </a:t>
          </a:r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jednostę zapisu danych, nastepnie w kolumnie </a:t>
          </a:r>
          <a:r>
            <a:rPr lang="pl-PL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Rozmiar</a:t>
          </a:r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wpisz rozmiar pliku (skorzystaj z funkcji fragment tekstu) . </a:t>
          </a:r>
          <a:endParaRPr lang="pl-PL"/>
        </a:p>
        <a:p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W kolumnie </a:t>
          </a:r>
          <a:r>
            <a:rPr lang="pl-PL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Wspólna jednostka </a:t>
          </a:r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podaj jednostkę na którą będziesz zamieniał i wykonaj obliczenie zapiując nową wartość w kolumnie </a:t>
          </a:r>
          <a:r>
            <a:rPr lang="pl-PL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Wartość w nowej jednostce</a:t>
          </a:r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pl-PL"/>
        </a:p>
        <a:p>
          <a:pPr fontAlgn="base"/>
          <a:endParaRPr lang="pl-PL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3. Posortuj dane rosnąco ze wsględu na każdą kategorię. Wykorzytaj sortowanie siestandardowe. </a:t>
          </a:r>
        </a:p>
        <a:p>
          <a:endParaRPr lang="pl-PL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4. Przygotuj wykres przedstawiający nazwy plików filmowych i wielkości tych plików. PAmiętaj o podpisie wykresu. </a:t>
          </a:r>
          <a:endParaRPr lang="pl-PL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l-PL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l-P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472440</xdr:colOff>
      <xdr:row>1</xdr:row>
      <xdr:rowOff>53340</xdr:rowOff>
    </xdr:from>
    <xdr:to>
      <xdr:col>13</xdr:col>
      <xdr:colOff>571500</xdr:colOff>
      <xdr:row>12</xdr:row>
      <xdr:rowOff>160020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294120" y="220980"/>
          <a:ext cx="2537460" cy="1950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/>
            <a:t>Zadanie:</a:t>
          </a:r>
        </a:p>
        <a:p>
          <a:r>
            <a:rPr lang="pl-PL"/>
            <a:t>uzupełnij</a:t>
          </a:r>
          <a:r>
            <a:rPr lang="pl-PL" baseline="0"/>
            <a:t> tabelę podajac minimum po pięc typów rozszerzeń plików w każdej kategorii</a:t>
          </a:r>
          <a:endParaRPr lang="pl-PL"/>
        </a:p>
        <a:p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4"/>
  <sheetViews>
    <sheetView workbookViewId="0">
      <selection activeCell="C3" sqref="C3"/>
    </sheetView>
  </sheetViews>
  <sheetFormatPr defaultRowHeight="12.75" x14ac:dyDescent="0.2"/>
  <cols>
    <col min="2" max="2" width="20" customWidth="1"/>
    <col min="3" max="3" width="20.42578125" customWidth="1"/>
  </cols>
  <sheetData>
    <row r="2" spans="2:3" x14ac:dyDescent="0.2">
      <c r="B2" s="18" t="s">
        <v>12</v>
      </c>
      <c r="C2" s="19" t="s">
        <v>88</v>
      </c>
    </row>
    <row r="3" spans="2:3" x14ac:dyDescent="0.2">
      <c r="B3" s="18" t="s">
        <v>13</v>
      </c>
      <c r="C3" s="19" t="s">
        <v>89</v>
      </c>
    </row>
    <row r="4" spans="2:3" x14ac:dyDescent="0.2">
      <c r="B4" s="18" t="s">
        <v>14</v>
      </c>
      <c r="C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tabSelected="1" workbookViewId="0">
      <pane ySplit="2" topLeftCell="A3" activePane="bottomLeft" state="frozen"/>
      <selection pane="bottomLeft" activeCell="H13" sqref="H13"/>
    </sheetView>
  </sheetViews>
  <sheetFormatPr defaultRowHeight="12.75" x14ac:dyDescent="0.2"/>
  <cols>
    <col min="1" max="1" width="12.85546875" bestFit="1" customWidth="1"/>
    <col min="2" max="2" width="7" bestFit="1" customWidth="1"/>
    <col min="3" max="3" width="12.5703125" bestFit="1" customWidth="1"/>
    <col min="4" max="4" width="14" customWidth="1"/>
    <col min="5" max="5" width="10.85546875" customWidth="1"/>
    <col min="6" max="6" width="19.42578125" customWidth="1"/>
    <col min="7" max="7" width="3.28515625" customWidth="1"/>
    <col min="8" max="8" width="18.140625" customWidth="1"/>
    <col min="9" max="9" width="7.42578125" customWidth="1"/>
    <col min="10" max="10" width="7.85546875" customWidth="1"/>
    <col min="11" max="11" width="14.140625" customWidth="1"/>
  </cols>
  <sheetData>
    <row r="1" spans="1:11" ht="6" customHeight="1" thickBot="1" x14ac:dyDescent="0.25"/>
    <row r="2" spans="1:11" ht="31.5" customHeight="1" thickBot="1" x14ac:dyDescent="0.25">
      <c r="A2" s="15" t="s">
        <v>3</v>
      </c>
      <c r="B2" s="16" t="s">
        <v>0</v>
      </c>
      <c r="C2" s="16" t="s">
        <v>2</v>
      </c>
      <c r="D2" s="16" t="s">
        <v>1</v>
      </c>
      <c r="E2" s="16" t="s">
        <v>8</v>
      </c>
      <c r="F2" s="17" t="s">
        <v>9</v>
      </c>
      <c r="H2" s="1" t="s">
        <v>5</v>
      </c>
      <c r="I2" s="2" t="s">
        <v>4</v>
      </c>
      <c r="J2" s="2" t="s">
        <v>6</v>
      </c>
      <c r="K2" s="3" t="s">
        <v>7</v>
      </c>
    </row>
    <row r="3" spans="1:11" ht="13.5" thickBot="1" x14ac:dyDescent="0.25">
      <c r="A3" s="12">
        <v>-10</v>
      </c>
      <c r="B3" s="13">
        <f t="shared" ref="B3:B23" si="0">A3*$H$3/1000</f>
        <v>-0.3</v>
      </c>
      <c r="C3" s="13">
        <f t="shared" ref="C3:C23" si="1">PI()*2*B3</f>
        <v>-1.8849555921538759</v>
      </c>
      <c r="D3" s="13">
        <f>0.75*SIN(2*C3)+COS(1.5*(C3+0.35*PI()))</f>
        <v>0.82352237158444463</v>
      </c>
      <c r="E3" s="11"/>
      <c r="F3" s="11"/>
      <c r="H3" s="4">
        <v>30</v>
      </c>
      <c r="I3" s="5">
        <v>4</v>
      </c>
      <c r="J3" s="5">
        <v>1</v>
      </c>
      <c r="K3" s="6">
        <f>J3/2^(I3-1)</f>
        <v>0.125</v>
      </c>
    </row>
    <row r="4" spans="1:11" ht="13.5" thickBot="1" x14ac:dyDescent="0.25">
      <c r="A4" s="7">
        <v>-9</v>
      </c>
      <c r="B4" s="8">
        <f t="shared" si="0"/>
        <v>-0.27</v>
      </c>
      <c r="C4" s="8">
        <f t="shared" si="1"/>
        <v>-1.6964600329384885</v>
      </c>
      <c r="D4" s="8">
        <f t="shared" ref="D4:D23" si="2">0.75*SIN(2*C4)+COS(1.5*(C4+0.35*PI()))</f>
        <v>0.81176007170934628</v>
      </c>
      <c r="E4" s="11"/>
      <c r="F4" s="11"/>
    </row>
    <row r="5" spans="1:11" ht="13.5" thickBot="1" x14ac:dyDescent="0.25">
      <c r="A5" s="7">
        <v>-8</v>
      </c>
      <c r="B5" s="8">
        <f t="shared" si="0"/>
        <v>-0.24</v>
      </c>
      <c r="C5" s="8">
        <f t="shared" si="1"/>
        <v>-1.5079644737231006</v>
      </c>
      <c r="D5" s="8">
        <f t="shared" si="2"/>
        <v>0.7241497922517951</v>
      </c>
      <c r="E5" s="11"/>
      <c r="F5" s="11"/>
    </row>
    <row r="6" spans="1:11" ht="13.5" thickBot="1" x14ac:dyDescent="0.25">
      <c r="A6" s="7">
        <v>-7</v>
      </c>
      <c r="B6" s="8">
        <f t="shared" si="0"/>
        <v>-0.21</v>
      </c>
      <c r="C6" s="8">
        <f t="shared" si="1"/>
        <v>-1.319468914507713</v>
      </c>
      <c r="D6" s="8">
        <f t="shared" si="2"/>
        <v>0.58477010325125867</v>
      </c>
      <c r="E6" s="11"/>
      <c r="F6" s="11"/>
    </row>
    <row r="7" spans="1:11" ht="13.5" thickBot="1" x14ac:dyDescent="0.25">
      <c r="A7" s="7">
        <v>-6</v>
      </c>
      <c r="B7" s="8">
        <f t="shared" si="0"/>
        <v>-0.18</v>
      </c>
      <c r="C7" s="8">
        <f t="shared" si="1"/>
        <v>-1.1309733552923256</v>
      </c>
      <c r="D7" s="8">
        <f t="shared" si="2"/>
        <v>0.42100494288012802</v>
      </c>
      <c r="E7" s="11"/>
      <c r="F7" s="11"/>
    </row>
    <row r="8" spans="1:11" ht="13.5" thickBot="1" x14ac:dyDescent="0.25">
      <c r="A8" s="7">
        <v>-5</v>
      </c>
      <c r="B8" s="8">
        <f t="shared" si="0"/>
        <v>-0.15</v>
      </c>
      <c r="C8" s="8">
        <f t="shared" si="1"/>
        <v>-0.94247779607693793</v>
      </c>
      <c r="D8" s="8">
        <f t="shared" si="2"/>
        <v>0.25907753317631133</v>
      </c>
      <c r="E8" s="11"/>
      <c r="F8" s="11"/>
    </row>
    <row r="9" spans="1:11" ht="13.5" thickBot="1" x14ac:dyDescent="0.25">
      <c r="A9" s="7">
        <v>-4</v>
      </c>
      <c r="B9" s="8">
        <f t="shared" si="0"/>
        <v>-0.12</v>
      </c>
      <c r="C9" s="8">
        <f t="shared" si="1"/>
        <v>-0.7539822368615503</v>
      </c>
      <c r="D9" s="8">
        <f t="shared" si="2"/>
        <v>0.12011146811698759</v>
      </c>
      <c r="E9" s="11"/>
      <c r="F9" s="11"/>
    </row>
    <row r="10" spans="1:11" ht="13.5" thickBot="1" x14ac:dyDescent="0.25">
      <c r="A10" s="7">
        <v>-3</v>
      </c>
      <c r="B10" s="8">
        <f t="shared" si="0"/>
        <v>-0.09</v>
      </c>
      <c r="C10" s="8">
        <f t="shared" si="1"/>
        <v>-0.56548667764616278</v>
      </c>
      <c r="D10" s="8">
        <f t="shared" si="2"/>
        <v>1.7292507242799737E-2</v>
      </c>
      <c r="E10" s="11"/>
      <c r="F10" s="11"/>
    </row>
    <row r="11" spans="1:11" ht="13.5" thickBot="1" x14ac:dyDescent="0.25">
      <c r="A11" s="7">
        <v>-2</v>
      </c>
      <c r="B11" s="8">
        <f t="shared" si="0"/>
        <v>-0.06</v>
      </c>
      <c r="C11" s="8">
        <f t="shared" si="1"/>
        <v>-0.37699111843077515</v>
      </c>
      <c r="D11" s="8">
        <f t="shared" si="2"/>
        <v>-4.5480515185943093E-2</v>
      </c>
      <c r="E11" s="11"/>
      <c r="F11" s="11"/>
    </row>
    <row r="12" spans="1:11" ht="13.5" thickBot="1" x14ac:dyDescent="0.25">
      <c r="A12" s="7">
        <v>-1</v>
      </c>
      <c r="B12" s="8">
        <f t="shared" si="0"/>
        <v>-0.03</v>
      </c>
      <c r="C12" s="8">
        <f t="shared" si="1"/>
        <v>-0.18849555921538758</v>
      </c>
      <c r="D12" s="8">
        <f t="shared" si="2"/>
        <v>-7.3306119156995725E-2</v>
      </c>
      <c r="E12" s="11"/>
      <c r="F12" s="11"/>
    </row>
    <row r="13" spans="1:11" ht="13.5" thickBot="1" x14ac:dyDescent="0.25">
      <c r="A13" s="7">
        <v>0</v>
      </c>
      <c r="B13" s="8">
        <f t="shared" si="0"/>
        <v>0</v>
      </c>
      <c r="C13" s="8">
        <f t="shared" si="1"/>
        <v>0</v>
      </c>
      <c r="D13" s="8">
        <f t="shared" si="2"/>
        <v>-7.8459095727844874E-2</v>
      </c>
      <c r="E13" s="11"/>
      <c r="F13" s="11"/>
    </row>
    <row r="14" spans="1:11" ht="13.5" thickBot="1" x14ac:dyDescent="0.25">
      <c r="A14" s="7">
        <v>1</v>
      </c>
      <c r="B14" s="8">
        <f t="shared" si="0"/>
        <v>0.03</v>
      </c>
      <c r="C14" s="8">
        <f t="shared" si="1"/>
        <v>0.18849555921538758</v>
      </c>
      <c r="D14" s="8">
        <f t="shared" si="2"/>
        <v>-7.7381429265748758E-2</v>
      </c>
      <c r="E14" s="11"/>
      <c r="F14" s="11"/>
    </row>
    <row r="15" spans="1:11" ht="13.5" thickBot="1" x14ac:dyDescent="0.25">
      <c r="A15" s="7">
        <v>2</v>
      </c>
      <c r="B15" s="8">
        <f t="shared" si="0"/>
        <v>0.06</v>
      </c>
      <c r="C15" s="8">
        <f t="shared" si="1"/>
        <v>0.37699111843077515</v>
      </c>
      <c r="D15" s="8">
        <f t="shared" si="2"/>
        <v>-8.7009895879367471E-2</v>
      </c>
      <c r="E15" s="11"/>
      <c r="F15" s="11"/>
    </row>
    <row r="16" spans="1:11" ht="13.5" thickBot="1" x14ac:dyDescent="0.25">
      <c r="A16" s="7">
        <v>3</v>
      </c>
      <c r="B16" s="8">
        <f t="shared" si="0"/>
        <v>0.09</v>
      </c>
      <c r="C16" s="8">
        <f t="shared" si="1"/>
        <v>0.56548667764616278</v>
      </c>
      <c r="D16" s="8">
        <f t="shared" si="2"/>
        <v>-0.1210643691375759</v>
      </c>
      <c r="E16" s="11"/>
      <c r="F16" s="11"/>
    </row>
    <row r="17" spans="1:6" ht="13.5" thickBot="1" x14ac:dyDescent="0.25">
      <c r="A17" s="7">
        <v>4</v>
      </c>
      <c r="B17" s="8">
        <f t="shared" si="0"/>
        <v>0.12</v>
      </c>
      <c r="C17" s="8">
        <f t="shared" si="1"/>
        <v>0.7539822368615503</v>
      </c>
      <c r="D17" s="8">
        <f t="shared" si="2"/>
        <v>-0.18692398450866365</v>
      </c>
      <c r="E17" s="11"/>
      <c r="F17" s="11"/>
    </row>
    <row r="18" spans="1:6" ht="13.5" thickBot="1" x14ac:dyDescent="0.25">
      <c r="A18" s="7">
        <v>5</v>
      </c>
      <c r="B18" s="8">
        <f t="shared" si="0"/>
        <v>0.15</v>
      </c>
      <c r="C18" s="8">
        <f t="shared" si="1"/>
        <v>0.94247779607693793</v>
      </c>
      <c r="D18" s="8">
        <f t="shared" si="2"/>
        <v>-0.28362494651176273</v>
      </c>
      <c r="E18" s="11"/>
      <c r="F18" s="11"/>
    </row>
    <row r="19" spans="1:6" ht="13.5" thickBot="1" x14ac:dyDescent="0.25">
      <c r="A19" s="7">
        <v>6</v>
      </c>
      <c r="B19" s="8">
        <f t="shared" si="0"/>
        <v>0.18</v>
      </c>
      <c r="C19" s="8">
        <f t="shared" si="1"/>
        <v>1.1309733552923256</v>
      </c>
      <c r="D19" s="8">
        <f t="shared" si="2"/>
        <v>-0.40133787853992386</v>
      </c>
      <c r="E19" s="11"/>
      <c r="F19" s="11"/>
    </row>
    <row r="20" spans="1:6" ht="13.5" thickBot="1" x14ac:dyDescent="0.25">
      <c r="A20" s="7">
        <v>7</v>
      </c>
      <c r="B20" s="8">
        <f t="shared" si="0"/>
        <v>0.21</v>
      </c>
      <c r="C20" s="8">
        <f t="shared" si="1"/>
        <v>1.319468914507713</v>
      </c>
      <c r="D20" s="8">
        <f t="shared" si="2"/>
        <v>-0.52245037451240695</v>
      </c>
      <c r="E20" s="11"/>
      <c r="F20" s="11"/>
    </row>
    <row r="21" spans="1:6" ht="13.5" thickBot="1" x14ac:dyDescent="0.25">
      <c r="A21" s="7">
        <v>8</v>
      </c>
      <c r="B21" s="8">
        <f t="shared" si="0"/>
        <v>0.24</v>
      </c>
      <c r="C21" s="8">
        <f t="shared" si="1"/>
        <v>1.5079644737231006</v>
      </c>
      <c r="D21" s="8">
        <f t="shared" si="2"/>
        <v>-0.62412637258996051</v>
      </c>
      <c r="E21" s="11"/>
      <c r="F21" s="11"/>
    </row>
    <row r="22" spans="1:6" ht="13.5" thickBot="1" x14ac:dyDescent="0.25">
      <c r="A22" s="7">
        <v>9</v>
      </c>
      <c r="B22" s="8">
        <f t="shared" si="0"/>
        <v>0.27</v>
      </c>
      <c r="C22" s="8">
        <f t="shared" si="1"/>
        <v>1.6964600329384885</v>
      </c>
      <c r="D22" s="8">
        <f t="shared" si="2"/>
        <v>-0.68197608380604868</v>
      </c>
      <c r="E22" s="11"/>
      <c r="F22" s="11"/>
    </row>
    <row r="23" spans="1:6" ht="13.5" thickBot="1" x14ac:dyDescent="0.25">
      <c r="A23" s="9">
        <v>10</v>
      </c>
      <c r="B23" s="10">
        <f t="shared" si="0"/>
        <v>0.3</v>
      </c>
      <c r="C23" s="10">
        <f t="shared" si="1"/>
        <v>1.8849555921538759</v>
      </c>
      <c r="D23" s="10">
        <f t="shared" si="2"/>
        <v>-0.67428430307525988</v>
      </c>
      <c r="E23" s="11"/>
      <c r="F23" s="11"/>
    </row>
    <row r="26" spans="1:6" x14ac:dyDescent="0.2">
      <c r="A26" s="14" t="s">
        <v>11</v>
      </c>
    </row>
    <row r="27" spans="1:6" x14ac:dyDescent="0.2">
      <c r="A27" s="24" t="s">
        <v>10</v>
      </c>
      <c r="B27" s="25"/>
      <c r="C27" s="25"/>
      <c r="D27" s="25"/>
      <c r="E27" s="25"/>
      <c r="F27" s="25"/>
    </row>
    <row r="28" spans="1:6" x14ac:dyDescent="0.2">
      <c r="A28" s="24" t="s">
        <v>87</v>
      </c>
      <c r="B28" s="25"/>
      <c r="C28" s="25"/>
      <c r="D28" s="25"/>
      <c r="E28" s="25"/>
      <c r="F28" s="25"/>
    </row>
  </sheetData>
  <mergeCells count="2">
    <mergeCell ref="A27:F27"/>
    <mergeCell ref="A28:F28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"/>
  <sheetViews>
    <sheetView workbookViewId="0">
      <selection activeCell="S29" sqref="S29"/>
    </sheetView>
  </sheetViews>
  <sheetFormatPr defaultRowHeight="12.75" x14ac:dyDescent="0.2"/>
  <cols>
    <col min="2" max="2" width="34.5703125" customWidth="1"/>
    <col min="3" max="3" width="12" customWidth="1"/>
    <col min="4" max="4" width="22.140625" customWidth="1"/>
    <col min="5" max="6" width="17.140625" customWidth="1"/>
    <col min="7" max="7" width="11.28515625" customWidth="1"/>
    <col min="8" max="8" width="7.42578125" customWidth="1"/>
    <col min="19" max="19" width="23" customWidth="1"/>
  </cols>
  <sheetData>
    <row r="1" spans="1:20" ht="13.5" thickBot="1" x14ac:dyDescent="0.25"/>
    <row r="2" spans="1:20" ht="38.25" x14ac:dyDescent="0.2">
      <c r="A2" s="16" t="s">
        <v>15</v>
      </c>
      <c r="B2" s="16" t="s">
        <v>16</v>
      </c>
      <c r="C2" s="16" t="s">
        <v>54</v>
      </c>
      <c r="D2" s="16" t="s">
        <v>53</v>
      </c>
      <c r="E2" s="16" t="s">
        <v>63</v>
      </c>
      <c r="F2" s="16" t="s">
        <v>73</v>
      </c>
      <c r="G2" s="16" t="s">
        <v>55</v>
      </c>
      <c r="H2" s="22" t="s">
        <v>74</v>
      </c>
    </row>
    <row r="3" spans="1:20" x14ac:dyDescent="0.2">
      <c r="A3" s="20">
        <v>2</v>
      </c>
      <c r="B3" s="20" t="s">
        <v>18</v>
      </c>
      <c r="C3" s="20" t="s">
        <v>52</v>
      </c>
      <c r="D3" s="20" t="s">
        <v>58</v>
      </c>
      <c r="E3" s="21" t="str">
        <f>RIGHT(D3,2)</f>
        <v>Mb</v>
      </c>
      <c r="F3" s="21" t="str">
        <f>MID(D3,1,FIND(" ",D3)-1)</f>
        <v>2</v>
      </c>
      <c r="G3" s="21" t="s">
        <v>65</v>
      </c>
      <c r="H3" s="21">
        <f>$F3*8000</f>
        <v>16000</v>
      </c>
    </row>
    <row r="4" spans="1:20" ht="12.75" customHeight="1" x14ac:dyDescent="0.25">
      <c r="A4" s="20">
        <v>11</v>
      </c>
      <c r="B4" s="20" t="s">
        <v>40</v>
      </c>
      <c r="C4" s="39" t="s">
        <v>50</v>
      </c>
      <c r="D4" s="20" t="s">
        <v>78</v>
      </c>
      <c r="E4" s="23" t="str">
        <f>RIGHT(D4,2)</f>
        <v>TB</v>
      </c>
      <c r="F4" s="23" t="str">
        <f>MID(D4,1,FIND(" ",D4)-1)</f>
        <v>0,123</v>
      </c>
      <c r="G4" s="23" t="s">
        <v>65</v>
      </c>
      <c r="H4" s="21">
        <f>$F4*1000000</f>
        <v>123000</v>
      </c>
    </row>
    <row r="5" spans="1:20" ht="12.75" customHeight="1" x14ac:dyDescent="0.25">
      <c r="A5" s="20">
        <v>6</v>
      </c>
      <c r="B5" s="20" t="s">
        <v>19</v>
      </c>
      <c r="C5" s="39" t="s">
        <v>90</v>
      </c>
      <c r="D5" s="20" t="s">
        <v>49</v>
      </c>
      <c r="E5" s="23" t="str">
        <f>RIGHT(D5,2)</f>
        <v>KB</v>
      </c>
      <c r="F5" s="23" t="str">
        <f>MID(D5,1,FIND(" ",D5)-1)</f>
        <v>40</v>
      </c>
      <c r="G5" s="23" t="s">
        <v>65</v>
      </c>
      <c r="H5" s="21">
        <f>$F5*8000</f>
        <v>320000</v>
      </c>
    </row>
    <row r="6" spans="1:20" ht="15" x14ac:dyDescent="0.25">
      <c r="A6" s="20">
        <v>9</v>
      </c>
      <c r="B6" s="20" t="s">
        <v>22</v>
      </c>
      <c r="C6" s="39" t="s">
        <v>90</v>
      </c>
      <c r="D6" s="20" t="s">
        <v>77</v>
      </c>
      <c r="E6" s="23" t="str">
        <f>RIGHT(D6,2)</f>
        <v>MB</v>
      </c>
      <c r="F6" s="23" t="str">
        <f>MID(D6,1,FIND(" ",D6)-1)</f>
        <v>0,12</v>
      </c>
      <c r="G6" s="23" t="s">
        <v>65</v>
      </c>
      <c r="H6" s="23">
        <f>$F6*8000000</f>
        <v>960000</v>
      </c>
    </row>
    <row r="7" spans="1:20" ht="15" customHeight="1" x14ac:dyDescent="0.2">
      <c r="A7" s="20">
        <v>1</v>
      </c>
      <c r="B7" s="20" t="s">
        <v>17</v>
      </c>
      <c r="C7" s="20" t="s">
        <v>52</v>
      </c>
      <c r="D7" s="20" t="s">
        <v>47</v>
      </c>
      <c r="E7" s="23" t="str">
        <f>RIGHT(D7,2)</f>
        <v>MB</v>
      </c>
      <c r="F7" s="23" t="str">
        <f>MID(D7,1,FIND(" ",D7)-1)</f>
        <v>233</v>
      </c>
      <c r="G7" s="23" t="s">
        <v>65</v>
      </c>
      <c r="H7" s="23">
        <f>$F7*8000</f>
        <v>1864000</v>
      </c>
    </row>
    <row r="8" spans="1:20" ht="15" customHeight="1" x14ac:dyDescent="0.2">
      <c r="A8" s="20">
        <v>3</v>
      </c>
      <c r="B8" s="20" t="s">
        <v>56</v>
      </c>
      <c r="C8" s="20" t="s">
        <v>90</v>
      </c>
      <c r="D8" s="20" t="s">
        <v>48</v>
      </c>
      <c r="E8" s="23" t="str">
        <f>RIGHT(D8,2)</f>
        <v>KB</v>
      </c>
      <c r="F8" s="23" t="str">
        <f>MID(D8,1,FIND(" ",D8)-1)</f>
        <v>264</v>
      </c>
      <c r="G8" s="23" t="s">
        <v>65</v>
      </c>
      <c r="H8" s="23">
        <f>$F8*8000</f>
        <v>2112000</v>
      </c>
    </row>
    <row r="9" spans="1:20" ht="15" x14ac:dyDescent="0.25">
      <c r="A9" s="20">
        <v>7</v>
      </c>
      <c r="B9" s="20" t="s">
        <v>20</v>
      </c>
      <c r="C9" s="39" t="s">
        <v>90</v>
      </c>
      <c r="D9" s="20" t="s">
        <v>75</v>
      </c>
      <c r="E9" s="23" t="str">
        <f>RIGHT(D9,2)</f>
        <v>MB</v>
      </c>
      <c r="F9" s="23" t="str">
        <f>MID(D9,1,FIND(" ",D9)-1)</f>
        <v>0,456</v>
      </c>
      <c r="G9" s="23" t="s">
        <v>65</v>
      </c>
      <c r="H9" s="23">
        <f>$F9*8000000</f>
        <v>3648000</v>
      </c>
    </row>
    <row r="10" spans="1:20" ht="15" x14ac:dyDescent="0.25">
      <c r="A10" s="20">
        <v>8</v>
      </c>
      <c r="B10" s="20" t="s">
        <v>21</v>
      </c>
      <c r="C10" s="39" t="s">
        <v>90</v>
      </c>
      <c r="D10" s="20" t="s">
        <v>76</v>
      </c>
      <c r="E10" s="23" t="str">
        <f>RIGHT(D10,2)</f>
        <v>Mb</v>
      </c>
      <c r="F10" s="23" t="str">
        <f>MID(D10,1,FIND(" ",D10)-1)</f>
        <v>3,648</v>
      </c>
      <c r="G10" s="23" t="s">
        <v>65</v>
      </c>
      <c r="H10" s="23">
        <f>$F10*1000000</f>
        <v>3648000</v>
      </c>
    </row>
    <row r="11" spans="1:20" ht="15" x14ac:dyDescent="0.25">
      <c r="A11" s="20">
        <v>13</v>
      </c>
      <c r="B11" s="20" t="s">
        <v>42</v>
      </c>
      <c r="C11" s="39" t="s">
        <v>50</v>
      </c>
      <c r="D11" s="20" t="s">
        <v>59</v>
      </c>
      <c r="E11" s="23" t="str">
        <f>RIGHT(D11,2)</f>
        <v>MB</v>
      </c>
      <c r="F11" s="23" t="str">
        <f>MID(D11,1,FIND(" ",D11)-1)</f>
        <v>4</v>
      </c>
      <c r="G11" s="23" t="s">
        <v>65</v>
      </c>
      <c r="H11" s="23">
        <f>$F11*1000000</f>
        <v>4000000</v>
      </c>
    </row>
    <row r="12" spans="1:20" ht="15" x14ac:dyDescent="0.25">
      <c r="A12" s="20">
        <v>21</v>
      </c>
      <c r="B12" s="20" t="s">
        <v>43</v>
      </c>
      <c r="C12" s="39" t="s">
        <v>50</v>
      </c>
      <c r="D12" s="20" t="s">
        <v>44</v>
      </c>
      <c r="E12" s="23" t="str">
        <f>RIGHT(D12,2)</f>
        <v>KB</v>
      </c>
      <c r="F12" s="23" t="str">
        <f>MID(D12,1,FIND(" ",D12)-1)</f>
        <v>13,6</v>
      </c>
      <c r="G12" s="23" t="s">
        <v>65</v>
      </c>
      <c r="H12" s="21">
        <f>$F12*1000000</f>
        <v>13600000</v>
      </c>
    </row>
    <row r="13" spans="1:20" ht="15" x14ac:dyDescent="0.25">
      <c r="A13" s="20">
        <v>19</v>
      </c>
      <c r="B13" s="20" t="s">
        <v>41</v>
      </c>
      <c r="C13" s="39" t="s">
        <v>50</v>
      </c>
      <c r="D13" s="20" t="s">
        <v>51</v>
      </c>
      <c r="E13" s="23" t="str">
        <f>RIGHT(D13,2)</f>
        <v>MB</v>
      </c>
      <c r="F13" s="23" t="str">
        <f>MID(D13,1,FIND(" ",D13)-1)</f>
        <v>2</v>
      </c>
      <c r="G13" s="23" t="s">
        <v>65</v>
      </c>
      <c r="H13" s="21">
        <f>$F13*8000000</f>
        <v>16000000</v>
      </c>
      <c r="S13" s="20" t="s">
        <v>24</v>
      </c>
      <c r="T13" s="20" t="s">
        <v>35</v>
      </c>
    </row>
    <row r="14" spans="1:20" ht="15" x14ac:dyDescent="0.25">
      <c r="A14" s="20">
        <v>10</v>
      </c>
      <c r="B14" s="20" t="s">
        <v>24</v>
      </c>
      <c r="C14" s="39" t="s">
        <v>29</v>
      </c>
      <c r="D14" s="20" t="s">
        <v>35</v>
      </c>
      <c r="E14" s="23" t="str">
        <f>RIGHT(D14,2)</f>
        <v>GB</v>
      </c>
      <c r="F14" s="23" t="str">
        <f>MID(D14,1,FIND(" ",D14)-1)</f>
        <v>2,8</v>
      </c>
      <c r="G14" s="23" t="s">
        <v>65</v>
      </c>
      <c r="H14" s="23">
        <f>$F14*8000000</f>
        <v>22400000</v>
      </c>
      <c r="S14" s="20" t="s">
        <v>26</v>
      </c>
      <c r="T14" s="20" t="s">
        <v>79</v>
      </c>
    </row>
    <row r="15" spans="1:20" ht="15" x14ac:dyDescent="0.25">
      <c r="A15" s="20">
        <v>18</v>
      </c>
      <c r="B15" s="20" t="s">
        <v>26</v>
      </c>
      <c r="C15" s="39" t="s">
        <v>29</v>
      </c>
      <c r="D15" s="20" t="s">
        <v>79</v>
      </c>
      <c r="E15" s="23" t="str">
        <f>RIGHT(D15,2)</f>
        <v>GB</v>
      </c>
      <c r="F15" s="23" t="str">
        <f>MID(D15,1,FIND(" ",D15)-1)</f>
        <v>7,270</v>
      </c>
      <c r="G15" s="23" t="s">
        <v>65</v>
      </c>
      <c r="H15" s="23">
        <f>$F15*8000000</f>
        <v>58160000</v>
      </c>
      <c r="S15" s="20" t="s">
        <v>31</v>
      </c>
      <c r="T15" s="20" t="s">
        <v>78</v>
      </c>
    </row>
    <row r="16" spans="1:20" ht="15" x14ac:dyDescent="0.25">
      <c r="A16" s="20">
        <v>4</v>
      </c>
      <c r="B16" s="20" t="s">
        <v>57</v>
      </c>
      <c r="C16" s="39" t="s">
        <v>90</v>
      </c>
      <c r="D16" s="20" t="s">
        <v>85</v>
      </c>
      <c r="E16" s="23" t="str">
        <f>RIGHT(D16,2)</f>
        <v>KB</v>
      </c>
      <c r="F16" s="23" t="str">
        <f>MID(D16,1,FIND(" ",D16)-1)</f>
        <v>98</v>
      </c>
      <c r="G16" s="23" t="s">
        <v>65</v>
      </c>
      <c r="H16" s="23">
        <f>$F16*8000000</f>
        <v>784000000</v>
      </c>
      <c r="S16" s="20" t="s">
        <v>23</v>
      </c>
      <c r="T16" s="20" t="s">
        <v>38</v>
      </c>
    </row>
    <row r="17" spans="1:20" ht="15" x14ac:dyDescent="0.25">
      <c r="A17" s="20">
        <v>40</v>
      </c>
      <c r="B17" s="20" t="s">
        <v>31</v>
      </c>
      <c r="C17" s="39" t="s">
        <v>29</v>
      </c>
      <c r="D17" s="20" t="s">
        <v>78</v>
      </c>
      <c r="E17" s="23" t="str">
        <f>RIGHT(D17,2)</f>
        <v>TB</v>
      </c>
      <c r="F17" s="23" t="str">
        <f>MID(D17,1,FIND(" ",D17)-1)</f>
        <v>0,123</v>
      </c>
      <c r="G17" s="23" t="s">
        <v>65</v>
      </c>
      <c r="H17" s="23">
        <f>$F17*8000000000</f>
        <v>984000000</v>
      </c>
      <c r="S17" s="20" t="s">
        <v>32</v>
      </c>
      <c r="T17" s="20" t="s">
        <v>82</v>
      </c>
    </row>
    <row r="18" spans="1:20" ht="15" x14ac:dyDescent="0.25">
      <c r="A18" s="20">
        <v>5</v>
      </c>
      <c r="B18" s="20" t="s">
        <v>23</v>
      </c>
      <c r="C18" s="39" t="s">
        <v>29</v>
      </c>
      <c r="D18" s="20" t="s">
        <v>38</v>
      </c>
      <c r="E18" s="23" t="str">
        <f>RIGHT(D18,2)</f>
        <v>Mb</v>
      </c>
      <c r="F18" s="23" t="str">
        <f>MID(D18,1,FIND(" ",D18)-1)</f>
        <v>3345</v>
      </c>
      <c r="G18" s="23" t="s">
        <v>65</v>
      </c>
      <c r="H18" s="23">
        <f>$F18*1000000</f>
        <v>3345000000</v>
      </c>
      <c r="S18" s="20" t="s">
        <v>30</v>
      </c>
      <c r="T18" s="20" t="s">
        <v>79</v>
      </c>
    </row>
    <row r="19" spans="1:20" ht="15" x14ac:dyDescent="0.25">
      <c r="A19" s="20">
        <v>47</v>
      </c>
      <c r="B19" s="20" t="s">
        <v>32</v>
      </c>
      <c r="C19" s="39" t="s">
        <v>29</v>
      </c>
      <c r="D19" s="20" t="s">
        <v>82</v>
      </c>
      <c r="E19" s="23" t="str">
        <f>RIGHT(D19,2)</f>
        <v>GB</v>
      </c>
      <c r="F19" s="23" t="str">
        <f>MID(D19,1,FIND(" ",D19)-1)</f>
        <v>3,6</v>
      </c>
      <c r="G19" s="23" t="s">
        <v>65</v>
      </c>
      <c r="H19" s="23">
        <f>$F19*8000000000</f>
        <v>28800000000</v>
      </c>
      <c r="S19" s="20" t="s">
        <v>28</v>
      </c>
      <c r="T19" s="20" t="s">
        <v>80</v>
      </c>
    </row>
    <row r="20" spans="1:20" ht="15" x14ac:dyDescent="0.25">
      <c r="A20" s="20">
        <v>28</v>
      </c>
      <c r="B20" s="20" t="s">
        <v>30</v>
      </c>
      <c r="C20" s="39" t="s">
        <v>29</v>
      </c>
      <c r="D20" s="20" t="s">
        <v>79</v>
      </c>
      <c r="E20" s="23" t="str">
        <f>RIGHT(D20,2)</f>
        <v>GB</v>
      </c>
      <c r="F20" s="23" t="str">
        <f>MID(D20,1,FIND(" ",D20)-1)</f>
        <v>7,270</v>
      </c>
      <c r="G20" s="23" t="s">
        <v>65</v>
      </c>
      <c r="H20" s="23">
        <f>$F20*8000000000</f>
        <v>58160000000</v>
      </c>
      <c r="S20" s="20" t="s">
        <v>39</v>
      </c>
      <c r="T20" s="20" t="s">
        <v>81</v>
      </c>
    </row>
    <row r="21" spans="1:20" ht="15" x14ac:dyDescent="0.25">
      <c r="A21" s="20">
        <v>37</v>
      </c>
      <c r="B21" s="20" t="s">
        <v>28</v>
      </c>
      <c r="C21" s="39" t="s">
        <v>29</v>
      </c>
      <c r="D21" s="20" t="s">
        <v>80</v>
      </c>
      <c r="E21" s="23" t="str">
        <f>RIGHT(D21,2)</f>
        <v>GB</v>
      </c>
      <c r="F21" s="23" t="str">
        <f>MID(D21,1,FIND(" ",D21)-1)</f>
        <v>7,70</v>
      </c>
      <c r="G21" s="23" t="s">
        <v>65</v>
      </c>
      <c r="H21" s="23">
        <f>$F21*8000000000</f>
        <v>61600000000</v>
      </c>
      <c r="S21" s="20" t="s">
        <v>25</v>
      </c>
      <c r="T21" s="20" t="s">
        <v>36</v>
      </c>
    </row>
    <row r="22" spans="1:20" ht="15" x14ac:dyDescent="0.25">
      <c r="A22" s="20">
        <v>44</v>
      </c>
      <c r="B22" s="20" t="s">
        <v>39</v>
      </c>
      <c r="C22" s="39" t="s">
        <v>29</v>
      </c>
      <c r="D22" s="20" t="s">
        <v>81</v>
      </c>
      <c r="E22" s="23" t="str">
        <f>RIGHT(D22,2)</f>
        <v>GB</v>
      </c>
      <c r="F22" s="23" t="str">
        <f>MID(D22,1,FIND(" ",D22)-1)</f>
        <v>8,170</v>
      </c>
      <c r="G22" s="23" t="s">
        <v>65</v>
      </c>
      <c r="H22" s="23">
        <f>$F22*8000000000</f>
        <v>65360000000</v>
      </c>
      <c r="S22" s="20" t="s">
        <v>27</v>
      </c>
      <c r="T22" s="20" t="s">
        <v>37</v>
      </c>
    </row>
    <row r="23" spans="1:20" ht="15" x14ac:dyDescent="0.25">
      <c r="A23" s="20">
        <v>22</v>
      </c>
      <c r="B23" s="20" t="s">
        <v>45</v>
      </c>
      <c r="C23" s="39" t="s">
        <v>50</v>
      </c>
      <c r="D23" s="20" t="s">
        <v>46</v>
      </c>
      <c r="E23" s="23" t="str">
        <f>RIGHT(D23,2)</f>
        <v>MB</v>
      </c>
      <c r="F23" s="23" t="str">
        <f>MID(D23,1,FIND(" ",D23)-1)</f>
        <v>232</v>
      </c>
      <c r="G23" s="23" t="s">
        <v>65</v>
      </c>
      <c r="H23" s="23">
        <f>$F23*8000000000</f>
        <v>1856000000000</v>
      </c>
      <c r="S23" s="20" t="s">
        <v>34</v>
      </c>
      <c r="T23" s="20" t="s">
        <v>83</v>
      </c>
    </row>
    <row r="24" spans="1:20" ht="15" x14ac:dyDescent="0.25">
      <c r="A24" s="20">
        <v>24</v>
      </c>
      <c r="B24" s="20" t="s">
        <v>25</v>
      </c>
      <c r="C24" s="39" t="s">
        <v>29</v>
      </c>
      <c r="D24" s="20" t="s">
        <v>36</v>
      </c>
      <c r="E24" s="23" t="str">
        <f>RIGHT(D24,2)</f>
        <v>Mb</v>
      </c>
      <c r="F24" s="23" t="str">
        <f>MID(D24,1,FIND(" ",D24)-1)</f>
        <v>800</v>
      </c>
      <c r="G24" s="23" t="s">
        <v>65</v>
      </c>
      <c r="H24" s="23">
        <f>$F24*8000000000</f>
        <v>6400000000000</v>
      </c>
      <c r="S24" s="20" t="s">
        <v>33</v>
      </c>
      <c r="T24" s="20" t="s">
        <v>84</v>
      </c>
    </row>
    <row r="25" spans="1:20" ht="15" x14ac:dyDescent="0.25">
      <c r="A25" s="20">
        <v>31</v>
      </c>
      <c r="B25" s="20" t="s">
        <v>27</v>
      </c>
      <c r="C25" s="39" t="s">
        <v>29</v>
      </c>
      <c r="D25" s="20" t="s">
        <v>37</v>
      </c>
      <c r="E25" s="23" t="str">
        <f>RIGHT(D25,2)</f>
        <v>Mb</v>
      </c>
      <c r="F25" s="23" t="str">
        <f>MID(D25,1,FIND(" ",D25)-1)</f>
        <v>1200</v>
      </c>
      <c r="G25" s="23" t="s">
        <v>65</v>
      </c>
      <c r="H25" s="23">
        <f>$F25*8000000000</f>
        <v>9600000000000</v>
      </c>
    </row>
    <row r="26" spans="1:20" ht="15" x14ac:dyDescent="0.25">
      <c r="A26" s="20">
        <v>50</v>
      </c>
      <c r="B26" s="20" t="s">
        <v>34</v>
      </c>
      <c r="C26" s="39" t="s">
        <v>29</v>
      </c>
      <c r="D26" s="20" t="s">
        <v>83</v>
      </c>
      <c r="E26" s="23" t="str">
        <f>RIGHT(D26,2)</f>
        <v>GB</v>
      </c>
      <c r="F26" s="23" t="str">
        <f>MID(D26,1,FIND(" ",D26)-1)</f>
        <v>4,1</v>
      </c>
      <c r="G26" s="23" t="s">
        <v>65</v>
      </c>
      <c r="H26" s="23">
        <f>F26*8000000000000</f>
        <v>32799999999999.996</v>
      </c>
    </row>
    <row r="27" spans="1:20" ht="15" x14ac:dyDescent="0.25">
      <c r="A27" s="20">
        <v>56</v>
      </c>
      <c r="B27" s="20" t="s">
        <v>33</v>
      </c>
      <c r="C27" s="39" t="s">
        <v>29</v>
      </c>
      <c r="D27" s="20" t="s">
        <v>84</v>
      </c>
      <c r="E27" s="23" t="str">
        <f>RIGHT(D27,2)</f>
        <v>GB</v>
      </c>
      <c r="F27" s="23" t="str">
        <f>MID(D27,1,FIND(" ",D27)-1)</f>
        <v>4,4</v>
      </c>
      <c r="G27" s="23" t="s">
        <v>65</v>
      </c>
      <c r="H27" s="23">
        <f>F27*8000000000000</f>
        <v>35200000000000</v>
      </c>
    </row>
  </sheetData>
  <sortState xmlns:xlrd2="http://schemas.microsoft.com/office/spreadsheetml/2017/richdata2" ref="A3:H27">
    <sortCondition ref="H3:H27"/>
  </sortState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13"/>
  <sheetViews>
    <sheetView workbookViewId="0">
      <selection activeCell="F34" sqref="F34"/>
    </sheetView>
  </sheetViews>
  <sheetFormatPr defaultRowHeight="12.75" x14ac:dyDescent="0.2"/>
  <cols>
    <col min="1" max="1" width="7.28515625" customWidth="1"/>
    <col min="2" max="6" width="12" bestFit="1" customWidth="1"/>
    <col min="8" max="8" width="11" bestFit="1" customWidth="1"/>
    <col min="10" max="10" width="11" bestFit="1" customWidth="1"/>
  </cols>
  <sheetData>
    <row r="2" spans="1:11" x14ac:dyDescent="0.2">
      <c r="B2" t="s">
        <v>62</v>
      </c>
    </row>
    <row r="3" spans="1:11" x14ac:dyDescent="0.2">
      <c r="A3" s="28" t="s">
        <v>63</v>
      </c>
      <c r="B3" s="30" t="s">
        <v>64</v>
      </c>
      <c r="C3" s="31" t="s">
        <v>65</v>
      </c>
      <c r="D3" s="31" t="s">
        <v>66</v>
      </c>
      <c r="E3" s="31" t="s">
        <v>67</v>
      </c>
      <c r="F3" s="31" t="s">
        <v>68</v>
      </c>
      <c r="G3" s="31" t="s">
        <v>69</v>
      </c>
      <c r="H3" s="31" t="s">
        <v>70</v>
      </c>
      <c r="I3" s="31" t="s">
        <v>71</v>
      </c>
      <c r="J3" s="32" t="s">
        <v>72</v>
      </c>
    </row>
    <row r="4" spans="1:11" x14ac:dyDescent="0.2">
      <c r="A4" s="29"/>
      <c r="B4" s="33">
        <v>1</v>
      </c>
      <c r="C4" s="34">
        <v>1</v>
      </c>
      <c r="D4" s="34">
        <v>1</v>
      </c>
      <c r="E4" s="34">
        <v>1</v>
      </c>
      <c r="F4" s="34">
        <v>1</v>
      </c>
      <c r="G4" s="34">
        <v>1</v>
      </c>
      <c r="H4" s="34">
        <v>1</v>
      </c>
      <c r="I4" s="34">
        <v>1</v>
      </c>
      <c r="J4" s="35">
        <v>1</v>
      </c>
    </row>
    <row r="5" spans="1:11" x14ac:dyDescent="0.2">
      <c r="A5" s="36" t="s">
        <v>64</v>
      </c>
      <c r="B5" s="27">
        <f>B$4*1</f>
        <v>1</v>
      </c>
      <c r="C5" s="27">
        <f>C$4*8</f>
        <v>8</v>
      </c>
      <c r="D5" s="27">
        <f>D$4*10^3</f>
        <v>1000</v>
      </c>
      <c r="E5" s="27">
        <f>E$4*8*10^3</f>
        <v>8000</v>
      </c>
      <c r="F5" s="27">
        <f>F$4*(10^6)</f>
        <v>1000000</v>
      </c>
      <c r="G5" s="27">
        <f>G$4*8*10^6</f>
        <v>8000000</v>
      </c>
      <c r="H5" s="27">
        <f>H$4*8*10^9</f>
        <v>8000000000</v>
      </c>
      <c r="I5" s="27">
        <f>I$4*8*10^12</f>
        <v>8000000000000</v>
      </c>
      <c r="J5" s="27">
        <f>J$4*8*10^15</f>
        <v>8000000000000000</v>
      </c>
      <c r="K5" s="36" t="s">
        <v>64</v>
      </c>
    </row>
    <row r="6" spans="1:11" x14ac:dyDescent="0.2">
      <c r="A6" s="37" t="s">
        <v>65</v>
      </c>
      <c r="B6" s="27">
        <f>B$4/8</f>
        <v>0.125</v>
      </c>
      <c r="C6" s="27">
        <f>C4</f>
        <v>1</v>
      </c>
      <c r="D6" s="27">
        <f>D$4*125</f>
        <v>125</v>
      </c>
      <c r="E6" s="27">
        <f>E$4*10^3</f>
        <v>1000</v>
      </c>
      <c r="F6" s="27">
        <f>F$4*125000</f>
        <v>125000</v>
      </c>
      <c r="G6" s="27">
        <f>G$4*(10^6)</f>
        <v>1000000</v>
      </c>
      <c r="H6" s="27">
        <f>H$4*1*10^9</f>
        <v>1000000000</v>
      </c>
      <c r="I6" s="27">
        <f>I$4*1*10^12</f>
        <v>1000000000000</v>
      </c>
      <c r="J6" s="27">
        <f>J$4*1*10^15</f>
        <v>1000000000000000</v>
      </c>
      <c r="K6" s="37" t="s">
        <v>65</v>
      </c>
    </row>
    <row r="7" spans="1:11" x14ac:dyDescent="0.2">
      <c r="A7" s="37" t="s">
        <v>66</v>
      </c>
      <c r="B7" s="27">
        <f>B$4*0.001</f>
        <v>1E-3</v>
      </c>
      <c r="C7" s="27">
        <f>C$4*0.008</f>
        <v>8.0000000000000002E-3</v>
      </c>
      <c r="D7" s="27">
        <f>D4*1</f>
        <v>1</v>
      </c>
      <c r="E7" s="27">
        <f>E$4*10^3</f>
        <v>1000</v>
      </c>
      <c r="F7" s="27">
        <f>F$4*10^6</f>
        <v>1000000</v>
      </c>
      <c r="G7" s="27">
        <f>G$4*8*10^9</f>
        <v>8000000000</v>
      </c>
      <c r="H7" s="27">
        <f>H$4*(10^6)</f>
        <v>1000000</v>
      </c>
      <c r="I7" s="27">
        <f>I$4*1*10^12</f>
        <v>1000000000000</v>
      </c>
      <c r="J7" s="27">
        <f>J$4*8*10^9</f>
        <v>8000000000</v>
      </c>
      <c r="K7" s="37" t="s">
        <v>66</v>
      </c>
    </row>
    <row r="8" spans="1:11" x14ac:dyDescent="0.2">
      <c r="A8" s="37" t="s">
        <v>67</v>
      </c>
      <c r="B8" s="27">
        <f>B$4*0.000125</f>
        <v>1.25E-4</v>
      </c>
      <c r="C8" s="27">
        <f>C$4*0.001</f>
        <v>1E-3</v>
      </c>
      <c r="D8" s="27">
        <f>D$4*0.125</f>
        <v>0.125</v>
      </c>
      <c r="E8" s="27">
        <f>E4*1</f>
        <v>1</v>
      </c>
      <c r="F8" s="27">
        <f>F$4*10^3</f>
        <v>1000</v>
      </c>
      <c r="G8" s="27">
        <f>G$4*10^6</f>
        <v>1000000</v>
      </c>
      <c r="H8" s="27">
        <f>H$4*8*10^9</f>
        <v>8000000000</v>
      </c>
      <c r="I8" s="27">
        <f>I$4*(10^6)</f>
        <v>1000000</v>
      </c>
      <c r="J8" s="27">
        <f>J$4*1*10^12</f>
        <v>1000000000000</v>
      </c>
      <c r="K8" s="37" t="s">
        <v>67</v>
      </c>
    </row>
    <row r="9" spans="1:11" x14ac:dyDescent="0.2">
      <c r="A9" s="37" t="s">
        <v>68</v>
      </c>
      <c r="B9" s="27">
        <f>B$4*0.000001</f>
        <v>9.9999999999999995E-7</v>
      </c>
      <c r="C9" s="27">
        <f>C4*0.000008</f>
        <v>7.9999999999999996E-6</v>
      </c>
      <c r="D9" s="27">
        <f>D4*0.001</f>
        <v>1E-3</v>
      </c>
      <c r="E9" s="27">
        <f>E$4*0.008</f>
        <v>8.0000000000000002E-3</v>
      </c>
      <c r="F9" s="27">
        <f>F4*1</f>
        <v>1</v>
      </c>
      <c r="G9" s="27">
        <f>G$4*10^3</f>
        <v>1000</v>
      </c>
      <c r="H9" s="27">
        <f>H$4*10^6</f>
        <v>1000000</v>
      </c>
      <c r="I9" s="27">
        <f>I$4*8*10^9</f>
        <v>8000000000</v>
      </c>
      <c r="J9" s="27">
        <f>J$4*(10^6)</f>
        <v>1000000</v>
      </c>
      <c r="K9" s="37" t="s">
        <v>68</v>
      </c>
    </row>
    <row r="10" spans="1:11" x14ac:dyDescent="0.2">
      <c r="A10" s="37" t="s">
        <v>69</v>
      </c>
      <c r="B10" s="27">
        <f>B$4*0.000000125</f>
        <v>1.2499999999999999E-7</v>
      </c>
      <c r="C10" s="27">
        <f>C4*0.000001</f>
        <v>9.9999999999999995E-7</v>
      </c>
      <c r="D10" s="27">
        <f>D4*0.000125</f>
        <v>1.25E-4</v>
      </c>
      <c r="E10" s="27">
        <f>E4*0.001</f>
        <v>1E-3</v>
      </c>
      <c r="F10" s="27">
        <f>F$4*0.125</f>
        <v>0.125</v>
      </c>
      <c r="G10" s="27">
        <f>G4*1</f>
        <v>1</v>
      </c>
      <c r="H10" s="27">
        <f>H$4*10^3</f>
        <v>1000</v>
      </c>
      <c r="I10" s="27">
        <f>I$4*10^6</f>
        <v>1000000</v>
      </c>
      <c r="J10" s="27">
        <f>J$4*8*10^9</f>
        <v>8000000000</v>
      </c>
      <c r="K10" s="37" t="s">
        <v>69</v>
      </c>
    </row>
    <row r="11" spans="1:11" x14ac:dyDescent="0.2">
      <c r="A11" s="37" t="s">
        <v>70</v>
      </c>
      <c r="B11" s="27">
        <f>B$4*0.000000000125</f>
        <v>1.2500000000000001E-10</v>
      </c>
      <c r="C11" s="27">
        <f>C4*0.000000001</f>
        <v>1.0000000000000001E-9</v>
      </c>
      <c r="D11" s="27">
        <f>D4*0.000000125</f>
        <v>1.2499999999999999E-7</v>
      </c>
      <c r="E11" s="27">
        <f>E4*0.000001</f>
        <v>9.9999999999999995E-7</v>
      </c>
      <c r="F11" s="27">
        <f>F4*0.000125</f>
        <v>1.25E-4</v>
      </c>
      <c r="G11" s="27">
        <f>G$4*0.001</f>
        <v>1E-3</v>
      </c>
      <c r="H11" s="27">
        <f>H4*1</f>
        <v>1</v>
      </c>
      <c r="I11" s="27">
        <f>I$4*10^3</f>
        <v>1000</v>
      </c>
      <c r="J11" s="27">
        <f>J$4*10^6</f>
        <v>1000000</v>
      </c>
      <c r="K11" s="37" t="s">
        <v>70</v>
      </c>
    </row>
    <row r="12" spans="1:11" x14ac:dyDescent="0.2">
      <c r="A12" s="37" t="s">
        <v>71</v>
      </c>
      <c r="B12" s="27">
        <f>B$4*0.000000000000125</f>
        <v>1.25E-13</v>
      </c>
      <c r="C12" s="27">
        <f>C4*0.000000000001</f>
        <v>9.9999999999999998E-13</v>
      </c>
      <c r="D12" s="27">
        <f>D4*0.000000000125</f>
        <v>1.2500000000000001E-10</v>
      </c>
      <c r="E12" s="27">
        <f>E4*0.000000001</f>
        <v>1.0000000000000001E-9</v>
      </c>
      <c r="F12" s="27">
        <f>F4*0.000000125</f>
        <v>1.2499999999999999E-7</v>
      </c>
      <c r="G12" s="27">
        <f>G4*0.000001</f>
        <v>9.9999999999999995E-7</v>
      </c>
      <c r="H12" s="27">
        <f>H$4*0.001</f>
        <v>1E-3</v>
      </c>
      <c r="I12" s="27">
        <f>I4*1</f>
        <v>1</v>
      </c>
      <c r="J12" s="27">
        <f>J$4*10^3</f>
        <v>1000</v>
      </c>
      <c r="K12" s="37" t="s">
        <v>71</v>
      </c>
    </row>
    <row r="13" spans="1:11" x14ac:dyDescent="0.2">
      <c r="A13" s="38" t="s">
        <v>72</v>
      </c>
      <c r="B13" s="27">
        <f>B$4*0.000000000000000125</f>
        <v>1.2500000000000001E-16</v>
      </c>
      <c r="C13" s="27">
        <f t="shared" ref="C13:H13" si="0">C$4*0.000000000000000125</f>
        <v>1.2500000000000001E-16</v>
      </c>
      <c r="D13" s="27">
        <f t="shared" si="0"/>
        <v>1.2500000000000001E-16</v>
      </c>
      <c r="E13" s="27">
        <f t="shared" si="0"/>
        <v>1.2500000000000001E-16</v>
      </c>
      <c r="F13" s="27">
        <f t="shared" si="0"/>
        <v>1.2500000000000001E-16</v>
      </c>
      <c r="G13" s="27">
        <f t="shared" si="0"/>
        <v>1.2500000000000001E-16</v>
      </c>
      <c r="H13" s="27">
        <f t="shared" si="0"/>
        <v>1.2500000000000001E-16</v>
      </c>
      <c r="I13" s="27">
        <f>I$4/8</f>
        <v>0.125</v>
      </c>
      <c r="J13" s="27">
        <f>J4*1</f>
        <v>1</v>
      </c>
      <c r="K13" s="38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1"/>
  <sheetViews>
    <sheetView workbookViewId="0">
      <selection activeCell="B8" sqref="B8"/>
    </sheetView>
  </sheetViews>
  <sheetFormatPr defaultRowHeight="12.75" x14ac:dyDescent="0.2"/>
  <cols>
    <col min="2" max="2" width="12.85546875" customWidth="1"/>
    <col min="3" max="3" width="9.7109375" customWidth="1"/>
  </cols>
  <sheetData>
    <row r="2" spans="1:7" x14ac:dyDescent="0.2">
      <c r="A2" s="26" t="s">
        <v>61</v>
      </c>
      <c r="B2" s="26" t="s">
        <v>60</v>
      </c>
      <c r="C2" s="26"/>
      <c r="D2" s="26"/>
      <c r="E2" s="26" t="s">
        <v>86</v>
      </c>
      <c r="F2" s="26"/>
      <c r="G2" s="26"/>
    </row>
    <row r="3" spans="1:7" x14ac:dyDescent="0.2">
      <c r="A3" s="26"/>
      <c r="B3" s="20" t="s">
        <v>50</v>
      </c>
      <c r="C3" s="20" t="s">
        <v>52</v>
      </c>
      <c r="D3" s="20" t="s">
        <v>29</v>
      </c>
      <c r="E3" s="20" t="s">
        <v>50</v>
      </c>
      <c r="F3" s="20" t="s">
        <v>52</v>
      </c>
      <c r="G3" s="20" t="s">
        <v>29</v>
      </c>
    </row>
    <row r="4" spans="1:7" x14ac:dyDescent="0.2">
      <c r="A4" s="20"/>
      <c r="B4" s="20"/>
      <c r="C4" s="20"/>
      <c r="D4" s="20"/>
      <c r="E4" s="20"/>
      <c r="F4" s="20"/>
      <c r="G4" s="20"/>
    </row>
    <row r="5" spans="1:7" x14ac:dyDescent="0.2">
      <c r="A5" s="20"/>
      <c r="B5" s="20"/>
      <c r="C5" s="20"/>
      <c r="D5" s="20"/>
      <c r="E5" s="20"/>
      <c r="F5" s="20"/>
      <c r="G5" s="20"/>
    </row>
    <row r="6" spans="1:7" x14ac:dyDescent="0.2">
      <c r="A6" s="20"/>
      <c r="B6" s="20"/>
      <c r="C6" s="20"/>
      <c r="D6" s="20"/>
      <c r="E6" s="20"/>
      <c r="F6" s="20"/>
      <c r="G6" s="20"/>
    </row>
    <row r="7" spans="1:7" x14ac:dyDescent="0.2">
      <c r="A7" s="20"/>
      <c r="B7" s="20"/>
      <c r="C7" s="20"/>
      <c r="D7" s="20"/>
      <c r="E7" s="20"/>
      <c r="F7" s="20"/>
      <c r="G7" s="20"/>
    </row>
    <row r="8" spans="1:7" x14ac:dyDescent="0.2">
      <c r="A8" s="20"/>
      <c r="B8" s="20"/>
      <c r="C8" s="20"/>
      <c r="D8" s="20"/>
      <c r="E8" s="20"/>
      <c r="F8" s="20"/>
      <c r="G8" s="20"/>
    </row>
    <row r="9" spans="1:7" x14ac:dyDescent="0.2">
      <c r="A9" s="20"/>
      <c r="B9" s="20"/>
      <c r="C9" s="20"/>
      <c r="D9" s="20"/>
      <c r="E9" s="20"/>
      <c r="F9" s="20"/>
      <c r="G9" s="20"/>
    </row>
    <row r="10" spans="1:7" x14ac:dyDescent="0.2">
      <c r="A10" s="20"/>
      <c r="B10" s="20"/>
      <c r="C10" s="20"/>
      <c r="D10" s="20"/>
      <c r="E10" s="20"/>
      <c r="F10" s="20"/>
      <c r="G10" s="20"/>
    </row>
    <row r="11" spans="1:7" x14ac:dyDescent="0.2">
      <c r="A11" s="20"/>
      <c r="B11" s="20"/>
      <c r="C11" s="20"/>
      <c r="D11" s="20"/>
      <c r="E11" s="20"/>
      <c r="F11" s="20"/>
      <c r="G11" s="20"/>
    </row>
    <row r="12" spans="1:7" x14ac:dyDescent="0.2">
      <c r="A12" s="20"/>
      <c r="B12" s="20"/>
      <c r="C12" s="20"/>
      <c r="D12" s="20"/>
      <c r="E12" s="20"/>
      <c r="F12" s="20"/>
      <c r="G12" s="20"/>
    </row>
    <row r="13" spans="1:7" x14ac:dyDescent="0.2">
      <c r="A13" s="20"/>
      <c r="B13" s="20"/>
      <c r="C13" s="20"/>
      <c r="D13" s="20"/>
      <c r="E13" s="20"/>
      <c r="F13" s="20"/>
      <c r="G13" s="20"/>
    </row>
    <row r="14" spans="1:7" x14ac:dyDescent="0.2">
      <c r="A14" s="20"/>
      <c r="B14" s="20"/>
      <c r="C14" s="20"/>
      <c r="D14" s="20"/>
      <c r="E14" s="20"/>
      <c r="F14" s="20"/>
      <c r="G14" s="20"/>
    </row>
    <row r="15" spans="1:7" x14ac:dyDescent="0.2">
      <c r="A15" s="20"/>
      <c r="B15" s="20"/>
      <c r="C15" s="20"/>
      <c r="D15" s="20"/>
      <c r="E15" s="20"/>
      <c r="F15" s="20"/>
      <c r="G15" s="20"/>
    </row>
    <row r="16" spans="1:7" x14ac:dyDescent="0.2">
      <c r="A16" s="20"/>
      <c r="B16" s="20"/>
      <c r="C16" s="20"/>
      <c r="D16" s="20"/>
      <c r="E16" s="20"/>
      <c r="F16" s="20"/>
      <c r="G16" s="20"/>
    </row>
    <row r="17" spans="1:7" x14ac:dyDescent="0.2">
      <c r="A17" s="20"/>
      <c r="B17" s="20"/>
      <c r="C17" s="20"/>
      <c r="D17" s="20"/>
      <c r="E17" s="20"/>
      <c r="F17" s="20"/>
      <c r="G17" s="20"/>
    </row>
    <row r="18" spans="1:7" x14ac:dyDescent="0.2">
      <c r="A18" s="20"/>
      <c r="B18" s="20"/>
      <c r="C18" s="20"/>
      <c r="D18" s="20"/>
      <c r="E18" s="20"/>
      <c r="F18" s="20"/>
      <c r="G18" s="20"/>
    </row>
    <row r="19" spans="1:7" x14ac:dyDescent="0.2">
      <c r="A19" s="20"/>
      <c r="B19" s="20"/>
      <c r="C19" s="20"/>
      <c r="D19" s="20"/>
      <c r="E19" s="20"/>
      <c r="F19" s="20"/>
      <c r="G19" s="20"/>
    </row>
    <row r="20" spans="1:7" x14ac:dyDescent="0.2">
      <c r="A20" s="20"/>
      <c r="B20" s="20"/>
      <c r="C20" s="20"/>
      <c r="D20" s="20"/>
      <c r="E20" s="20"/>
      <c r="F20" s="20"/>
      <c r="G20" s="20"/>
    </row>
    <row r="21" spans="1:7" x14ac:dyDescent="0.2">
      <c r="A21" s="20"/>
      <c r="B21" s="20"/>
      <c r="C21" s="20"/>
      <c r="D21" s="20"/>
      <c r="E21" s="20"/>
      <c r="F21" s="20"/>
      <c r="G21" s="20"/>
    </row>
  </sheetData>
  <mergeCells count="3">
    <mergeCell ref="A2:A3"/>
    <mergeCell ref="B2:D2"/>
    <mergeCell ref="E2:G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Student</vt:lpstr>
      <vt:lpstr>Zadanie 1</vt:lpstr>
      <vt:lpstr>Zadanie2</vt:lpstr>
      <vt:lpstr>Zadanie 3</vt:lpstr>
      <vt:lpstr>Zadanie 4</vt:lpstr>
    </vt:vector>
  </TitlesOfParts>
  <Company>Politechnika Rzeszowska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Waldemar Mikluszka</dc:creator>
  <cp:lastModifiedBy>Ihor Pershehuba</cp:lastModifiedBy>
  <dcterms:created xsi:type="dcterms:W3CDTF">2007-10-18T15:40:14Z</dcterms:created>
  <dcterms:modified xsi:type="dcterms:W3CDTF">2025-01-09T09:20:14Z</dcterms:modified>
</cp:coreProperties>
</file>