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angel\Downloads\"/>
    </mc:Choice>
  </mc:AlternateContent>
  <xr:revisionPtr revIDLastSave="0" documentId="13_ncr:1_{4A876BA4-102B-4A92-8E4B-32B94CFB248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Doble duo" sheetId="4" r:id="rId1"/>
  </sheets>
  <definedNames>
    <definedName name="_xlnm._FilterDatabase" localSheetId="0" hidden="1">'Doble duo'!$A$2:$F$14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7" i="4" l="1"/>
  <c r="C77" i="4" s="1"/>
  <c r="C74" i="4"/>
  <c r="C73" i="4"/>
  <c r="C72" i="4"/>
  <c r="C71" i="4"/>
  <c r="B63" i="4"/>
  <c r="C63" i="4" s="1"/>
  <c r="F63" i="4" s="1"/>
  <c r="C61" i="4"/>
  <c r="C60" i="4"/>
  <c r="C59" i="4"/>
  <c r="C58" i="4"/>
  <c r="C57" i="4"/>
  <c r="C56" i="4"/>
  <c r="B48" i="4"/>
  <c r="C48" i="4" s="1"/>
  <c r="C45" i="4"/>
  <c r="C44" i="4"/>
  <c r="C43" i="4"/>
  <c r="C42" i="4"/>
  <c r="B34" i="4"/>
  <c r="C34" i="4" s="1"/>
  <c r="C32" i="4"/>
  <c r="C31" i="4"/>
  <c r="C30" i="4"/>
  <c r="C29" i="4"/>
  <c r="F29" i="4" s="1"/>
  <c r="C28" i="4"/>
  <c r="C27" i="4"/>
  <c r="C26" i="4"/>
  <c r="C25" i="4"/>
  <c r="L16" i="4"/>
  <c r="M16" i="4" s="1"/>
  <c r="N16" i="4" s="1"/>
  <c r="B16" i="4"/>
  <c r="C16" i="4" s="1"/>
  <c r="L15" i="4"/>
  <c r="M15" i="4" s="1"/>
  <c r="N15" i="4" s="1"/>
  <c r="L14" i="4"/>
  <c r="M14" i="4" s="1"/>
  <c r="N14" i="4" s="1"/>
  <c r="F31" i="4" s="1"/>
  <c r="N13" i="4"/>
  <c r="F27" i="4" s="1"/>
  <c r="M13" i="4"/>
  <c r="L13" i="4"/>
  <c r="M11" i="4"/>
  <c r="N11" i="4" s="1"/>
  <c r="C11" i="4"/>
  <c r="L10" i="4"/>
  <c r="M10" i="4" s="1"/>
  <c r="N10" i="4" s="1"/>
  <c r="F59" i="4" s="1"/>
  <c r="C10" i="4"/>
  <c r="F10" i="4" s="1"/>
  <c r="C9" i="4"/>
  <c r="L8" i="4"/>
  <c r="M8" i="4" s="1"/>
  <c r="N8" i="4" s="1"/>
  <c r="C8" i="4"/>
  <c r="L7" i="4"/>
  <c r="M7" i="4" s="1"/>
  <c r="N7" i="4" s="1"/>
  <c r="C7" i="4"/>
  <c r="F7" i="4" s="1"/>
  <c r="C6" i="4"/>
  <c r="L5" i="4"/>
  <c r="M5" i="4" s="1"/>
  <c r="N5" i="4" s="1"/>
  <c r="C5" i="4"/>
  <c r="C4" i="4"/>
  <c r="L3" i="4"/>
  <c r="M3" i="4" s="1"/>
  <c r="N3" i="4" s="1"/>
  <c r="C3" i="4"/>
  <c r="F28" i="4" l="1"/>
  <c r="F48" i="4"/>
  <c r="F71" i="4"/>
  <c r="F16" i="4"/>
  <c r="F56" i="4"/>
  <c r="F8" i="4"/>
  <c r="F11" i="4"/>
  <c r="F32" i="4"/>
  <c r="F57" i="4"/>
  <c r="F3" i="4"/>
  <c r="F74" i="4"/>
  <c r="F42" i="4"/>
  <c r="F77" i="4"/>
  <c r="F44" i="4"/>
  <c r="F46" i="4" s="1"/>
  <c r="F50" i="4" s="1"/>
  <c r="F61" i="4"/>
  <c r="F30" i="4"/>
  <c r="F73" i="4"/>
  <c r="F4" i="4"/>
  <c r="F72" i="4"/>
  <c r="F76" i="4" s="1"/>
  <c r="O10" i="4"/>
  <c r="F25" i="4"/>
  <c r="F34" i="4"/>
  <c r="F58" i="4"/>
  <c r="F62" i="4" s="1"/>
  <c r="F65" i="4" s="1"/>
  <c r="F26" i="4"/>
  <c r="F5" i="4"/>
  <c r="F9" i="4"/>
  <c r="F43" i="4"/>
  <c r="F60" i="4"/>
  <c r="F45" i="4"/>
  <c r="F6" i="4"/>
  <c r="F33" i="4" l="1"/>
  <c r="F36" i="4" s="1"/>
  <c r="F79" i="4"/>
  <c r="F14" i="4"/>
  <c r="F18" i="4" s="1"/>
  <c r="F66" i="4"/>
  <c r="F67" i="4" s="1"/>
  <c r="F19" i="4"/>
  <c r="F20" i="4" s="1"/>
  <c r="F80" i="4"/>
  <c r="F81" i="4" s="1"/>
  <c r="F51" i="4"/>
  <c r="F52" i="4" s="1"/>
  <c r="F37" i="4"/>
  <c r="F38" i="4" s="1"/>
  <c r="I24" i="4" l="1"/>
</calcChain>
</file>

<file path=xl/sharedStrings.xml><?xml version="1.0" encoding="utf-8"?>
<sst xmlns="http://schemas.openxmlformats.org/spreadsheetml/2006/main" count="110" uniqueCount="45">
  <si>
    <t xml:space="preserve">Alcance </t>
  </si>
  <si>
    <t>Días programados</t>
  </si>
  <si>
    <t>Días reales</t>
  </si>
  <si>
    <t xml:space="preserve">Recursos </t>
  </si>
  <si>
    <t>Capacidad</t>
  </si>
  <si>
    <t>Precio</t>
  </si>
  <si>
    <t>Salario</t>
  </si>
  <si>
    <t>Horas laborales</t>
  </si>
  <si>
    <t xml:space="preserve">Horas reales </t>
  </si>
  <si>
    <t>Precio por hora</t>
  </si>
  <si>
    <t>Precio por día</t>
  </si>
  <si>
    <t>Senior Software Development</t>
  </si>
  <si>
    <t>Senior Software Developer</t>
  </si>
  <si>
    <t>Junior Software</t>
  </si>
  <si>
    <t>Program Manager</t>
  </si>
  <si>
    <t>Program Manager Intermedio</t>
  </si>
  <si>
    <t>Diseño UI Intermedio</t>
  </si>
  <si>
    <t>DevOps Junior</t>
  </si>
  <si>
    <t>Experiencia de Usuario Intermedio</t>
  </si>
  <si>
    <t>Costo de Equipo</t>
  </si>
  <si>
    <t>Precio Operativo</t>
  </si>
  <si>
    <t>Precio Total</t>
  </si>
  <si>
    <t>IVA</t>
  </si>
  <si>
    <t>Precio Total Real</t>
  </si>
  <si>
    <t>Requerimiento 3: metodos de pago</t>
  </si>
  <si>
    <t>Pantalla de eleccion de pagos</t>
  </si>
  <si>
    <t>Pantalla de Agregar tarjeta</t>
  </si>
  <si>
    <t>Especialista Ciberseguridad</t>
  </si>
  <si>
    <t>Pantalla Pago efectivo</t>
  </si>
  <si>
    <t>Desarrollador Ios</t>
  </si>
  <si>
    <t>Desarrollador Andoroid</t>
  </si>
  <si>
    <t>Administrador de Basa de Datos</t>
  </si>
  <si>
    <t>Requerimiento 1:Plataformas y Usabilidad</t>
  </si>
  <si>
    <t>GASTO TOTAL CON IVA</t>
  </si>
  <si>
    <t>Adaptacion Ios</t>
  </si>
  <si>
    <t>Adaptacion Android</t>
  </si>
  <si>
    <t>Desarrolador Andoid</t>
  </si>
  <si>
    <t>Requerimiento 2:catalogo de bebidas</t>
  </si>
  <si>
    <t>Pantalla con informacion de bebidas</t>
  </si>
  <si>
    <t>Requerimiento 4:Evaluación y retroalimentacion</t>
  </si>
  <si>
    <t>Pantalla evaluacion/reseña</t>
  </si>
  <si>
    <t>Administrador Base de Datos</t>
  </si>
  <si>
    <t>Especialista Cibrseguridad</t>
  </si>
  <si>
    <t>Requerimiento 5:Personalizacion de Bebidas</t>
  </si>
  <si>
    <t>Pantalla modificación bebida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</si>
</sst>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164" formatCode="&quot;$&quot;#,##0"/>
    <numFmt numFmtId="165" formatCode="&quot;$&quot;#,##0.00"/>
  </numFmts>
  <fonts count="5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9DAF8"/>
        <bgColor rgb="FFC9DAF8"/>
      </patternFill>
    </fill>
    <fill>
      <patternFill patternType="solid">
        <fgColor rgb="FFEAD1DC"/>
        <bgColor rgb="FFEAD1DC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7">
    <xf numFmtId="0" fontId="0" fillId="0" borderId="0" xfId="0"/>
    <xf numFmtId="0" fontId="1" fillId="0" borderId="0" xfId="0" applyFont="1"/>
    <xf numFmtId="9" fontId="1" fillId="0" borderId="0" xfId="0" applyNumberFormat="1" applyFont="1"/>
    <xf numFmtId="164" fontId="1" fillId="0" borderId="0" xfId="0" applyNumberFormat="1" applyFont="1"/>
    <xf numFmtId="0" fontId="1" fillId="2" borderId="0" xfId="0" applyFont="1" applyFill="1"/>
    <xf numFmtId="0" fontId="1" fillId="0" borderId="1" xfId="0" applyFont="1" applyBorder="1"/>
    <xf numFmtId="0" fontId="1" fillId="3" borderId="1" xfId="0" applyFont="1" applyFill="1" applyBorder="1"/>
    <xf numFmtId="0" fontId="1" fillId="0" borderId="2" xfId="0" applyFont="1" applyBorder="1" applyAlignment="1">
      <alignment wrapText="1"/>
    </xf>
    <xf numFmtId="0" fontId="1" fillId="0" borderId="3" xfId="0" applyFont="1" applyBorder="1"/>
    <xf numFmtId="9" fontId="1" fillId="0" borderId="3" xfId="0" applyNumberFormat="1" applyFont="1" applyBorder="1"/>
    <xf numFmtId="164" fontId="1" fillId="0" borderId="4" xfId="0" applyNumberFormat="1" applyFont="1" applyBorder="1"/>
    <xf numFmtId="165" fontId="1" fillId="0" borderId="1" xfId="0" applyNumberFormat="1" applyFont="1" applyBorder="1" applyAlignment="1">
      <alignment wrapText="1"/>
    </xf>
    <xf numFmtId="164" fontId="1" fillId="0" borderId="1" xfId="0" applyNumberFormat="1" applyFont="1" applyBorder="1"/>
    <xf numFmtId="0" fontId="1" fillId="0" borderId="5" xfId="0" applyFont="1" applyBorder="1" applyAlignment="1">
      <alignment wrapText="1"/>
    </xf>
    <xf numFmtId="164" fontId="1" fillId="0" borderId="6" xfId="0" applyNumberFormat="1" applyFont="1" applyBorder="1"/>
    <xf numFmtId="0" fontId="1" fillId="0" borderId="5" xfId="0" applyFont="1" applyBorder="1"/>
    <xf numFmtId="0" fontId="1" fillId="0" borderId="6" xfId="0" applyFont="1" applyBorder="1"/>
    <xf numFmtId="164" fontId="1" fillId="3" borderId="6" xfId="0" applyNumberFormat="1" applyFont="1" applyFill="1" applyBorder="1"/>
    <xf numFmtId="0" fontId="1" fillId="0" borderId="7" xfId="0" applyFont="1" applyBorder="1"/>
    <xf numFmtId="0" fontId="1" fillId="0" borderId="8" xfId="0" applyFont="1" applyBorder="1"/>
    <xf numFmtId="164" fontId="1" fillId="4" borderId="9" xfId="0" applyNumberFormat="1" applyFont="1" applyFill="1" applyBorder="1"/>
    <xf numFmtId="0" fontId="1" fillId="2" borderId="2" xfId="0" applyFont="1" applyFill="1" applyBorder="1"/>
    <xf numFmtId="0" fontId="1" fillId="0" borderId="4" xfId="0" applyFont="1" applyBorder="1"/>
    <xf numFmtId="0" fontId="3" fillId="4" borderId="1" xfId="0" applyFont="1" applyFill="1" applyBorder="1"/>
    <xf numFmtId="164" fontId="3" fillId="0" borderId="1" xfId="0" applyNumberFormat="1" applyFont="1" applyBorder="1"/>
    <xf numFmtId="0" fontId="4" fillId="0" borderId="0" xfId="0" applyFont="1"/>
    <xf numFmtId="44" fontId="4" fillId="0" borderId="0" xfId="1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84"/>
  <sheetViews>
    <sheetView tabSelected="1" workbookViewId="0">
      <selection activeCell="G78" sqref="G78"/>
    </sheetView>
  </sheetViews>
  <sheetFormatPr baseColWidth="10" defaultColWidth="12.5703125" defaultRowHeight="15.75" customHeight="1" x14ac:dyDescent="0.2"/>
  <cols>
    <col min="1" max="1" width="36.42578125" customWidth="1"/>
    <col min="2" max="2" width="6.5703125" customWidth="1"/>
    <col min="4" max="4" width="24.140625" customWidth="1"/>
    <col min="9" max="9" width="25" customWidth="1"/>
  </cols>
  <sheetData>
    <row r="1" spans="1:15" x14ac:dyDescent="0.2">
      <c r="A1" s="4" t="s">
        <v>24</v>
      </c>
      <c r="B1" s="1"/>
      <c r="C1" s="1"/>
      <c r="D1" s="1"/>
      <c r="E1" s="1"/>
      <c r="F1" s="1"/>
      <c r="J1" s="1"/>
      <c r="K1" s="1"/>
      <c r="L1" s="1"/>
      <c r="M1" s="1"/>
      <c r="N1" s="1"/>
    </row>
    <row r="2" spans="1:15" x14ac:dyDescent="0.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I2" s="5"/>
      <c r="J2" s="6" t="s">
        <v>6</v>
      </c>
      <c r="K2" s="6" t="s">
        <v>7</v>
      </c>
      <c r="L2" s="6" t="s">
        <v>8</v>
      </c>
      <c r="M2" s="6" t="s">
        <v>9</v>
      </c>
      <c r="N2" s="6" t="s">
        <v>10</v>
      </c>
    </row>
    <row r="3" spans="1:15" x14ac:dyDescent="0.2">
      <c r="A3" s="7" t="s">
        <v>25</v>
      </c>
      <c r="B3" s="8">
        <v>4</v>
      </c>
      <c r="C3" s="8">
        <f t="shared" ref="C3:C11" si="0">B3*1.45</f>
        <v>5.8</v>
      </c>
      <c r="D3" s="8" t="s">
        <v>11</v>
      </c>
      <c r="E3" s="9">
        <v>0.5</v>
      </c>
      <c r="F3" s="10">
        <f>C3*E3*N3</f>
        <v>7975</v>
      </c>
      <c r="I3" s="11" t="s">
        <v>12</v>
      </c>
      <c r="J3" s="12">
        <v>55000</v>
      </c>
      <c r="K3" s="5">
        <v>160</v>
      </c>
      <c r="L3" s="5">
        <f>K3*0.75</f>
        <v>120</v>
      </c>
      <c r="M3" s="12">
        <f>J3/L3</f>
        <v>458.33333333333331</v>
      </c>
      <c r="N3" s="12">
        <f>M3*6</f>
        <v>2750</v>
      </c>
    </row>
    <row r="4" spans="1:15" x14ac:dyDescent="0.2">
      <c r="A4" s="13" t="s">
        <v>25</v>
      </c>
      <c r="B4" s="1">
        <v>1</v>
      </c>
      <c r="C4" s="1">
        <f t="shared" si="0"/>
        <v>1.45</v>
      </c>
      <c r="D4" s="1" t="s">
        <v>13</v>
      </c>
      <c r="E4" s="2">
        <v>0.3</v>
      </c>
      <c r="F4" s="14">
        <f>C4*E4*N7</f>
        <v>1522.5</v>
      </c>
      <c r="I4" s="11"/>
      <c r="J4" s="12"/>
      <c r="K4" s="5"/>
      <c r="L4" s="5"/>
      <c r="M4" s="5"/>
      <c r="N4" s="5"/>
    </row>
    <row r="5" spans="1:15" x14ac:dyDescent="0.2">
      <c r="A5" s="13" t="s">
        <v>25</v>
      </c>
      <c r="B5" s="1">
        <v>3</v>
      </c>
      <c r="C5" s="1">
        <f t="shared" si="0"/>
        <v>4.3499999999999996</v>
      </c>
      <c r="D5" s="1" t="s">
        <v>14</v>
      </c>
      <c r="E5" s="2">
        <v>0.2</v>
      </c>
      <c r="F5" s="14">
        <f>C5*E5*N5</f>
        <v>1870.5</v>
      </c>
      <c r="I5" s="11" t="s">
        <v>15</v>
      </c>
      <c r="J5" s="12">
        <v>43000</v>
      </c>
      <c r="K5" s="5">
        <v>160</v>
      </c>
      <c r="L5" s="5">
        <f>K5*0.75</f>
        <v>120</v>
      </c>
      <c r="M5" s="12">
        <f>J5/L5</f>
        <v>358.33333333333331</v>
      </c>
      <c r="N5" s="12">
        <f>M5*6</f>
        <v>2150</v>
      </c>
    </row>
    <row r="6" spans="1:15" x14ac:dyDescent="0.2">
      <c r="A6" s="13" t="s">
        <v>25</v>
      </c>
      <c r="B6" s="1">
        <v>1</v>
      </c>
      <c r="C6" s="1">
        <f t="shared" si="0"/>
        <v>1.45</v>
      </c>
      <c r="D6" s="1" t="s">
        <v>16</v>
      </c>
      <c r="E6" s="2">
        <v>0.5</v>
      </c>
      <c r="F6" s="14">
        <f>C6*E6*N10</f>
        <v>1160</v>
      </c>
      <c r="I6" s="11"/>
      <c r="J6" s="5"/>
      <c r="K6" s="5"/>
      <c r="L6" s="5"/>
      <c r="M6" s="5"/>
      <c r="N6" s="5"/>
    </row>
    <row r="7" spans="1:15" x14ac:dyDescent="0.2">
      <c r="A7" s="13" t="s">
        <v>26</v>
      </c>
      <c r="B7" s="1">
        <v>4</v>
      </c>
      <c r="C7" s="1">
        <f t="shared" si="0"/>
        <v>5.8</v>
      </c>
      <c r="D7" s="1" t="s">
        <v>11</v>
      </c>
      <c r="E7" s="2">
        <v>0.1</v>
      </c>
      <c r="F7" s="14">
        <f>C7*E7*N3</f>
        <v>1595</v>
      </c>
      <c r="I7" s="11" t="s">
        <v>17</v>
      </c>
      <c r="J7" s="12">
        <v>35000</v>
      </c>
      <c r="K7" s="5">
        <v>80</v>
      </c>
      <c r="L7" s="5">
        <f t="shared" ref="L7:L8" si="1">K7*0.75</f>
        <v>60</v>
      </c>
      <c r="M7" s="12">
        <f t="shared" ref="M7:M8" si="2">J7/L7</f>
        <v>583.33333333333337</v>
      </c>
      <c r="N7" s="12">
        <f t="shared" ref="N7:N8" si="3">M7*6</f>
        <v>3500</v>
      </c>
    </row>
    <row r="8" spans="1:15" x14ac:dyDescent="0.2">
      <c r="A8" s="13" t="s">
        <v>26</v>
      </c>
      <c r="B8" s="1">
        <v>2</v>
      </c>
      <c r="C8" s="1">
        <f t="shared" si="0"/>
        <v>2.9</v>
      </c>
      <c r="D8" s="1" t="s">
        <v>14</v>
      </c>
      <c r="E8" s="2">
        <v>0.2</v>
      </c>
      <c r="F8" s="14">
        <f>C8*E8*N5</f>
        <v>1247</v>
      </c>
      <c r="I8" s="11" t="s">
        <v>18</v>
      </c>
      <c r="J8" s="12">
        <v>32000</v>
      </c>
      <c r="K8" s="5">
        <v>80</v>
      </c>
      <c r="L8" s="5">
        <f t="shared" si="1"/>
        <v>60</v>
      </c>
      <c r="M8" s="12">
        <f t="shared" si="2"/>
        <v>533.33333333333337</v>
      </c>
      <c r="N8" s="12">
        <f t="shared" si="3"/>
        <v>3200</v>
      </c>
    </row>
    <row r="9" spans="1:15" x14ac:dyDescent="0.2">
      <c r="A9" s="13" t="s">
        <v>26</v>
      </c>
      <c r="B9" s="1">
        <v>3</v>
      </c>
      <c r="C9" s="1">
        <f t="shared" si="0"/>
        <v>4.3499999999999996</v>
      </c>
      <c r="D9" s="1" t="s">
        <v>27</v>
      </c>
      <c r="E9" s="2">
        <v>0.8</v>
      </c>
      <c r="F9" s="14">
        <f>C9*E9*N16</f>
        <v>12180</v>
      </c>
      <c r="I9" s="11"/>
      <c r="J9" s="12"/>
      <c r="K9" s="5"/>
      <c r="L9" s="5"/>
      <c r="M9" s="5"/>
      <c r="N9" s="5"/>
    </row>
    <row r="10" spans="1:15" x14ac:dyDescent="0.2">
      <c r="A10" s="15" t="s">
        <v>28</v>
      </c>
      <c r="B10" s="1">
        <v>2</v>
      </c>
      <c r="C10" s="1">
        <f t="shared" si="0"/>
        <v>2.9</v>
      </c>
      <c r="D10" s="1" t="s">
        <v>13</v>
      </c>
      <c r="E10" s="2">
        <v>0.2</v>
      </c>
      <c r="F10" s="14">
        <f>C10*E10*N7</f>
        <v>2029.9999999999998</v>
      </c>
      <c r="I10" s="11" t="s">
        <v>16</v>
      </c>
      <c r="J10" s="12">
        <v>32000</v>
      </c>
      <c r="K10" s="5">
        <v>160</v>
      </c>
      <c r="L10" s="5">
        <f>K10*0.75</f>
        <v>120</v>
      </c>
      <c r="M10" s="12">
        <f t="shared" ref="M10:M11" si="4">J10/L10</f>
        <v>266.66666666666669</v>
      </c>
      <c r="N10" s="12">
        <f t="shared" ref="N10:N11" si="5">M10*6</f>
        <v>1600</v>
      </c>
      <c r="O10" s="3">
        <f>SUM(N3:N10,N12:N16)</f>
        <v>32200</v>
      </c>
    </row>
    <row r="11" spans="1:15" x14ac:dyDescent="0.2">
      <c r="A11" s="15" t="s">
        <v>28</v>
      </c>
      <c r="B11" s="1">
        <v>1</v>
      </c>
      <c r="C11" s="1">
        <f t="shared" si="0"/>
        <v>1.45</v>
      </c>
      <c r="D11" s="1" t="s">
        <v>14</v>
      </c>
      <c r="E11" s="2">
        <v>0.2</v>
      </c>
      <c r="F11" s="14">
        <f>C11*E11*N5</f>
        <v>623.5</v>
      </c>
      <c r="I11" s="5" t="s">
        <v>19</v>
      </c>
      <c r="J11" s="5">
        <v>50000</v>
      </c>
      <c r="K11" s="5">
        <v>160</v>
      </c>
      <c r="L11" s="5">
        <v>160</v>
      </c>
      <c r="M11" s="5">
        <f t="shared" si="4"/>
        <v>312.5</v>
      </c>
      <c r="N11" s="5">
        <f t="shared" si="5"/>
        <v>1875</v>
      </c>
    </row>
    <row r="12" spans="1:15" x14ac:dyDescent="0.2">
      <c r="A12" s="15"/>
      <c r="E12" s="2"/>
      <c r="F12" s="16"/>
      <c r="I12" s="5"/>
      <c r="J12" s="5"/>
      <c r="K12" s="5"/>
      <c r="L12" s="5"/>
      <c r="M12" s="5"/>
      <c r="N12" s="5"/>
    </row>
    <row r="13" spans="1:15" x14ac:dyDescent="0.2">
      <c r="A13" s="15"/>
      <c r="E13" s="2"/>
      <c r="F13" s="16"/>
      <c r="I13" s="5" t="s">
        <v>29</v>
      </c>
      <c r="J13" s="5">
        <v>70000</v>
      </c>
      <c r="K13" s="5">
        <v>80</v>
      </c>
      <c r="L13" s="5">
        <f t="shared" ref="L13:L16" si="6">K13*0.75</f>
        <v>60</v>
      </c>
      <c r="M13" s="5">
        <f t="shared" ref="M13:M16" si="7">J13/L13</f>
        <v>1166.6666666666667</v>
      </c>
      <c r="N13" s="5">
        <f t="shared" ref="N13:N16" si="8">M13*6</f>
        <v>7000</v>
      </c>
    </row>
    <row r="14" spans="1:15" x14ac:dyDescent="0.2">
      <c r="A14" s="15"/>
      <c r="F14" s="17">
        <f>SUM(F3:F8)</f>
        <v>15370</v>
      </c>
      <c r="I14" s="5" t="s">
        <v>30</v>
      </c>
      <c r="J14" s="5">
        <v>60000</v>
      </c>
      <c r="K14" s="5">
        <v>80</v>
      </c>
      <c r="L14" s="5">
        <f t="shared" si="6"/>
        <v>60</v>
      </c>
      <c r="M14" s="5">
        <f t="shared" si="7"/>
        <v>1000</v>
      </c>
      <c r="N14" s="5">
        <f t="shared" si="8"/>
        <v>6000</v>
      </c>
    </row>
    <row r="15" spans="1:15" x14ac:dyDescent="0.2">
      <c r="A15" s="15"/>
      <c r="F15" s="14"/>
      <c r="I15" s="5" t="s">
        <v>31</v>
      </c>
      <c r="J15" s="5">
        <v>50000</v>
      </c>
      <c r="K15" s="5">
        <v>160</v>
      </c>
      <c r="L15" s="5">
        <f t="shared" si="6"/>
        <v>120</v>
      </c>
      <c r="M15" s="5">
        <f t="shared" si="7"/>
        <v>416.66666666666669</v>
      </c>
      <c r="N15" s="5">
        <f t="shared" si="8"/>
        <v>2500</v>
      </c>
    </row>
    <row r="16" spans="1:15" x14ac:dyDescent="0.2">
      <c r="A16" s="15" t="s">
        <v>20</v>
      </c>
      <c r="B16" s="1">
        <f>SUM(B3:B11)</f>
        <v>21</v>
      </c>
      <c r="C16" s="1">
        <f>B16*1.45</f>
        <v>30.45</v>
      </c>
      <c r="E16" s="2">
        <v>0.5</v>
      </c>
      <c r="F16" s="14">
        <f>C16*E16*N11</f>
        <v>28546.875</v>
      </c>
      <c r="I16" s="5" t="s">
        <v>27</v>
      </c>
      <c r="J16" s="5">
        <v>70000</v>
      </c>
      <c r="K16" s="5">
        <v>160</v>
      </c>
      <c r="L16" s="5">
        <f t="shared" si="6"/>
        <v>120</v>
      </c>
      <c r="M16" s="5">
        <f t="shared" si="7"/>
        <v>583.33333333333337</v>
      </c>
      <c r="N16" s="5">
        <f t="shared" si="8"/>
        <v>3500</v>
      </c>
    </row>
    <row r="17" spans="1:9" x14ac:dyDescent="0.2">
      <c r="A17" s="15"/>
      <c r="F17" s="16"/>
    </row>
    <row r="18" spans="1:9" x14ac:dyDescent="0.2">
      <c r="A18" s="15" t="s">
        <v>21</v>
      </c>
      <c r="F18" s="14">
        <f>F14+F16</f>
        <v>43916.875</v>
      </c>
    </row>
    <row r="19" spans="1:9" x14ac:dyDescent="0.2">
      <c r="A19" s="15" t="s">
        <v>22</v>
      </c>
      <c r="F19" s="14">
        <f>F18*0.16</f>
        <v>7026.7</v>
      </c>
    </row>
    <row r="20" spans="1:9" x14ac:dyDescent="0.2">
      <c r="A20" s="18" t="s">
        <v>23</v>
      </c>
      <c r="B20" s="19"/>
      <c r="C20" s="19"/>
      <c r="D20" s="19"/>
      <c r="E20" s="19"/>
      <c r="F20" s="20">
        <f>SUM(F18:F19)</f>
        <v>50943.574999999997</v>
      </c>
    </row>
    <row r="23" spans="1:9" x14ac:dyDescent="0.2">
      <c r="A23" s="21" t="s">
        <v>32</v>
      </c>
      <c r="B23" s="8"/>
      <c r="C23" s="8"/>
      <c r="D23" s="8"/>
      <c r="E23" s="8"/>
      <c r="F23" s="22"/>
      <c r="I23" s="23" t="s">
        <v>33</v>
      </c>
    </row>
    <row r="24" spans="1:9" x14ac:dyDescent="0.2">
      <c r="A24" s="15"/>
      <c r="F24" s="16"/>
      <c r="I24" s="24">
        <f>F20+F38+F52+F67+F81</f>
        <v>242435.07000000004</v>
      </c>
    </row>
    <row r="25" spans="1:9" x14ac:dyDescent="0.2">
      <c r="A25" s="13" t="s">
        <v>34</v>
      </c>
      <c r="B25" s="1">
        <v>3</v>
      </c>
      <c r="C25" s="1">
        <f t="shared" ref="C25:C32" si="9">B25*1.45</f>
        <v>4.3499999999999996</v>
      </c>
      <c r="D25" s="1" t="s">
        <v>11</v>
      </c>
      <c r="E25" s="2">
        <v>0.5</v>
      </c>
      <c r="F25" s="14">
        <f>C25*E25*N3</f>
        <v>5981.2499999999991</v>
      </c>
    </row>
    <row r="26" spans="1:9" x14ac:dyDescent="0.2">
      <c r="A26" s="13" t="s">
        <v>34</v>
      </c>
      <c r="B26" s="1">
        <v>2</v>
      </c>
      <c r="C26" s="1">
        <f t="shared" si="9"/>
        <v>2.9</v>
      </c>
      <c r="D26" s="1" t="s">
        <v>14</v>
      </c>
      <c r="E26" s="2">
        <v>0.3</v>
      </c>
      <c r="F26" s="14">
        <f>C26*E26*N5</f>
        <v>1870.5</v>
      </c>
    </row>
    <row r="27" spans="1:9" x14ac:dyDescent="0.2">
      <c r="A27" s="13" t="s">
        <v>34</v>
      </c>
      <c r="B27" s="1">
        <v>4</v>
      </c>
      <c r="C27" s="1">
        <f t="shared" si="9"/>
        <v>5.8</v>
      </c>
      <c r="D27" s="1" t="s">
        <v>29</v>
      </c>
      <c r="E27" s="2">
        <v>0.8</v>
      </c>
      <c r="F27" s="14">
        <f>C27*E27*N13</f>
        <v>32479.999999999996</v>
      </c>
    </row>
    <row r="28" spans="1:9" x14ac:dyDescent="0.2">
      <c r="A28" s="13" t="s">
        <v>34</v>
      </c>
      <c r="B28" s="1">
        <v>3</v>
      </c>
      <c r="C28" s="1">
        <f t="shared" si="9"/>
        <v>4.3499999999999996</v>
      </c>
      <c r="D28" s="1" t="s">
        <v>16</v>
      </c>
      <c r="E28" s="2">
        <v>0.3</v>
      </c>
      <c r="F28" s="14">
        <f>C28*E28*N10</f>
        <v>2088</v>
      </c>
    </row>
    <row r="29" spans="1:9" x14ac:dyDescent="0.2">
      <c r="A29" s="13" t="s">
        <v>35</v>
      </c>
      <c r="B29" s="1">
        <v>3</v>
      </c>
      <c r="C29" s="1">
        <f t="shared" si="9"/>
        <v>4.3499999999999996</v>
      </c>
      <c r="D29" s="1" t="s">
        <v>11</v>
      </c>
      <c r="E29" s="2">
        <v>0.1</v>
      </c>
      <c r="F29" s="14">
        <f>C29*E29*N3</f>
        <v>1196.25</v>
      </c>
    </row>
    <row r="30" spans="1:9" x14ac:dyDescent="0.2">
      <c r="A30" s="13" t="s">
        <v>35</v>
      </c>
      <c r="B30" s="1">
        <v>2</v>
      </c>
      <c r="C30" s="1">
        <f t="shared" si="9"/>
        <v>2.9</v>
      </c>
      <c r="D30" s="1" t="s">
        <v>14</v>
      </c>
      <c r="E30" s="2">
        <v>0.2</v>
      </c>
      <c r="F30" s="14">
        <f>C30*E30*N5</f>
        <v>1247</v>
      </c>
    </row>
    <row r="31" spans="1:9" x14ac:dyDescent="0.2">
      <c r="A31" s="15" t="s">
        <v>35</v>
      </c>
      <c r="B31" s="1">
        <v>4</v>
      </c>
      <c r="C31" s="1">
        <f t="shared" si="9"/>
        <v>5.8</v>
      </c>
      <c r="D31" s="1" t="s">
        <v>36</v>
      </c>
      <c r="E31" s="2">
        <v>0.2</v>
      </c>
      <c r="F31" s="16">
        <f>C31*E31*N14</f>
        <v>6959.9999999999991</v>
      </c>
    </row>
    <row r="32" spans="1:9" x14ac:dyDescent="0.2">
      <c r="A32" s="13" t="s">
        <v>35</v>
      </c>
      <c r="B32" s="1">
        <v>3</v>
      </c>
      <c r="C32" s="1">
        <f t="shared" si="9"/>
        <v>4.3499999999999996</v>
      </c>
      <c r="D32" s="1" t="s">
        <v>16</v>
      </c>
      <c r="E32" s="2">
        <v>0.3</v>
      </c>
      <c r="F32" s="14">
        <f>C32*E32*N10</f>
        <v>2088</v>
      </c>
    </row>
    <row r="33" spans="1:6" x14ac:dyDescent="0.2">
      <c r="A33" s="15"/>
      <c r="F33" s="17">
        <f>SUM(F25:F31)</f>
        <v>51822.999999999993</v>
      </c>
    </row>
    <row r="34" spans="1:6" x14ac:dyDescent="0.2">
      <c r="A34" s="15" t="s">
        <v>20</v>
      </c>
      <c r="B34" s="1">
        <f>SUM(B22:B29)</f>
        <v>15</v>
      </c>
      <c r="C34" s="1">
        <f>B34*1.45</f>
        <v>21.75</v>
      </c>
      <c r="E34" s="2">
        <v>0.5</v>
      </c>
      <c r="F34" s="14">
        <f>C34*E34*N11</f>
        <v>20390.625</v>
      </c>
    </row>
    <row r="35" spans="1:6" x14ac:dyDescent="0.2">
      <c r="A35" s="15"/>
      <c r="F35" s="16"/>
    </row>
    <row r="36" spans="1:6" x14ac:dyDescent="0.2">
      <c r="A36" s="15" t="s">
        <v>21</v>
      </c>
      <c r="F36" s="14">
        <f>F33+F34</f>
        <v>72213.625</v>
      </c>
    </row>
    <row r="37" spans="1:6" x14ac:dyDescent="0.2">
      <c r="A37" s="15" t="s">
        <v>22</v>
      </c>
      <c r="F37" s="14">
        <f>F36*0.16</f>
        <v>11554.18</v>
      </c>
    </row>
    <row r="38" spans="1:6" x14ac:dyDescent="0.2">
      <c r="A38" s="18" t="s">
        <v>23</v>
      </c>
      <c r="B38" s="19"/>
      <c r="C38" s="19"/>
      <c r="D38" s="19"/>
      <c r="E38" s="19"/>
      <c r="F38" s="20">
        <f>SUM(F36:F37)</f>
        <v>83767.804999999993</v>
      </c>
    </row>
    <row r="40" spans="1:6" x14ac:dyDescent="0.2">
      <c r="A40" s="21" t="s">
        <v>37</v>
      </c>
      <c r="B40" s="8"/>
      <c r="C40" s="8"/>
      <c r="D40" s="8"/>
      <c r="E40" s="8"/>
      <c r="F40" s="22"/>
    </row>
    <row r="41" spans="1:6" x14ac:dyDescent="0.2">
      <c r="A41" s="15"/>
      <c r="F41" s="16"/>
    </row>
    <row r="42" spans="1:6" x14ac:dyDescent="0.2">
      <c r="A42" s="13" t="s">
        <v>38</v>
      </c>
      <c r="B42" s="1">
        <v>4</v>
      </c>
      <c r="C42" s="1">
        <f t="shared" ref="C42:C45" si="10">B42*1.45</f>
        <v>5.8</v>
      </c>
      <c r="D42" s="1" t="s">
        <v>11</v>
      </c>
      <c r="E42" s="2">
        <v>0.5</v>
      </c>
      <c r="F42" s="14">
        <f>C42*E42*N3</f>
        <v>7975</v>
      </c>
    </row>
    <row r="43" spans="1:6" x14ac:dyDescent="0.2">
      <c r="A43" s="13" t="s">
        <v>38</v>
      </c>
      <c r="B43" s="1">
        <v>3</v>
      </c>
      <c r="C43" s="1">
        <f t="shared" si="10"/>
        <v>4.3499999999999996</v>
      </c>
      <c r="D43" s="1" t="s">
        <v>14</v>
      </c>
      <c r="E43" s="2">
        <v>0.3</v>
      </c>
      <c r="F43" s="14">
        <f>C43*E43*N5</f>
        <v>2805.75</v>
      </c>
    </row>
    <row r="44" spans="1:6" x14ac:dyDescent="0.2">
      <c r="A44" s="13" t="s">
        <v>38</v>
      </c>
      <c r="B44" s="1">
        <v>2</v>
      </c>
      <c r="C44" s="1">
        <f t="shared" si="10"/>
        <v>2.9</v>
      </c>
      <c r="D44" s="1" t="s">
        <v>13</v>
      </c>
      <c r="E44" s="2">
        <v>0.8</v>
      </c>
      <c r="F44" s="14">
        <f>C44*E44*N7</f>
        <v>8119.9999999999991</v>
      </c>
    </row>
    <row r="45" spans="1:6" x14ac:dyDescent="0.2">
      <c r="A45" s="13" t="s">
        <v>38</v>
      </c>
      <c r="B45" s="1">
        <v>1</v>
      </c>
      <c r="C45" s="1">
        <f t="shared" si="10"/>
        <v>1.45</v>
      </c>
      <c r="D45" s="1" t="s">
        <v>16</v>
      </c>
      <c r="E45" s="2">
        <v>0.3</v>
      </c>
      <c r="F45" s="14">
        <f>C45*E45*N10</f>
        <v>696</v>
      </c>
    </row>
    <row r="46" spans="1:6" x14ac:dyDescent="0.2">
      <c r="A46" s="15"/>
      <c r="E46" s="2"/>
      <c r="F46" s="17">
        <f>SUM(F42:F45)</f>
        <v>19596.75</v>
      </c>
    </row>
    <row r="47" spans="1:6" x14ac:dyDescent="0.2">
      <c r="A47" s="15"/>
      <c r="F47" s="16"/>
    </row>
    <row r="48" spans="1:6" x14ac:dyDescent="0.2">
      <c r="A48" s="15" t="s">
        <v>20</v>
      </c>
      <c r="B48" s="1">
        <f>SUM(B39:B45)</f>
        <v>10</v>
      </c>
      <c r="C48" s="1">
        <f>B48*1.45</f>
        <v>14.5</v>
      </c>
      <c r="E48" s="2">
        <v>0.5</v>
      </c>
      <c r="F48" s="14">
        <f>C48*E48*N11</f>
        <v>13593.75</v>
      </c>
    </row>
    <row r="49" spans="1:6" x14ac:dyDescent="0.2">
      <c r="A49" s="15"/>
      <c r="F49" s="16"/>
    </row>
    <row r="50" spans="1:6" x14ac:dyDescent="0.2">
      <c r="A50" s="15" t="s">
        <v>21</v>
      </c>
      <c r="F50" s="14">
        <f>F46+F48</f>
        <v>33190.5</v>
      </c>
    </row>
    <row r="51" spans="1:6" x14ac:dyDescent="0.2">
      <c r="A51" s="15" t="s">
        <v>22</v>
      </c>
      <c r="F51" s="14">
        <f>F50*0.16</f>
        <v>5310.4800000000005</v>
      </c>
    </row>
    <row r="52" spans="1:6" x14ac:dyDescent="0.2">
      <c r="A52" s="18" t="s">
        <v>23</v>
      </c>
      <c r="B52" s="19"/>
      <c r="C52" s="19"/>
      <c r="D52" s="19"/>
      <c r="E52" s="19"/>
      <c r="F52" s="20">
        <f>SUM(F50:F51)</f>
        <v>38500.980000000003</v>
      </c>
    </row>
    <row r="54" spans="1:6" x14ac:dyDescent="0.2">
      <c r="A54" s="21" t="s">
        <v>39</v>
      </c>
      <c r="B54" s="8"/>
      <c r="C54" s="8"/>
      <c r="D54" s="8"/>
      <c r="E54" s="8"/>
      <c r="F54" s="22"/>
    </row>
    <row r="55" spans="1:6" x14ac:dyDescent="0.2">
      <c r="A55" s="15"/>
      <c r="F55" s="16"/>
    </row>
    <row r="56" spans="1:6" x14ac:dyDescent="0.2">
      <c r="A56" s="13" t="s">
        <v>40</v>
      </c>
      <c r="B56" s="1">
        <v>3</v>
      </c>
      <c r="C56" s="1">
        <f t="shared" ref="C56:C61" si="11">B56*1.45</f>
        <v>4.3499999999999996</v>
      </c>
      <c r="D56" s="1" t="s">
        <v>11</v>
      </c>
      <c r="E56" s="2">
        <v>0.5</v>
      </c>
      <c r="F56" s="14">
        <f>C56*E56*N3</f>
        <v>5981.2499999999991</v>
      </c>
    </row>
    <row r="57" spans="1:6" x14ac:dyDescent="0.2">
      <c r="A57" s="13" t="s">
        <v>40</v>
      </c>
      <c r="B57" s="1">
        <v>3</v>
      </c>
      <c r="C57" s="1">
        <f t="shared" si="11"/>
        <v>4.3499999999999996</v>
      </c>
      <c r="D57" s="1" t="s">
        <v>14</v>
      </c>
      <c r="E57" s="2">
        <v>0.3</v>
      </c>
      <c r="F57" s="14">
        <f>C57*E57*N5</f>
        <v>2805.75</v>
      </c>
    </row>
    <row r="58" spans="1:6" x14ac:dyDescent="0.2">
      <c r="A58" s="13" t="s">
        <v>40</v>
      </c>
      <c r="B58" s="1">
        <v>2</v>
      </c>
      <c r="C58" s="1">
        <f t="shared" si="11"/>
        <v>2.9</v>
      </c>
      <c r="D58" s="1" t="s">
        <v>13</v>
      </c>
      <c r="E58" s="2">
        <v>0.8</v>
      </c>
      <c r="F58" s="14">
        <f>C58*E58*N7</f>
        <v>8119.9999999999991</v>
      </c>
    </row>
    <row r="59" spans="1:6" x14ac:dyDescent="0.2">
      <c r="A59" s="13" t="s">
        <v>40</v>
      </c>
      <c r="B59" s="1">
        <v>1</v>
      </c>
      <c r="C59" s="1">
        <f t="shared" si="11"/>
        <v>1.45</v>
      </c>
      <c r="D59" s="1" t="s">
        <v>16</v>
      </c>
      <c r="E59" s="2">
        <v>0.3</v>
      </c>
      <c r="F59" s="14">
        <f>C59*E59*N10</f>
        <v>696</v>
      </c>
    </row>
    <row r="60" spans="1:6" x14ac:dyDescent="0.2">
      <c r="A60" s="13" t="s">
        <v>40</v>
      </c>
      <c r="B60" s="1">
        <v>3</v>
      </c>
      <c r="C60" s="1">
        <f t="shared" si="11"/>
        <v>4.3499999999999996</v>
      </c>
      <c r="D60" s="1" t="s">
        <v>41</v>
      </c>
      <c r="E60" s="2">
        <v>0.5</v>
      </c>
      <c r="F60" s="14">
        <f t="shared" ref="F60:F61" si="12">C60*E60*N15</f>
        <v>5437.5</v>
      </c>
    </row>
    <row r="61" spans="1:6" x14ac:dyDescent="0.2">
      <c r="A61" s="13" t="s">
        <v>40</v>
      </c>
      <c r="B61" s="1">
        <v>3</v>
      </c>
      <c r="C61" s="1">
        <f t="shared" si="11"/>
        <v>4.3499999999999996</v>
      </c>
      <c r="D61" s="1" t="s">
        <v>42</v>
      </c>
      <c r="E61" s="2">
        <v>0.8</v>
      </c>
      <c r="F61" s="14">
        <f t="shared" si="12"/>
        <v>12180</v>
      </c>
    </row>
    <row r="62" spans="1:6" x14ac:dyDescent="0.2">
      <c r="A62" s="15"/>
      <c r="F62" s="17">
        <f>SUM(F56:F59)</f>
        <v>17603</v>
      </c>
    </row>
    <row r="63" spans="1:6" x14ac:dyDescent="0.2">
      <c r="A63" s="15" t="s">
        <v>20</v>
      </c>
      <c r="B63" s="1">
        <f>SUM(B53:B59)</f>
        <v>9</v>
      </c>
      <c r="C63" s="1">
        <f>B63*1.45</f>
        <v>13.049999999999999</v>
      </c>
      <c r="E63" s="2">
        <v>0.5</v>
      </c>
      <c r="F63" s="14">
        <f>C63*E63*N11</f>
        <v>12234.374999999998</v>
      </c>
    </row>
    <row r="64" spans="1:6" x14ac:dyDescent="0.2">
      <c r="A64" s="15"/>
      <c r="F64" s="16"/>
    </row>
    <row r="65" spans="1:6" x14ac:dyDescent="0.2">
      <c r="A65" s="15" t="s">
        <v>21</v>
      </c>
      <c r="F65" s="14">
        <f>F62+F63</f>
        <v>29837.375</v>
      </c>
    </row>
    <row r="66" spans="1:6" x14ac:dyDescent="0.2">
      <c r="A66" s="15" t="s">
        <v>22</v>
      </c>
      <c r="F66" s="14">
        <f>F65*0.16</f>
        <v>4773.9800000000005</v>
      </c>
    </row>
    <row r="67" spans="1:6" x14ac:dyDescent="0.2">
      <c r="A67" s="18" t="s">
        <v>23</v>
      </c>
      <c r="B67" s="19"/>
      <c r="C67" s="19"/>
      <c r="D67" s="19"/>
      <c r="E67" s="19"/>
      <c r="F67" s="20">
        <f>SUM(F65:F66)</f>
        <v>34611.355000000003</v>
      </c>
    </row>
    <row r="69" spans="1:6" x14ac:dyDescent="0.2">
      <c r="A69" s="21" t="s">
        <v>43</v>
      </c>
      <c r="B69" s="8"/>
      <c r="C69" s="8"/>
      <c r="D69" s="8"/>
      <c r="E69" s="8"/>
      <c r="F69" s="22"/>
    </row>
    <row r="70" spans="1:6" x14ac:dyDescent="0.2">
      <c r="A70" s="15"/>
      <c r="F70" s="16"/>
    </row>
    <row r="71" spans="1:6" x14ac:dyDescent="0.2">
      <c r="A71" s="13" t="s">
        <v>44</v>
      </c>
      <c r="B71" s="1">
        <v>3</v>
      </c>
      <c r="C71" s="1">
        <f t="shared" ref="C71:C74" si="13">B71*1.45</f>
        <v>4.3499999999999996</v>
      </c>
      <c r="D71" s="1" t="s">
        <v>11</v>
      </c>
      <c r="E71" s="2">
        <v>0.5</v>
      </c>
      <c r="F71" s="14">
        <f>C71*E71*N3</f>
        <v>5981.2499999999991</v>
      </c>
    </row>
    <row r="72" spans="1:6" x14ac:dyDescent="0.2">
      <c r="A72" s="13" t="s">
        <v>44</v>
      </c>
      <c r="B72" s="1">
        <v>3</v>
      </c>
      <c r="C72" s="1">
        <f t="shared" si="13"/>
        <v>4.3499999999999996</v>
      </c>
      <c r="D72" s="1" t="s">
        <v>14</v>
      </c>
      <c r="E72" s="2">
        <v>0.3</v>
      </c>
      <c r="F72" s="14">
        <f>C72*E72*N5</f>
        <v>2805.75</v>
      </c>
    </row>
    <row r="73" spans="1:6" x14ac:dyDescent="0.2">
      <c r="A73" s="13" t="s">
        <v>44</v>
      </c>
      <c r="B73" s="1">
        <v>2</v>
      </c>
      <c r="C73" s="1">
        <f t="shared" si="13"/>
        <v>2.9</v>
      </c>
      <c r="D73" s="1" t="s">
        <v>13</v>
      </c>
      <c r="E73" s="2">
        <v>0.8</v>
      </c>
      <c r="F73" s="14">
        <f>C73*E73*N7</f>
        <v>8119.9999999999991</v>
      </c>
    </row>
    <row r="74" spans="1:6" x14ac:dyDescent="0.2">
      <c r="A74" s="13" t="s">
        <v>44</v>
      </c>
      <c r="B74" s="1">
        <v>1</v>
      </c>
      <c r="C74" s="1">
        <f t="shared" si="13"/>
        <v>1.45</v>
      </c>
      <c r="D74" s="1" t="s">
        <v>16</v>
      </c>
      <c r="E74" s="2">
        <v>0.3</v>
      </c>
      <c r="F74" s="14">
        <f>C74*E74*N10</f>
        <v>696</v>
      </c>
    </row>
    <row r="75" spans="1:6" x14ac:dyDescent="0.2">
      <c r="A75" s="13"/>
      <c r="E75" s="2"/>
      <c r="F75" s="14"/>
    </row>
    <row r="76" spans="1:6" x14ac:dyDescent="0.2">
      <c r="A76" s="13"/>
      <c r="F76" s="17">
        <f>SUM(F71:F74)</f>
        <v>17603</v>
      </c>
    </row>
    <row r="77" spans="1:6" x14ac:dyDescent="0.2">
      <c r="A77" s="15" t="s">
        <v>20</v>
      </c>
      <c r="B77" s="1">
        <f>SUM(B68:B74)</f>
        <v>9</v>
      </c>
      <c r="C77" s="1">
        <f>B77*1.45</f>
        <v>13.049999999999999</v>
      </c>
      <c r="E77" s="2">
        <v>0.5</v>
      </c>
      <c r="F77" s="14">
        <f>C77*E77*N11</f>
        <v>12234.374999999998</v>
      </c>
    </row>
    <row r="78" spans="1:6" x14ac:dyDescent="0.2">
      <c r="A78" s="15"/>
      <c r="F78" s="16"/>
    </row>
    <row r="79" spans="1:6" x14ac:dyDescent="0.2">
      <c r="A79" s="15" t="s">
        <v>21</v>
      </c>
      <c r="F79" s="14">
        <f>F76+F77</f>
        <v>29837.375</v>
      </c>
    </row>
    <row r="80" spans="1:6" x14ac:dyDescent="0.2">
      <c r="A80" s="15" t="s">
        <v>22</v>
      </c>
      <c r="F80" s="14">
        <f>F79*0.16</f>
        <v>4773.9800000000005</v>
      </c>
    </row>
    <row r="81" spans="1:6" x14ac:dyDescent="0.2">
      <c r="A81" s="18" t="s">
        <v>23</v>
      </c>
      <c r="B81" s="19"/>
      <c r="C81" s="19"/>
      <c r="D81" s="19"/>
      <c r="E81" s="19"/>
      <c r="F81" s="20">
        <f>SUM(F79:F80)</f>
        <v>34611.355000000003</v>
      </c>
    </row>
    <row r="84" spans="1:6" ht="15.75" customHeight="1" x14ac:dyDescent="0.2">
      <c r="D84" s="25" t="s">
        <v>33</v>
      </c>
      <c r="F84" s="26">
        <v>242435.07000000004</v>
      </c>
    </row>
  </sheetData>
  <autoFilter ref="A2:F14" xr:uid="{00000000-0009-0000-0000-000003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Doble duo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ANGEL ENRIQUE ALVARADO RAMOS</cp:lastModifiedBy>
  <dcterms:modified xsi:type="dcterms:W3CDTF">2023-11-06T15:25:19Z</dcterms:modified>
</cp:coreProperties>
</file>