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drawings/drawing8.xml" ContentType="application/vnd.openxmlformats-officedocument.drawing+xml"/>
  <Override PartName="/xl/charts/chart8.xml" ContentType="application/vnd.openxmlformats-officedocument.drawingml.chart+xml"/>
  <Override PartName="/xl/drawings/drawing9.xml" ContentType="application/vnd.openxmlformats-officedocument.drawing+xml"/>
  <Override PartName="/xl/charts/chart9.xml" ContentType="application/vnd.openxmlformats-officedocument.drawingml.chart+xml"/>
  <Override PartName="/xl/drawings/drawing10.xml" ContentType="application/vnd.openxmlformats-officedocument.drawing+xml"/>
  <Override PartName="/xl/charts/chart10.xml" ContentType="application/vnd.openxmlformats-officedocument.drawingml.chart+xml"/>
  <Override PartName="/xl/drawings/drawing11.xml" ContentType="application/vnd.openxmlformats-officedocument.drawing+xml"/>
  <Override PartName="/xl/charts/chart11.xml" ContentType="application/vnd.openxmlformats-officedocument.drawingml.chart+xml"/>
  <Override PartName="/xl/drawings/drawing12.xml" ContentType="application/vnd.openxmlformats-officedocument.drawing+xml"/>
  <Override PartName="/xl/charts/chart12.xml" ContentType="application/vnd.openxmlformats-officedocument.drawingml.chart+xml"/>
  <Override PartName="/xl/drawings/drawing13.xml" ContentType="application/vnd.openxmlformats-officedocument.drawing+xml"/>
  <Override PartName="/xl/charts/chart13.xml" ContentType="application/vnd.openxmlformats-officedocument.drawingml.chart+xml"/>
  <Override PartName="/xl/drawings/drawing14.xml" ContentType="application/vnd.openxmlformats-officedocument.drawing+xml"/>
  <Override PartName="/xl/charts/chart14.xml" ContentType="application/vnd.openxmlformats-officedocument.drawingml.chart+xml"/>
  <Override PartName="/xl/drawings/drawing15.xml" ContentType="application/vnd.openxmlformats-officedocument.drawing+xml"/>
  <Override PartName="/xl/charts/chart15.xml" ContentType="application/vnd.openxmlformats-officedocument.drawingml.chart+xml"/>
  <Override PartName="/xl/drawings/drawing16.xml" ContentType="application/vnd.openxmlformats-officedocument.drawing+xml"/>
  <Override PartName="/xl/charts/chart16.xml" ContentType="application/vnd.openxmlformats-officedocument.drawingml.chart+xml"/>
  <Override PartName="/xl/drawings/drawing17.xml" ContentType="application/vnd.openxmlformats-officedocument.drawing+xml"/>
  <Override PartName="/xl/charts/chart17.xml" ContentType="application/vnd.openxmlformats-officedocument.drawingml.chart+xml"/>
  <Override PartName="/xl/drawings/drawing18.xml" ContentType="application/vnd.openxmlformats-officedocument.drawing+xml"/>
  <Override PartName="/xl/charts/chart18.xml" ContentType="application/vnd.openxmlformats-officedocument.drawingml.chart+xml"/>
  <Override PartName="/xl/drawings/drawing19.xml" ContentType="application/vnd.openxmlformats-officedocument.drawing+xml"/>
  <Override PartName="/xl/charts/chart19.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0.xml" ContentType="application/vnd.openxmlformats-officedocument.drawing+xml"/>
  <Override PartName="/xl/charts/chart20.xml" ContentType="application/vnd.openxmlformats-officedocument.drawingml.chart+xml"/>
  <Override PartName="/xl/charts/style1.xml" ContentType="application/vnd.ms-office.chartstyle+xml"/>
  <Override PartName="/xl/charts/colors1.xml" ContentType="application/vnd.ms-office.chartcolorstyle+xml"/>
  <Override PartName="/xl/charts/chart21.xml" ContentType="application/vnd.openxmlformats-officedocument.drawingml.chart+xml"/>
  <Override PartName="/xl/charts/style2.xml" ContentType="application/vnd.ms-office.chartstyle+xml"/>
  <Override PartName="/xl/charts/colors2.xml" ContentType="application/vnd.ms-office.chartcolorstyle+xml"/>
  <Override PartName="/xl/charts/chart22.xml" ContentType="application/vnd.openxmlformats-officedocument.drawingml.chart+xml"/>
  <Override PartName="/xl/charts/style3.xml" ContentType="application/vnd.ms-office.chartstyle+xml"/>
  <Override PartName="/xl/charts/colors3.xml" ContentType="application/vnd.ms-office.chartcolorstyle+xml"/>
  <Override PartName="/xl/charts/chart23.xml" ContentType="application/vnd.openxmlformats-officedocument.drawingml.chart+xml"/>
  <Override PartName="/xl/charts/style4.xml" ContentType="application/vnd.ms-office.chartstyle+xml"/>
  <Override PartName="/xl/charts/colors4.xml" ContentType="application/vnd.ms-office.chartcolorstyle+xml"/>
  <Override PartName="/xl/charts/chart24.xml" ContentType="application/vnd.openxmlformats-officedocument.drawingml.chart+xml"/>
  <Override PartName="/xl/charts/style5.xml" ContentType="application/vnd.ms-office.chartstyle+xml"/>
  <Override PartName="/xl/charts/colors5.xml" ContentType="application/vnd.ms-office.chartcolorstyle+xml"/>
  <Override PartName="/xl/charts/chart25.xml" ContentType="application/vnd.openxmlformats-officedocument.drawingml.chart+xml"/>
  <Override PartName="/xl/charts/style6.xml" ContentType="application/vnd.ms-office.chartstyle+xml"/>
  <Override PartName="/xl/charts/colors6.xml" ContentType="application/vnd.ms-office.chartcolorstyle+xml"/>
  <Override PartName="/xl/charts/chart2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21.xml" ContentType="application/vnd.openxmlformats-officedocument.drawing+xml"/>
  <Override PartName="/xl/charts/chart2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22.xml" ContentType="application/vnd.openxmlformats-officedocument.drawing+xml"/>
  <Override PartName="/xl/charts/chart28.xml" ContentType="application/vnd.openxmlformats-officedocument.drawingml.chart+xml"/>
  <Override PartName="/xl/charts/style9.xml" ContentType="application/vnd.ms-office.chartstyle+xml"/>
  <Override PartName="/xl/charts/colors9.xml" ContentType="application/vnd.ms-office.chartcolorstyle+xml"/>
  <Override PartName="/xl/charts/chart2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23.xml" ContentType="application/vnd.openxmlformats-officedocument.drawing+xml"/>
  <Override PartName="/xl/charts/chart3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24.xml" ContentType="application/vnd.openxmlformats-officedocument.drawing+xml"/>
  <Override PartName="/xl/charts/chart3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25.xml" ContentType="application/vnd.openxmlformats-officedocument.drawing+xml"/>
  <Override PartName="/xl/charts/chart3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26.xml" ContentType="application/vnd.openxmlformats-officedocument.drawing+xml"/>
  <Override PartName="/xl/charts/chart3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27.xml" ContentType="application/vnd.openxmlformats-officedocument.drawing+xml"/>
  <Override PartName="/xl/charts/chart3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28.xml" ContentType="application/vnd.openxmlformats-officedocument.drawing+xml"/>
  <Override PartName="/xl/charts/chart35.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drawings/drawing29.xml" ContentType="application/vnd.openxmlformats-officedocument.drawing+xml"/>
  <Override PartName="/xl/charts/chart36.xml" ContentType="application/vnd.openxmlformats-officedocument.drawingml.chart+xml"/>
  <Override PartName="/xl/charts/style17.xml" ContentType="application/vnd.ms-office.chartstyle+xml"/>
  <Override PartName="/xl/charts/colors17.xml" ContentType="application/vnd.ms-office.chartcolorstyle+xml"/>
  <Override PartName="/xl/charts/chart37.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30.xml" ContentType="application/vnd.openxmlformats-officedocument.drawing+xml"/>
  <Override PartName="/xl/charts/chart38.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3.xml" ContentType="application/vnd.openxmlformats-officedocument.spreadsheetml.pivotTable+xml"/>
  <Override PartName="/xl/drawings/drawing31.xml" ContentType="application/vnd.openxmlformats-officedocument.drawing+xml"/>
  <Override PartName="/xl/charts/chart39.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4.xml" ContentType="application/vnd.openxmlformats-officedocument.spreadsheetml.pivotTable+xml"/>
  <Override PartName="/xl/drawings/drawing32.xml" ContentType="application/vnd.openxmlformats-officedocument.drawing+xml"/>
  <Override PartName="/xl/charts/chart40.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5.xml" ContentType="application/vnd.openxmlformats-officedocument.spreadsheetml.pivotTable+xml"/>
  <Override PartName="/xl/drawings/drawing33.xml" ContentType="application/vnd.openxmlformats-officedocument.drawing+xml"/>
  <Override PartName="/xl/charts/chart41.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6.xml" ContentType="application/vnd.openxmlformats-officedocument.spreadsheetml.pivotTable+xml"/>
  <Override PartName="/xl/drawings/drawing34.xml" ContentType="application/vnd.openxmlformats-officedocument.drawing+xml"/>
  <Override PartName="/xl/charts/chart42.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7.xml" ContentType="application/vnd.openxmlformats-officedocument.spreadsheetml.pivotTable+xml"/>
  <Override PartName="/xl/drawings/drawing35.xml" ContentType="application/vnd.openxmlformats-officedocument.drawing+xml"/>
  <Override PartName="/xl/charts/chart43.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lain\Downloads\"/>
    </mc:Choice>
  </mc:AlternateContent>
  <xr:revisionPtr revIDLastSave="0" documentId="8_{72C6226B-6D56-4350-9A0F-E6B8F3317758}" xr6:coauthVersionLast="47" xr6:coauthVersionMax="47" xr10:uidLastSave="{00000000-0000-0000-0000-000000000000}"/>
  <bookViews>
    <workbookView xWindow="-28920" yWindow="-120" windowWidth="29040" windowHeight="15720" tabRatio="658" xr2:uid="{00000000-000D-0000-FFFF-FFFF00000000}"/>
  </bookViews>
  <sheets>
    <sheet name="Survey" sheetId="1" r:id="rId1"/>
    <sheet name="Ship 2 Players" sheetId="2" r:id="rId2"/>
    <sheet name="Gender" sheetId="3" state="hidden" r:id="rId3"/>
    <sheet name="Female Chests" sheetId="4" state="hidden" r:id="rId4"/>
    <sheet name="Max Chest Females Class" sheetId="5" state="hidden" r:id="rId5"/>
    <sheet name="Flat Chest Females Class" sheetId="6" state="hidden" r:id="rId6"/>
    <sheet name="Ballooned Bosom" sheetId="7" state="hidden" r:id="rId7"/>
    <sheet name="Female Height" sheetId="8" state="hidden" r:id="rId8"/>
    <sheet name="Newbies per Gender" sheetId="9" state="hidden" r:id="rId9"/>
    <sheet name="Returning per Gender" sheetId="10" state="hidden" r:id="rId10"/>
    <sheet name="CAST per Gender" sheetId="11" state="hidden" r:id="rId11"/>
    <sheet name="Very Tall per Gender" sheetId="12" state="hidden" r:id="rId12"/>
    <sheet name="PSO2 outfits per Gender" sheetId="13" state="hidden" r:id="rId13"/>
    <sheet name="Design Styles" sheetId="14" state="hidden" r:id="rId14"/>
    <sheet name="L60 per Class" sheetId="15" state="hidden" r:id="rId15"/>
    <sheet name="Male Classes" sheetId="16" state="hidden" r:id="rId16"/>
    <sheet name="Female Classes" sheetId="17" state="hidden" r:id="rId17"/>
    <sheet name="Race Type" sheetId="18" state="hidden" r:id="rId18"/>
    <sheet name="Female Design" sheetId="19" state="hidden" r:id="rId19"/>
    <sheet name="Male Design" sheetId="20" state="hidden" r:id="rId20"/>
    <sheet name="Male Height" sheetId="21" state="hidden" r:id="rId21"/>
    <sheet name="Transformed Data" sheetId="22" r:id="rId22"/>
    <sheet name="Chest Sizes" sheetId="26" r:id="rId23"/>
    <sheet name="Race Repartion" sheetId="27" r:id="rId24"/>
    <sheet name="Height" sheetId="28" r:id="rId25"/>
    <sheet name="Suggestion7" sheetId="30" r:id="rId26"/>
    <sheet name="Suggestion6" sheetId="29" r:id="rId27"/>
    <sheet name="Suggestion8" sheetId="31" r:id="rId28"/>
    <sheet name="Suggestion2" sheetId="34" r:id="rId29"/>
    <sheet name="Suggestion1" sheetId="35" r:id="rId30"/>
    <sheet name="Suggestion4" sheetId="37" r:id="rId31"/>
    <sheet name="Suggestion3" sheetId="38" r:id="rId32"/>
    <sheet name="Suggestion5" sheetId="40" r:id="rId33"/>
    <sheet name="Suggestion9" sheetId="41" r:id="rId34"/>
    <sheet name="Suggestion10" sheetId="42" r:id="rId35"/>
    <sheet name="Suggestion11" sheetId="44" r:id="rId36"/>
    <sheet name="Suggestion12" sheetId="45" r:id="rId37"/>
    <sheet name="Transformed Data (2)" sheetId="47" r:id="rId38"/>
    <sheet name="Suggestion13" sheetId="49" r:id="rId39"/>
  </sheets>
  <calcPr calcId="191028"/>
  <pivotCaches>
    <pivotCache cacheId="0" r:id="rId40"/>
    <pivotCache cacheId="1" r:id="rId4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49" l="1"/>
  <c r="E13" i="26"/>
  <c r="C51" i="31"/>
  <c r="C4" i="31"/>
  <c r="C5" i="31"/>
  <c r="C6" i="31"/>
  <c r="C7" i="31"/>
  <c r="C8" i="31"/>
  <c r="C9" i="31"/>
  <c r="C10" i="31"/>
  <c r="C11" i="31"/>
  <c r="C12" i="31"/>
  <c r="C13" i="31"/>
  <c r="C14" i="31"/>
  <c r="C15" i="31"/>
  <c r="C16" i="31"/>
  <c r="C17" i="31"/>
  <c r="C18" i="31"/>
  <c r="C19" i="31"/>
  <c r="C20" i="31"/>
  <c r="C21" i="31"/>
  <c r="C22" i="31"/>
  <c r="C23" i="31"/>
  <c r="C24" i="31"/>
  <c r="C25" i="31"/>
  <c r="C26" i="31"/>
  <c r="C27" i="31"/>
  <c r="C28" i="31"/>
  <c r="C29" i="31"/>
  <c r="C30" i="31"/>
  <c r="C31" i="31"/>
  <c r="C32" i="31"/>
  <c r="C33" i="31"/>
  <c r="C34" i="31"/>
  <c r="C35" i="31"/>
  <c r="C36" i="31"/>
  <c r="C37" i="31"/>
  <c r="C38" i="31"/>
  <c r="C39" i="31"/>
  <c r="C40" i="31"/>
  <c r="C41" i="31"/>
  <c r="C42" i="31"/>
  <c r="C43" i="31"/>
  <c r="C44" i="31"/>
  <c r="C45" i="31"/>
  <c r="C46" i="31"/>
  <c r="C47" i="31"/>
  <c r="C48" i="31"/>
  <c r="C49" i="31"/>
  <c r="C50" i="31"/>
  <c r="C3" i="31"/>
  <c r="E15" i="26"/>
  <c r="E14" i="26"/>
  <c r="G58" i="26"/>
  <c r="E58" i="26" s="1"/>
  <c r="G60" i="26"/>
  <c r="E60" i="26" s="1"/>
  <c r="G59" i="26"/>
  <c r="E59" i="26" s="1"/>
  <c r="B6" i="21"/>
  <c r="A6" i="21"/>
  <c r="B5" i="21"/>
  <c r="A5" i="21"/>
  <c r="B4" i="21"/>
  <c r="A4" i="21"/>
  <c r="B3" i="21"/>
  <c r="A3" i="21"/>
  <c r="B2" i="21"/>
  <c r="A2" i="21"/>
  <c r="B1" i="21"/>
  <c r="A1" i="21"/>
  <c r="B11" i="20"/>
  <c r="A11" i="20"/>
  <c r="B10" i="20"/>
  <c r="A10" i="20"/>
  <c r="B9" i="20"/>
  <c r="A9" i="20"/>
  <c r="B8" i="20"/>
  <c r="A8" i="20"/>
  <c r="B7" i="20"/>
  <c r="A7" i="20"/>
  <c r="B6" i="20"/>
  <c r="A6" i="20"/>
  <c r="B5" i="20"/>
  <c r="A5" i="20"/>
  <c r="B4" i="20"/>
  <c r="A4" i="20"/>
  <c r="B3" i="20"/>
  <c r="A3" i="20"/>
  <c r="B2" i="20"/>
  <c r="A2" i="20"/>
  <c r="B1" i="20"/>
  <c r="A1" i="20"/>
  <c r="B12" i="19"/>
  <c r="A12" i="19"/>
  <c r="B11" i="19"/>
  <c r="A11" i="19"/>
  <c r="B10" i="19"/>
  <c r="A10" i="19"/>
  <c r="B9" i="19"/>
  <c r="A9" i="19"/>
  <c r="B8" i="19"/>
  <c r="A8" i="19"/>
  <c r="B7" i="19"/>
  <c r="A7" i="19"/>
  <c r="B6" i="19"/>
  <c r="A6" i="19"/>
  <c r="B5" i="19"/>
  <c r="A5" i="19"/>
  <c r="B4" i="19"/>
  <c r="A4" i="19"/>
  <c r="B3" i="19"/>
  <c r="A3" i="19"/>
  <c r="B2" i="19"/>
  <c r="A2" i="19"/>
  <c r="B1" i="19"/>
  <c r="A1" i="19"/>
  <c r="B4" i="18"/>
  <c r="A4" i="18"/>
  <c r="B3" i="18"/>
  <c r="A3" i="18"/>
  <c r="B2" i="18"/>
  <c r="A2" i="18"/>
  <c r="B1" i="18"/>
  <c r="A1" i="18"/>
  <c r="B9" i="17"/>
  <c r="A9" i="17"/>
  <c r="B8" i="17"/>
  <c r="A8" i="17"/>
  <c r="B7" i="17"/>
  <c r="A7" i="17"/>
  <c r="B6" i="17"/>
  <c r="A6" i="17"/>
  <c r="B5" i="17"/>
  <c r="A5" i="17"/>
  <c r="B4" i="17"/>
  <c r="A4" i="17"/>
  <c r="B3" i="17"/>
  <c r="A3" i="17"/>
  <c r="B2" i="17"/>
  <c r="A2" i="17"/>
  <c r="B1" i="17"/>
  <c r="A1" i="17"/>
  <c r="B9" i="16"/>
  <c r="A9" i="16"/>
  <c r="B8" i="16"/>
  <c r="A8" i="16"/>
  <c r="B7" i="16"/>
  <c r="A7" i="16"/>
  <c r="B6" i="16"/>
  <c r="A6" i="16"/>
  <c r="B5" i="16"/>
  <c r="A5" i="16"/>
  <c r="B4" i="16"/>
  <c r="A4" i="16"/>
  <c r="B3" i="16"/>
  <c r="A3" i="16"/>
  <c r="B2" i="16"/>
  <c r="A2" i="16"/>
  <c r="B1" i="16"/>
  <c r="A1" i="16"/>
  <c r="B9" i="15"/>
  <c r="A9" i="15"/>
  <c r="B8" i="15"/>
  <c r="A8" i="15"/>
  <c r="B7" i="15"/>
  <c r="A7" i="15"/>
  <c r="B6" i="15"/>
  <c r="A6" i="15"/>
  <c r="B5" i="15"/>
  <c r="A5" i="15"/>
  <c r="B4" i="15"/>
  <c r="A4" i="15"/>
  <c r="B3" i="15"/>
  <c r="A3" i="15"/>
  <c r="B2" i="15"/>
  <c r="A2" i="15"/>
  <c r="B1" i="15"/>
  <c r="A1" i="15"/>
  <c r="B12" i="14"/>
  <c r="A12" i="14"/>
  <c r="B11" i="14"/>
  <c r="A11" i="14"/>
  <c r="B10" i="14"/>
  <c r="A10" i="14"/>
  <c r="B9" i="14"/>
  <c r="A9" i="14"/>
  <c r="B8" i="14"/>
  <c r="A8" i="14"/>
  <c r="B7" i="14"/>
  <c r="A7" i="14"/>
  <c r="B6" i="14"/>
  <c r="A6" i="14"/>
  <c r="B5" i="14"/>
  <c r="A5" i="14"/>
  <c r="B4" i="14"/>
  <c r="A4" i="14"/>
  <c r="B3" i="14"/>
  <c r="A3" i="14"/>
  <c r="B2" i="14"/>
  <c r="A2" i="14"/>
  <c r="B1" i="14"/>
  <c r="A1" i="14"/>
  <c r="B4" i="13"/>
  <c r="A4" i="13"/>
  <c r="B3" i="13"/>
  <c r="A3" i="13"/>
  <c r="B2" i="13"/>
  <c r="A2" i="13"/>
  <c r="B1" i="13"/>
  <c r="A1" i="13"/>
  <c r="B4" i="12"/>
  <c r="A4" i="12"/>
  <c r="B3" i="12"/>
  <c r="A3" i="12"/>
  <c r="B2" i="12"/>
  <c r="A2" i="12"/>
  <c r="B1" i="12"/>
  <c r="A1" i="12"/>
  <c r="B4" i="11"/>
  <c r="A4" i="11"/>
  <c r="B3" i="11"/>
  <c r="A3" i="11"/>
  <c r="B2" i="11"/>
  <c r="A2" i="11"/>
  <c r="B1" i="11"/>
  <c r="A1" i="11"/>
  <c r="B4" i="10"/>
  <c r="A4" i="10"/>
  <c r="B3" i="10"/>
  <c r="A3" i="10"/>
  <c r="B2" i="10"/>
  <c r="A2" i="10"/>
  <c r="B1" i="10"/>
  <c r="A1" i="10"/>
  <c r="B3" i="9"/>
  <c r="A3" i="9"/>
  <c r="B2" i="9"/>
  <c r="A2" i="9"/>
  <c r="B1" i="9"/>
  <c r="A1" i="9"/>
  <c r="B6" i="8"/>
  <c r="A6" i="8"/>
  <c r="B5" i="8"/>
  <c r="A5" i="8"/>
  <c r="B4" i="8"/>
  <c r="A4" i="8"/>
  <c r="B3" i="8"/>
  <c r="A3" i="8"/>
  <c r="B2" i="8"/>
  <c r="A2" i="8"/>
  <c r="B1" i="8"/>
  <c r="A1" i="8"/>
  <c r="B9" i="7"/>
  <c r="A9" i="7"/>
  <c r="B8" i="7"/>
  <c r="A8" i="7"/>
  <c r="B7" i="7"/>
  <c r="A7" i="7"/>
  <c r="B6" i="7"/>
  <c r="A6" i="7"/>
  <c r="B5" i="7"/>
  <c r="A5" i="7"/>
  <c r="B4" i="7"/>
  <c r="A4" i="7"/>
  <c r="B3" i="7"/>
  <c r="A3" i="7"/>
  <c r="B2" i="7"/>
  <c r="A2" i="7"/>
  <c r="B1" i="7"/>
  <c r="A1" i="7"/>
  <c r="B8" i="6"/>
  <c r="A8" i="6"/>
  <c r="B7" i="6"/>
  <c r="A7" i="6"/>
  <c r="B6" i="6"/>
  <c r="A6" i="6"/>
  <c r="B5" i="6"/>
  <c r="A5" i="6"/>
  <c r="B4" i="6"/>
  <c r="A4" i="6"/>
  <c r="B3" i="6"/>
  <c r="A3" i="6"/>
  <c r="B2" i="6"/>
  <c r="A2" i="6"/>
  <c r="B1" i="6"/>
  <c r="A1" i="6"/>
  <c r="B9" i="5"/>
  <c r="A9" i="5"/>
  <c r="B8" i="5"/>
  <c r="A8" i="5"/>
  <c r="B7" i="5"/>
  <c r="A7" i="5"/>
  <c r="B6" i="5"/>
  <c r="A6" i="5"/>
  <c r="B5" i="5"/>
  <c r="A5" i="5"/>
  <c r="B4" i="5"/>
  <c r="A4" i="5"/>
  <c r="B3" i="5"/>
  <c r="A3" i="5"/>
  <c r="B2" i="5"/>
  <c r="A2" i="5"/>
  <c r="B1" i="5"/>
  <c r="A1" i="5"/>
  <c r="B6" i="4"/>
  <c r="A6" i="4"/>
  <c r="B5" i="4"/>
  <c r="A5" i="4"/>
  <c r="B4" i="4"/>
  <c r="A4" i="4"/>
  <c r="B3" i="4"/>
  <c r="A3" i="4"/>
  <c r="B2" i="4"/>
  <c r="A2" i="4"/>
  <c r="B1" i="4"/>
  <c r="A1" i="4"/>
  <c r="B4" i="3"/>
  <c r="A4" i="3"/>
  <c r="B3" i="3"/>
  <c r="A3" i="3"/>
  <c r="B2" i="3"/>
  <c r="A2" i="3"/>
  <c r="B1" i="3"/>
  <c r="A1" i="3"/>
  <c r="O5" i="2"/>
  <c r="F59" i="26"/>
  <c r="F58" i="26"/>
  <c r="F60" i="26"/>
</calcChain>
</file>

<file path=xl/sharedStrings.xml><?xml version="1.0" encoding="utf-8"?>
<sst xmlns="http://schemas.openxmlformats.org/spreadsheetml/2006/main" count="15296" uniqueCount="169">
  <si>
    <t>Height</t>
  </si>
  <si>
    <t>The other aelio block footage got lost because Xbox Game Bar ate one of the recordings recording the web browser for some dumb reason. Not much, only about less than 20 people in those blocks combined as an estimate.</t>
  </si>
  <si>
    <t>Gender</t>
  </si>
  <si>
    <t>Chest Size</t>
  </si>
  <si>
    <t>Main Class</t>
  </si>
  <si>
    <t>Uses Ballooned Bosom</t>
  </si>
  <si>
    <t>Race</t>
  </si>
  <si>
    <t>Main Class Level</t>
  </si>
  <si>
    <t>Outfit Style</t>
  </si>
  <si>
    <t>Playstat</t>
  </si>
  <si>
    <t>Design Style</t>
  </si>
  <si>
    <t>Aelio Beginner Block</t>
  </si>
  <si>
    <t>Male</t>
  </si>
  <si>
    <t>Average</t>
  </si>
  <si>
    <t>Gunner</t>
  </si>
  <si>
    <t>Tall</t>
  </si>
  <si>
    <t>No</t>
  </si>
  <si>
    <t>Humanoid</t>
  </si>
  <si>
    <t>NGS</t>
  </si>
  <si>
    <t>Regular</t>
  </si>
  <si>
    <t>Gothic</t>
  </si>
  <si>
    <t>Hunter</t>
  </si>
  <si>
    <t>Newbie</t>
  </si>
  <si>
    <t>Defaults</t>
  </si>
  <si>
    <t>Female</t>
  </si>
  <si>
    <t>Flat</t>
  </si>
  <si>
    <t>Urban</t>
  </si>
  <si>
    <t>Large</t>
  </si>
  <si>
    <t>Force</t>
  </si>
  <si>
    <t>Short</t>
  </si>
  <si>
    <t>Yes Normally</t>
  </si>
  <si>
    <t>Medieval</t>
  </si>
  <si>
    <t>Fighter</t>
  </si>
  <si>
    <t>Techter</t>
  </si>
  <si>
    <t>Bikini</t>
  </si>
  <si>
    <t>Ranger</t>
  </si>
  <si>
    <t>CAST</t>
  </si>
  <si>
    <t>Scifi</t>
  </si>
  <si>
    <t>Small</t>
  </si>
  <si>
    <t>Returning</t>
  </si>
  <si>
    <t>Dress</t>
  </si>
  <si>
    <t>Max</t>
  </si>
  <si>
    <t>Minimum</t>
  </si>
  <si>
    <t>Casual</t>
  </si>
  <si>
    <t>Bouncer</t>
  </si>
  <si>
    <t>Cosplay</t>
  </si>
  <si>
    <t>PSO2</t>
  </si>
  <si>
    <t>Braver</t>
  </si>
  <si>
    <t>Monstrosity</t>
  </si>
  <si>
    <t>Very Tall</t>
  </si>
  <si>
    <t>Retem 01</t>
  </si>
  <si>
    <t>Furry</t>
  </si>
  <si>
    <t>Retem 02</t>
  </si>
  <si>
    <t>Retem 03</t>
  </si>
  <si>
    <t>Retem 04</t>
  </si>
  <si>
    <t>Unknown</t>
  </si>
  <si>
    <t>Retem 05</t>
  </si>
  <si>
    <t>Female head and hair, but muscular abs on male braver outfit my EYES</t>
  </si>
  <si>
    <t>Retem 06</t>
  </si>
  <si>
    <t>Kvaris 01</t>
  </si>
  <si>
    <t>Suits</t>
  </si>
  <si>
    <t>Kvaris 02</t>
  </si>
  <si>
    <t>Was using a frozen emote, hard to tell.</t>
  </si>
  <si>
    <t>Kvaris 03</t>
  </si>
  <si>
    <t>jesus christ, please don't put aina and manon there</t>
  </si>
  <si>
    <t>Kvaris 04</t>
  </si>
  <si>
    <t>putting a coat over a bikini is still a bikini</t>
  </si>
  <si>
    <t>legs become thinner and thinner the lower it goes, really off putting</t>
  </si>
  <si>
    <t>Kvaris 05</t>
  </si>
  <si>
    <t>Bikini with a coat</t>
  </si>
  <si>
    <t>super cute using the coat with bikini, but it's still bikini</t>
  </si>
  <si>
    <t>I thought she was somehow under 150cm for a sec but she's actually NOT min height even</t>
  </si>
  <si>
    <t>Kvaris 06</t>
  </si>
  <si>
    <t>The face looks like the ultimate chad but with a nose ring... Thicc legs tho.</t>
  </si>
  <si>
    <t>Kvaris 07</t>
  </si>
  <si>
    <t>Obese but surprisingly not max booba.</t>
  </si>
  <si>
    <t>The lankiest garoa outfit use i've ever seen, it's like the luigi of Garoa but towers over others.</t>
  </si>
  <si>
    <t>Kvaris 08</t>
  </si>
  <si>
    <t>If the PSO2 wedding dress has booba that big, god knows how big the NGS version is gonna be...</t>
  </si>
  <si>
    <t>Kvaris 09</t>
  </si>
  <si>
    <t>Kvaris 10</t>
  </si>
  <si>
    <t>It's a small female cast with a male head but the body itself looks like a gundam but there's ribbons here and there and why the pink oh god i'm in dire need of eye bleach</t>
  </si>
  <si>
    <t>Yes Extremely</t>
  </si>
  <si>
    <t>Called me out and became a fish. Petted. Fish was pleased.</t>
  </si>
  <si>
    <t>Surprisingly tall for a character that looks like a loli... Almost gave her the average height.</t>
  </si>
  <si>
    <t>Torpedo tits :/</t>
  </si>
  <si>
    <t>Very dapper looking emil, 10/10, cane pushes him to an 11/10</t>
  </si>
  <si>
    <t>Kvaris 11</t>
  </si>
  <si>
    <t>Extremely close to max since the outfit was the same as mine, but there was less curvature.</t>
  </si>
  <si>
    <t>Hands behind Back 1 on that? yikes</t>
  </si>
  <si>
    <t>Doing some kinky love things with the face of 333, so short she needs to stand on a bench to match her height.</t>
  </si>
  <si>
    <t>The recipient of love from 332.</t>
  </si>
  <si>
    <t>Uses a CAST head on a T1 body, kinda wanted to consider it CAST</t>
  </si>
  <si>
    <t>Kvaris 12</t>
  </si>
  <si>
    <t>creative use of a T1 head and accessories to make it seem more like a T2 head</t>
  </si>
  <si>
    <t>If you're gonna have matoi in your character name, even if it's some OC, it needs the max booba smh</t>
  </si>
  <si>
    <t>Kvaris 13</t>
  </si>
  <si>
    <t>The actual minimum height girl. The other minimums were estimates, but this one's head barely reached my character's underboobs.</t>
  </si>
  <si>
    <t>kirby cosplayer with the snowman now poggers</t>
  </si>
  <si>
    <t>The face kinda is eww</t>
  </si>
  <si>
    <t>cool use of boob armor in tandem with ballooned</t>
  </si>
  <si>
    <t>oh god everyone's clamped near the personal shops</t>
  </si>
  <si>
    <t>Naked, only had soap to cover her up wtf</t>
  </si>
  <si>
    <t>Rappy</t>
  </si>
  <si>
    <t>lady turn down your skin gloss sheesh</t>
  </si>
  <si>
    <t>Rappy with a furry face</t>
  </si>
  <si>
    <t>Kvaris 14</t>
  </si>
  <si>
    <t>Kvaris 15</t>
  </si>
  <si>
    <t>Massive body, tiny head, huge and thicc af sleeves, miniscule hands.</t>
  </si>
  <si>
    <t>Shrine maidens are always cute</t>
  </si>
  <si>
    <t>super cute face</t>
  </si>
  <si>
    <t>Kvaris 16</t>
  </si>
  <si>
    <t>bear hat :O</t>
  </si>
  <si>
    <t>Give me the eye bleach christ.</t>
  </si>
  <si>
    <t>cool af cast</t>
  </si>
  <si>
    <t>someone NOT using thick black rim glasses, she looks absolutely gorgeous and gives me cute librarian vibes</t>
  </si>
  <si>
    <t>old pervy man from dragon ball ripoff</t>
  </si>
  <si>
    <t>Kvaris 17</t>
  </si>
  <si>
    <t>very original force outfit with a more retem vibe, 10/10</t>
  </si>
  <si>
    <t>Kvaris 18</t>
  </si>
  <si>
    <t>yoooo it's Kiritoooooo</t>
  </si>
  <si>
    <t>not the nurse outfit but screams "hello nurse" kinda vibes</t>
  </si>
  <si>
    <t>police outfit is a blessing</t>
  </si>
  <si>
    <t>IMPORTANT DETAIL</t>
  </si>
  <si>
    <t>In order to insert a suggestion that uses a PivotTable or formula, your data was organized in columns with a single header row.</t>
  </si>
  <si>
    <t>Row Labels</t>
  </si>
  <si>
    <t>Grand Total</t>
  </si>
  <si>
    <t>Column Labels</t>
  </si>
  <si>
    <t>Count of Field1</t>
  </si>
  <si>
    <t>Large and Max</t>
  </si>
  <si>
    <t>Small and Flat</t>
  </si>
  <si>
    <t>Sum of Field1</t>
  </si>
  <si>
    <t>Flat &amp; Small</t>
  </si>
  <si>
    <t>Distribution of 'Gender' for 'Race' 'Humanoid'</t>
  </si>
  <si>
    <t>Count of Gender</t>
  </si>
  <si>
    <t>Between 50 &amp; 60</t>
  </si>
  <si>
    <t>Under 50</t>
  </si>
  <si>
    <t>Levels</t>
  </si>
  <si>
    <t>Number of Player</t>
  </si>
  <si>
    <t>% distribution of 'Uses Ballooned Bosom'</t>
  </si>
  <si>
    <t>Count of Uses Ballooned Bosom</t>
  </si>
  <si>
    <t>Distribution of 'Uses Ballooned Bosom' for each 'Height'</t>
  </si>
  <si>
    <t>Column1</t>
  </si>
  <si>
    <t>Count of Design Style</t>
  </si>
  <si>
    <t>Distribution of 'Height' for each 'Chest Size'</t>
  </si>
  <si>
    <t>Count of Height</t>
  </si>
  <si>
    <t>Count of Chest Size</t>
  </si>
  <si>
    <t>(Multiple Items)</t>
  </si>
  <si>
    <t>Distribution of 'Gender' for each 'Main Class'</t>
  </si>
  <si>
    <t>(All)</t>
  </si>
  <si>
    <t>Field1</t>
  </si>
  <si>
    <t>Distribution of 'Main Class Level' for 'Main Class' 'Hunter'</t>
  </si>
  <si>
    <t>Count of Main Class Level</t>
  </si>
  <si>
    <t>Lv 1-49</t>
  </si>
  <si>
    <t>Lv 50 - 59</t>
  </si>
  <si>
    <t>Lv 60</t>
  </si>
  <si>
    <t>Ship 2 Players is the data I inputed, the rest is the transformed data or graphs I used by using the "Analyse Data" button.</t>
  </si>
  <si>
    <t>Feel free to make your own physical surveys on the other ships (or do a better Ship 2 survey)</t>
  </si>
  <si>
    <t>A very poor looking S2 Physical survey results by ingenoire.</t>
  </si>
  <si>
    <t>Small Disclaimers</t>
  </si>
  <si>
    <r>
      <t xml:space="preserve">The reference character used to measure people's T2 chests was </t>
    </r>
    <r>
      <rPr>
        <b/>
        <i/>
        <sz val="10"/>
        <color rgb="FF000000"/>
        <rFont val="Arial"/>
        <family val="2"/>
        <scheme val="minor"/>
      </rPr>
      <t>maximum</t>
    </r>
    <r>
      <rPr>
        <sz val="10"/>
        <color rgb="FF000000"/>
        <rFont val="Arial"/>
        <scheme val="minor"/>
      </rPr>
      <t>. Let's be honest, trying to measure people's bust size by sight alone… isn't my forte. Judgement starts by "estimating" what the "average" size chest would be. Yes I know that's the most ridiculous thing ever, but I kinda did this survey without really thinking too much in advance lol.</t>
    </r>
  </si>
  <si>
    <t>Due to laziness, the final block, Kvaris 18, was cut short. I surveyed everywhere except the Personal Shops because doing a crowded personal shop area once or twice is painful. 550 is also a good number I guess.</t>
  </si>
  <si>
    <r>
      <t xml:space="preserve">The reference character used to measure people's heights was </t>
    </r>
    <r>
      <rPr>
        <b/>
        <i/>
        <sz val="10"/>
        <color rgb="FF000000"/>
        <rFont val="Arial"/>
        <family val="2"/>
        <scheme val="minor"/>
      </rPr>
      <t>180cm heels included</t>
    </r>
    <r>
      <rPr>
        <sz val="10"/>
        <color rgb="FF000000"/>
        <rFont val="Arial"/>
        <scheme val="minor"/>
      </rPr>
      <t>. Anyone slightly under or equal was considered tall. Anyone above was often considered Very Tall.</t>
    </r>
    <r>
      <rPr>
        <sz val="10"/>
        <color rgb="FF000000"/>
        <rFont val="Arial"/>
        <family val="2"/>
        <scheme val="minor"/>
      </rPr>
      <t xml:space="preserve"> Judging people's height is tough you know.</t>
    </r>
  </si>
  <si>
    <r>
      <t xml:space="preserve">Due to a file corruption, every Aelio block </t>
    </r>
    <r>
      <rPr>
        <i/>
        <sz val="10"/>
        <color rgb="FF000000"/>
        <rFont val="Arial"/>
        <family val="2"/>
        <scheme val="minor"/>
      </rPr>
      <t>(except the Beginner Block)</t>
    </r>
    <r>
      <rPr>
        <sz val="10"/>
        <color rgb="FF000000"/>
        <rFont val="Arial"/>
        <family val="2"/>
        <scheme val="minor"/>
      </rPr>
      <t xml:space="preserve"> was lost. This only accounted for about 20 people total.</t>
    </r>
  </si>
  <si>
    <t>Only Central City, Retem City and Kvaris Camp were considered.</t>
  </si>
  <si>
    <t>Classes were determined by using the overhead display that showcases class and level. It's impossible to tell if people where using different classes from their usual, but it was done during the second week of Kvaris, so it is possible people might have started levelling alts/other classes.</t>
  </si>
  <si>
    <t>As pointed out by Sacriate on fleet discord, the Returning/Newcomer flowers are kinda weird: apparently past level 20, the newcomer flower gets removed. Also you can show/hide a returning flower? Thankfully I forgot to use this data in the video for the better.</t>
  </si>
  <si>
    <t xml:space="preserve">I did put some mean comments near some entries because entering fields for hours on end is miserable. If you (somehow) recognize yourself through this and have a mean comment, uhh, sorry? </t>
  </si>
  <si>
    <t>A lot of the charts use PivotTables due to Excel. I have no clue what google docs does with this, but in anycase, all you need is the Ship 2 Players page. If you're opening this on Excel however, feel free to play around with the variables on those PivotTables.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</si>
</sst>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sz val="10"/>
      <color rgb="FF4472C4"/>
      <name val="Arial"/>
      <scheme val="minor"/>
    </font>
    <font>
      <sz val="10"/>
      <color rgb="FF333333"/>
      <name val="Arial"/>
      <scheme val="minor"/>
    </font>
    <font>
      <b/>
      <i/>
      <sz val="11"/>
      <color rgb="FF000000"/>
      <name val="Calibri"/>
    </font>
    <font>
      <b/>
      <sz val="10"/>
      <color theme="1"/>
      <name val="Arial"/>
      <scheme val="minor"/>
    </font>
    <font>
      <sz val="10"/>
      <color rgb="FF000000"/>
      <name val="Arial"/>
      <family val="2"/>
      <scheme val="minor"/>
    </font>
    <font>
      <sz val="11"/>
      <color rgb="FF9C0006"/>
      <name val="Arial"/>
      <family val="2"/>
      <scheme val="minor"/>
    </font>
    <font>
      <sz val="11"/>
      <color rgb="FF9C5700"/>
      <name val="Arial"/>
      <family val="2"/>
      <scheme val="minor"/>
    </font>
    <font>
      <b/>
      <i/>
      <sz val="10"/>
      <color rgb="FF000000"/>
      <name val="Arial"/>
      <family val="2"/>
      <scheme val="minor"/>
    </font>
    <font>
      <i/>
      <sz val="10"/>
      <color rgb="FF000000"/>
      <name val="Arial"/>
      <family val="2"/>
      <scheme val="minor"/>
    </font>
  </fonts>
  <fills count="7">
    <fill>
      <patternFill patternType="none"/>
    </fill>
    <fill>
      <patternFill patternType="gray125"/>
    </fill>
    <fill>
      <patternFill patternType="solid">
        <fgColor rgb="FFA4C2F4"/>
        <bgColor rgb="FFA4C2F4"/>
      </patternFill>
    </fill>
    <fill>
      <patternFill patternType="solid">
        <fgColor rgb="FF6D9EEB"/>
        <bgColor rgb="FF6D9EEB"/>
      </patternFill>
    </fill>
    <fill>
      <patternFill patternType="solid">
        <fgColor theme="4" tint="0.79998168889431442"/>
        <bgColor theme="4" tint="0.79998168889431442"/>
      </patternFill>
    </fill>
    <fill>
      <patternFill patternType="solid">
        <fgColor rgb="FFFFC7CE"/>
      </patternFill>
    </fill>
    <fill>
      <patternFill patternType="solid">
        <fgColor rgb="FFFFEB9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theme="4" tint="0.3999755851924192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7" fillId="5" borderId="0" applyNumberFormat="0" applyBorder="0" applyAlignment="0" applyProtection="0"/>
    <xf numFmtId="0" fontId="8" fillId="6" borderId="0" applyNumberFormat="0" applyBorder="0" applyAlignment="0" applyProtection="0"/>
  </cellStyleXfs>
  <cellXfs count="28">
    <xf numFmtId="0" fontId="0" fillId="0" borderId="0" xfId="0" applyFont="1" applyAlignment="1"/>
    <xf numFmtId="0" fontId="1" fillId="0" borderId="0" xfId="0" applyFont="1" applyAlignment="1"/>
    <xf numFmtId="0" fontId="1" fillId="0" borderId="0" xfId="0" applyFo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3" borderId="4" xfId="0" applyFont="1" applyFill="1" applyBorder="1" applyAlignment="1"/>
    <xf numFmtId="0" fontId="1" fillId="0" borderId="5" xfId="0" applyFont="1" applyBorder="1" applyAlignment="1"/>
    <xf numFmtId="0" fontId="2" fillId="0" borderId="0" xfId="0" applyFont="1" applyAlignment="1"/>
    <xf numFmtId="0" fontId="3" fillId="0" borderId="0" xfId="0" applyFont="1" applyAlignment="1"/>
    <xf numFmtId="0" fontId="0" fillId="0" borderId="0" xfId="0" applyNumberFormat="1" applyFont="1" applyAlignment="1"/>
    <xf numFmtId="0" fontId="0" fillId="0" borderId="0" xfId="0" applyFont="1" applyAlignment="1">
      <alignment horizontal="left"/>
    </xf>
    <xf numFmtId="0" fontId="0" fillId="0" borderId="0" xfId="0" pivotButton="1" applyFont="1" applyAlignment="1"/>
    <xf numFmtId="0" fontId="0" fillId="0" borderId="0" xfId="0" applyFont="1" applyAlignment="1">
      <alignment horizontal="left" indent="1"/>
    </xf>
    <xf numFmtId="0" fontId="4" fillId="0" borderId="0" xfId="0" applyFont="1" applyAlignment="1">
      <alignment horizontal="left" vertical="center"/>
    </xf>
    <xf numFmtId="0" fontId="5" fillId="4" borderId="6" xfId="0" applyFont="1" applyFill="1" applyBorder="1"/>
    <xf numFmtId="10" fontId="0" fillId="0" borderId="0" xfId="0" applyNumberFormat="1" applyFont="1" applyAlignment="1"/>
    <xf numFmtId="0" fontId="6" fillId="0" borderId="0" xfId="0" applyFont="1" applyAlignment="1"/>
    <xf numFmtId="0" fontId="1" fillId="0" borderId="0" xfId="0" applyFont="1" applyAlignment="1">
      <alignment horizontal="center"/>
    </xf>
    <xf numFmtId="0" fontId="0" fillId="0" borderId="0" xfId="0" applyFont="1" applyAlignment="1">
      <alignment horizontal="center"/>
    </xf>
    <xf numFmtId="0" fontId="8" fillId="6" borderId="0" xfId="2" applyAlignment="1"/>
    <xf numFmtId="0" fontId="0" fillId="0" borderId="0" xfId="0"/>
    <xf numFmtId="0" fontId="8" fillId="6" borderId="0" xfId="2"/>
    <xf numFmtId="0" fontId="7" fillId="5" borderId="7" xfId="1" applyBorder="1" applyAlignment="1">
      <alignment horizontal="center" vertical="center"/>
    </xf>
    <xf numFmtId="0" fontId="7" fillId="5" borderId="0" xfId="1" applyAlignment="1">
      <alignment horizontal="left" vertical="center"/>
    </xf>
    <xf numFmtId="0" fontId="0" fillId="0" borderId="0" xfId="0" applyFont="1" applyAlignment="1">
      <alignment horizontal="center" vertical="center" wrapText="1"/>
    </xf>
    <xf numFmtId="0" fontId="6" fillId="0" borderId="0" xfId="0" applyFont="1" applyAlignment="1">
      <alignment horizontal="center" vertical="center" wrapText="1"/>
    </xf>
  </cellXfs>
  <cellStyles count="3">
    <cellStyle name="Bad" xfId="1" builtinId="27"/>
    <cellStyle name="Neutral" xfId="2" builtinId="28"/>
    <cellStyle name="Normal" xfId="0" builtinId="0"/>
  </cellStyles>
  <dxfs count="12">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pivotCacheDefinition" Target="pivotCache/pivotCacheDefinition2.xml"/></Relationships>
</file>

<file path=xl/charts/_rels/chart20.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3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4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4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4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4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Gender</a:t>
            </a:r>
          </a:p>
        </c:rich>
      </c:tx>
      <c:overlay val="0"/>
    </c:title>
    <c:autoTitleDeleted val="0"/>
    <c:plotArea>
      <c:layout/>
      <c:pieChart>
        <c:varyColors val="1"/>
        <c:ser>
          <c:idx val="0"/>
          <c:order val="0"/>
          <c:tx>
            <c:strRef>
              <c:f>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CE74-43E0-AE08-7ED70A882F61}"/>
              </c:ext>
            </c:extLst>
          </c:dPt>
          <c:dPt>
            <c:idx val="1"/>
            <c:bubble3D val="0"/>
            <c:spPr>
              <a:solidFill>
                <a:srgbClr val="EA4335"/>
              </a:solidFill>
            </c:spPr>
            <c:extLst>
              <c:ext xmlns:c16="http://schemas.microsoft.com/office/drawing/2014/chart" uri="{C3380CC4-5D6E-409C-BE32-E72D297353CC}">
                <c16:uniqueId val="{00000003-CE74-43E0-AE08-7ED70A882F61}"/>
              </c:ext>
            </c:extLst>
          </c:dPt>
          <c:dPt>
            <c:idx val="2"/>
            <c:bubble3D val="0"/>
            <c:spPr>
              <a:solidFill>
                <a:srgbClr val="FBBC04"/>
              </a:solidFill>
            </c:spPr>
            <c:extLst>
              <c:ext xmlns:c16="http://schemas.microsoft.com/office/drawing/2014/chart" uri="{C3380CC4-5D6E-409C-BE32-E72D297353CC}">
                <c16:uniqueId val="{00000005-CE74-43E0-AE08-7ED70A882F61}"/>
              </c:ext>
            </c:extLst>
          </c:dPt>
          <c:cat>
            <c:strRef>
              <c:f>Gender!$A$2:$A$4</c:f>
              <c:strCache>
                <c:ptCount val="3"/>
                <c:pt idx="0">
                  <c:v>Male</c:v>
                </c:pt>
                <c:pt idx="1">
                  <c:v>Female</c:v>
                </c:pt>
                <c:pt idx="2">
                  <c:v>Unknown</c:v>
                </c:pt>
              </c:strCache>
            </c:strRef>
          </c:cat>
          <c:val>
            <c:numRef>
              <c:f>Gender!$B$2:$B$4</c:f>
              <c:numCache>
                <c:formatCode>General</c:formatCode>
                <c:ptCount val="3"/>
                <c:pt idx="0">
                  <c:v>133</c:v>
                </c:pt>
                <c:pt idx="1">
                  <c:v>403</c:v>
                </c:pt>
                <c:pt idx="2">
                  <c:v>14</c:v>
                </c:pt>
              </c:numCache>
            </c:numRef>
          </c:val>
          <c:extLst>
            <c:ext xmlns:c16="http://schemas.microsoft.com/office/drawing/2014/chart" uri="{C3380CC4-5D6E-409C-BE32-E72D297353CC}">
              <c16:uniqueId val="{00000006-CE74-43E0-AE08-7ED70A882F6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Chest Size</a:t>
            </a:r>
          </a:p>
        </c:rich>
      </c:tx>
      <c:overlay val="0"/>
    </c:title>
    <c:autoTitleDeleted val="0"/>
    <c:plotArea>
      <c:layout/>
      <c:pieChart>
        <c:varyColors val="1"/>
        <c:ser>
          <c:idx val="0"/>
          <c:order val="0"/>
          <c:tx>
            <c:strRef>
              <c:f>'Female Chests'!$B$1</c:f>
              <c:strCache>
                <c:ptCount val="1"/>
                <c:pt idx="0">
                  <c:v>Count</c:v>
                </c:pt>
              </c:strCache>
            </c:strRef>
          </c:tx>
          <c:dPt>
            <c:idx val="0"/>
            <c:bubble3D val="0"/>
            <c:spPr>
              <a:solidFill>
                <a:srgbClr val="6D9EEB"/>
              </a:solidFill>
            </c:spPr>
            <c:extLst>
              <c:ext xmlns:c16="http://schemas.microsoft.com/office/drawing/2014/chart" uri="{C3380CC4-5D6E-409C-BE32-E72D297353CC}">
                <c16:uniqueId val="{00000001-CC7B-444C-8C7A-1955D241F1B9}"/>
              </c:ext>
            </c:extLst>
          </c:dPt>
          <c:dPt>
            <c:idx val="1"/>
            <c:bubble3D val="0"/>
            <c:spPr>
              <a:solidFill>
                <a:srgbClr val="FF9900"/>
              </a:solidFill>
            </c:spPr>
            <c:extLst>
              <c:ext xmlns:c16="http://schemas.microsoft.com/office/drawing/2014/chart" uri="{C3380CC4-5D6E-409C-BE32-E72D297353CC}">
                <c16:uniqueId val="{00000003-CC7B-444C-8C7A-1955D241F1B9}"/>
              </c:ext>
            </c:extLst>
          </c:dPt>
          <c:dPt>
            <c:idx val="2"/>
            <c:bubble3D val="0"/>
            <c:spPr>
              <a:solidFill>
                <a:srgbClr val="F1C232"/>
              </a:solidFill>
            </c:spPr>
            <c:extLst>
              <c:ext xmlns:c16="http://schemas.microsoft.com/office/drawing/2014/chart" uri="{C3380CC4-5D6E-409C-BE32-E72D297353CC}">
                <c16:uniqueId val="{00000005-CC7B-444C-8C7A-1955D241F1B9}"/>
              </c:ext>
            </c:extLst>
          </c:dPt>
          <c:dPt>
            <c:idx val="3"/>
            <c:bubble3D val="0"/>
            <c:spPr>
              <a:solidFill>
                <a:srgbClr val="76A5AF"/>
              </a:solidFill>
            </c:spPr>
            <c:extLst>
              <c:ext xmlns:c16="http://schemas.microsoft.com/office/drawing/2014/chart" uri="{C3380CC4-5D6E-409C-BE32-E72D297353CC}">
                <c16:uniqueId val="{00000007-CC7B-444C-8C7A-1955D241F1B9}"/>
              </c:ext>
            </c:extLst>
          </c:dPt>
          <c:dPt>
            <c:idx val="4"/>
            <c:bubble3D val="0"/>
            <c:spPr>
              <a:solidFill>
                <a:srgbClr val="FF0000"/>
              </a:solidFill>
            </c:spPr>
            <c:extLst>
              <c:ext xmlns:c16="http://schemas.microsoft.com/office/drawing/2014/chart" uri="{C3380CC4-5D6E-409C-BE32-E72D297353CC}">
                <c16:uniqueId val="{00000009-CC7B-444C-8C7A-1955D241F1B9}"/>
              </c:ext>
            </c:extLst>
          </c:dPt>
          <c:cat>
            <c:strRef>
              <c:f>'Female Chests'!$A$2:$A$6</c:f>
              <c:strCache>
                <c:ptCount val="5"/>
                <c:pt idx="0">
                  <c:v>Flat</c:v>
                </c:pt>
                <c:pt idx="1">
                  <c:v>Large</c:v>
                </c:pt>
                <c:pt idx="2">
                  <c:v>Average</c:v>
                </c:pt>
                <c:pt idx="3">
                  <c:v>Small</c:v>
                </c:pt>
                <c:pt idx="4">
                  <c:v>Max</c:v>
                </c:pt>
              </c:strCache>
            </c:strRef>
          </c:cat>
          <c:val>
            <c:numRef>
              <c:f>'Female Chests'!$B$2:$B$6</c:f>
              <c:numCache>
                <c:formatCode>General</c:formatCode>
                <c:ptCount val="5"/>
                <c:pt idx="0">
                  <c:v>30</c:v>
                </c:pt>
                <c:pt idx="1">
                  <c:v>112</c:v>
                </c:pt>
                <c:pt idx="2">
                  <c:v>107</c:v>
                </c:pt>
                <c:pt idx="3">
                  <c:v>78</c:v>
                </c:pt>
                <c:pt idx="4">
                  <c:v>76</c:v>
                </c:pt>
              </c:numCache>
            </c:numRef>
          </c:val>
          <c:extLst>
            <c:ext xmlns:c16="http://schemas.microsoft.com/office/drawing/2014/chart" uri="{C3380CC4-5D6E-409C-BE32-E72D297353CC}">
              <c16:uniqueId val="{0000000A-CC7B-444C-8C7A-1955D241F1B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Max Chest Females per Class</a:t>
            </a:r>
          </a:p>
        </c:rich>
      </c:tx>
      <c:overlay val="0"/>
    </c:title>
    <c:autoTitleDeleted val="0"/>
    <c:plotArea>
      <c:layout/>
      <c:barChart>
        <c:barDir val="col"/>
        <c:grouping val="clustered"/>
        <c:varyColors val="1"/>
        <c:ser>
          <c:idx val="0"/>
          <c:order val="0"/>
          <c:tx>
            <c:strRef>
              <c:f>'Max Chest Females Class'!$B$1</c:f>
              <c:strCache>
                <c:ptCount val="1"/>
                <c:pt idx="0">
                  <c:v>Count</c:v>
                </c:pt>
              </c:strCache>
            </c:strRef>
          </c:tx>
          <c:spPr>
            <a:solidFill>
              <a:srgbClr val="4285F4"/>
            </a:solidFill>
            <a:ln cmpd="sng">
              <a:solidFill>
                <a:srgbClr val="000000"/>
              </a:solidFill>
            </a:ln>
          </c:spPr>
          <c:invertIfNegative val="1"/>
          <c:cat>
            <c:strRef>
              <c:f>'Max Chest Females Class'!$A$2:$A$9</c:f>
              <c:strCache>
                <c:ptCount val="8"/>
                <c:pt idx="0">
                  <c:v>Force</c:v>
                </c:pt>
                <c:pt idx="1">
                  <c:v>Fighter</c:v>
                </c:pt>
                <c:pt idx="2">
                  <c:v>Braver</c:v>
                </c:pt>
                <c:pt idx="3">
                  <c:v>Hunter</c:v>
                </c:pt>
                <c:pt idx="4">
                  <c:v>Bouncer</c:v>
                </c:pt>
                <c:pt idx="5">
                  <c:v>Gunner</c:v>
                </c:pt>
                <c:pt idx="6">
                  <c:v>Ranger</c:v>
                </c:pt>
                <c:pt idx="7">
                  <c:v>Techter</c:v>
                </c:pt>
              </c:strCache>
            </c:strRef>
          </c:cat>
          <c:val>
            <c:numRef>
              <c:f>'Max Chest Females Class'!$B$2:$B$9</c:f>
              <c:numCache>
                <c:formatCode>General</c:formatCode>
                <c:ptCount val="8"/>
                <c:pt idx="0">
                  <c:v>16</c:v>
                </c:pt>
                <c:pt idx="1">
                  <c:v>11</c:v>
                </c:pt>
                <c:pt idx="2">
                  <c:v>13</c:v>
                </c:pt>
                <c:pt idx="3">
                  <c:v>5</c:v>
                </c:pt>
                <c:pt idx="4">
                  <c:v>6</c:v>
                </c:pt>
                <c:pt idx="5">
                  <c:v>7</c:v>
                </c:pt>
                <c:pt idx="6">
                  <c:v>10</c:v>
                </c:pt>
                <c:pt idx="7">
                  <c:v>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C39-4D84-8BF6-C9AE371281C5}"/>
            </c:ext>
          </c:extLst>
        </c:ser>
        <c:dLbls>
          <c:showLegendKey val="0"/>
          <c:showVal val="0"/>
          <c:showCatName val="0"/>
          <c:showSerName val="0"/>
          <c:showPercent val="0"/>
          <c:showBubbleSize val="0"/>
        </c:dLbls>
        <c:gapWidth val="150"/>
        <c:axId val="838482464"/>
        <c:axId val="2033275551"/>
      </c:barChart>
      <c:catAx>
        <c:axId val="8384824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2033275551"/>
        <c:crosses val="autoZero"/>
        <c:auto val="1"/>
        <c:lblAlgn val="ctr"/>
        <c:lblOffset val="100"/>
        <c:noMultiLvlLbl val="1"/>
      </c:catAx>
      <c:valAx>
        <c:axId val="20332755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838482464"/>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Flat Chest Females per Main Class</a:t>
            </a:r>
          </a:p>
        </c:rich>
      </c:tx>
      <c:overlay val="0"/>
    </c:title>
    <c:autoTitleDeleted val="0"/>
    <c:plotArea>
      <c:layout/>
      <c:barChart>
        <c:barDir val="col"/>
        <c:grouping val="clustered"/>
        <c:varyColors val="1"/>
        <c:ser>
          <c:idx val="0"/>
          <c:order val="0"/>
          <c:tx>
            <c:strRef>
              <c:f>'Flat Chest Females Class'!$B$1</c:f>
              <c:strCache>
                <c:ptCount val="1"/>
                <c:pt idx="0">
                  <c:v>Count</c:v>
                </c:pt>
              </c:strCache>
            </c:strRef>
          </c:tx>
          <c:spPr>
            <a:solidFill>
              <a:srgbClr val="4285F4"/>
            </a:solidFill>
            <a:ln cmpd="sng">
              <a:solidFill>
                <a:srgbClr val="000000"/>
              </a:solidFill>
            </a:ln>
          </c:spPr>
          <c:invertIfNegative val="1"/>
          <c:cat>
            <c:strRef>
              <c:f>'Flat Chest Females Class'!$A$2:$A$8</c:f>
              <c:strCache>
                <c:ptCount val="7"/>
                <c:pt idx="0">
                  <c:v>Hunter</c:v>
                </c:pt>
                <c:pt idx="1">
                  <c:v>Braver</c:v>
                </c:pt>
                <c:pt idx="2">
                  <c:v>Force</c:v>
                </c:pt>
                <c:pt idx="3">
                  <c:v>Bouncer</c:v>
                </c:pt>
                <c:pt idx="4">
                  <c:v>Gunner</c:v>
                </c:pt>
                <c:pt idx="5">
                  <c:v>Techter</c:v>
                </c:pt>
                <c:pt idx="6">
                  <c:v>Ranger</c:v>
                </c:pt>
              </c:strCache>
            </c:strRef>
          </c:cat>
          <c:val>
            <c:numRef>
              <c:f>'Flat Chest Females Class'!$B$2:$B$8</c:f>
              <c:numCache>
                <c:formatCode>General</c:formatCode>
                <c:ptCount val="7"/>
                <c:pt idx="0">
                  <c:v>4</c:v>
                </c:pt>
                <c:pt idx="1">
                  <c:v>10</c:v>
                </c:pt>
                <c:pt idx="2">
                  <c:v>9</c:v>
                </c:pt>
                <c:pt idx="3">
                  <c:v>3</c:v>
                </c:pt>
                <c:pt idx="4">
                  <c:v>2</c:v>
                </c:pt>
                <c:pt idx="5">
                  <c:v>1</c:v>
                </c:pt>
                <c:pt idx="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60B-4E5F-BD82-ED5F1BB6C972}"/>
            </c:ext>
          </c:extLst>
        </c:ser>
        <c:dLbls>
          <c:showLegendKey val="0"/>
          <c:showVal val="0"/>
          <c:showCatName val="0"/>
          <c:showSerName val="0"/>
          <c:showPercent val="0"/>
          <c:showBubbleSize val="0"/>
        </c:dLbls>
        <c:gapWidth val="150"/>
        <c:axId val="1289755421"/>
        <c:axId val="849981797"/>
      </c:barChart>
      <c:catAx>
        <c:axId val="12897554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849981797"/>
        <c:crosses val="autoZero"/>
        <c:auto val="1"/>
        <c:lblAlgn val="ctr"/>
        <c:lblOffset val="100"/>
        <c:noMultiLvlLbl val="1"/>
      </c:catAx>
      <c:valAx>
        <c:axId val="8499817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289755421"/>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Ballooned Bosom use per Class (only females used it)</a:t>
            </a:r>
          </a:p>
        </c:rich>
      </c:tx>
      <c:overlay val="0"/>
    </c:title>
    <c:autoTitleDeleted val="0"/>
    <c:plotArea>
      <c:layout/>
      <c:barChart>
        <c:barDir val="col"/>
        <c:grouping val="clustered"/>
        <c:varyColors val="1"/>
        <c:ser>
          <c:idx val="0"/>
          <c:order val="0"/>
          <c:tx>
            <c:strRef>
              <c:f>'Ballooned Bosom'!$B$1</c:f>
              <c:strCache>
                <c:ptCount val="1"/>
                <c:pt idx="0">
                  <c:v>Count</c:v>
                </c:pt>
              </c:strCache>
            </c:strRef>
          </c:tx>
          <c:spPr>
            <a:solidFill>
              <a:srgbClr val="4285F4"/>
            </a:solidFill>
            <a:ln cmpd="sng">
              <a:solidFill>
                <a:srgbClr val="000000"/>
              </a:solidFill>
            </a:ln>
          </c:spPr>
          <c:invertIfNegative val="1"/>
          <c:cat>
            <c:strRef>
              <c:f>'Ballooned Bosom'!$A$2:$A$9</c:f>
              <c:strCache>
                <c:ptCount val="8"/>
                <c:pt idx="0">
                  <c:v>Force</c:v>
                </c:pt>
                <c:pt idx="1">
                  <c:v>Hunter</c:v>
                </c:pt>
                <c:pt idx="2">
                  <c:v>Bouncer</c:v>
                </c:pt>
                <c:pt idx="3">
                  <c:v>Ranger</c:v>
                </c:pt>
                <c:pt idx="4">
                  <c:v>Braver</c:v>
                </c:pt>
                <c:pt idx="5">
                  <c:v>Fighter</c:v>
                </c:pt>
                <c:pt idx="6">
                  <c:v>Gunner</c:v>
                </c:pt>
                <c:pt idx="7">
                  <c:v>Techter</c:v>
                </c:pt>
              </c:strCache>
            </c:strRef>
          </c:cat>
          <c:val>
            <c:numRef>
              <c:f>'Ballooned Bosom'!$B$2:$B$9</c:f>
              <c:numCache>
                <c:formatCode>General</c:formatCode>
                <c:ptCount val="8"/>
                <c:pt idx="0">
                  <c:v>6</c:v>
                </c:pt>
                <c:pt idx="1">
                  <c:v>1</c:v>
                </c:pt>
                <c:pt idx="2">
                  <c:v>2</c:v>
                </c:pt>
                <c:pt idx="3">
                  <c:v>2</c:v>
                </c:pt>
                <c:pt idx="4">
                  <c:v>2</c:v>
                </c:pt>
                <c:pt idx="5">
                  <c:v>1</c:v>
                </c:pt>
                <c:pt idx="6">
                  <c:v>2</c:v>
                </c:pt>
                <c:pt idx="7">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715-4746-A88E-BDE66AFAC06B}"/>
            </c:ext>
          </c:extLst>
        </c:ser>
        <c:dLbls>
          <c:showLegendKey val="0"/>
          <c:showVal val="0"/>
          <c:showCatName val="0"/>
          <c:showSerName val="0"/>
          <c:showPercent val="0"/>
          <c:showBubbleSize val="0"/>
        </c:dLbls>
        <c:gapWidth val="150"/>
        <c:axId val="382474217"/>
        <c:axId val="1644090054"/>
      </c:barChart>
      <c:catAx>
        <c:axId val="3824742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644090054"/>
        <c:crosses val="autoZero"/>
        <c:auto val="1"/>
        <c:lblAlgn val="ctr"/>
        <c:lblOffset val="100"/>
        <c:noMultiLvlLbl val="1"/>
      </c:catAx>
      <c:valAx>
        <c:axId val="16440900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382474217"/>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Height</a:t>
            </a:r>
          </a:p>
        </c:rich>
      </c:tx>
      <c:overlay val="0"/>
    </c:title>
    <c:autoTitleDeleted val="0"/>
    <c:plotArea>
      <c:layout/>
      <c:barChart>
        <c:barDir val="col"/>
        <c:grouping val="clustered"/>
        <c:varyColors val="1"/>
        <c:ser>
          <c:idx val="0"/>
          <c:order val="0"/>
          <c:tx>
            <c:strRef>
              <c:f>'Female Height'!$B$1</c:f>
              <c:strCache>
                <c:ptCount val="1"/>
                <c:pt idx="0">
                  <c:v>Count</c:v>
                </c:pt>
              </c:strCache>
            </c:strRef>
          </c:tx>
          <c:spPr>
            <a:solidFill>
              <a:srgbClr val="4285F4"/>
            </a:solidFill>
            <a:ln cmpd="sng">
              <a:solidFill>
                <a:srgbClr val="000000"/>
              </a:solidFill>
            </a:ln>
          </c:spPr>
          <c:invertIfNegative val="1"/>
          <c:cat>
            <c:strRef>
              <c:f>'Female Height'!$A$2:$A$6</c:f>
              <c:strCache>
                <c:ptCount val="5"/>
                <c:pt idx="0">
                  <c:v>Average</c:v>
                </c:pt>
                <c:pt idx="1">
                  <c:v>Short</c:v>
                </c:pt>
                <c:pt idx="2">
                  <c:v>Tall</c:v>
                </c:pt>
                <c:pt idx="3">
                  <c:v>Minimum</c:v>
                </c:pt>
                <c:pt idx="4">
                  <c:v>Very Tall</c:v>
                </c:pt>
              </c:strCache>
            </c:strRef>
          </c:cat>
          <c:val>
            <c:numRef>
              <c:f>'Female Height'!$B$2:$B$6</c:f>
              <c:numCache>
                <c:formatCode>General</c:formatCode>
                <c:ptCount val="5"/>
                <c:pt idx="0">
                  <c:v>135</c:v>
                </c:pt>
                <c:pt idx="1">
                  <c:v>129</c:v>
                </c:pt>
                <c:pt idx="2">
                  <c:v>83</c:v>
                </c:pt>
                <c:pt idx="3">
                  <c:v>31</c:v>
                </c:pt>
                <c:pt idx="4">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D6E-4EEB-BC23-1C934316000B}"/>
            </c:ext>
          </c:extLst>
        </c:ser>
        <c:dLbls>
          <c:showLegendKey val="0"/>
          <c:showVal val="0"/>
          <c:showCatName val="0"/>
          <c:showSerName val="0"/>
          <c:showPercent val="0"/>
          <c:showBubbleSize val="0"/>
        </c:dLbls>
        <c:gapWidth val="150"/>
        <c:axId val="158026177"/>
        <c:axId val="1058516835"/>
      </c:barChart>
      <c:catAx>
        <c:axId val="1580261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Height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058516835"/>
        <c:crosses val="autoZero"/>
        <c:auto val="1"/>
        <c:lblAlgn val="ctr"/>
        <c:lblOffset val="100"/>
        <c:noMultiLvlLbl val="1"/>
      </c:catAx>
      <c:valAx>
        <c:axId val="10585168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58026177"/>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Newbies per gender</a:t>
            </a:r>
          </a:p>
        </c:rich>
      </c:tx>
      <c:overlay val="0"/>
    </c:title>
    <c:autoTitleDeleted val="0"/>
    <c:plotArea>
      <c:layout/>
      <c:pieChart>
        <c:varyColors val="1"/>
        <c:ser>
          <c:idx val="0"/>
          <c:order val="0"/>
          <c:tx>
            <c:strRef>
              <c:f>'Newbies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5624-4843-9BDE-99C7F3638FA1}"/>
              </c:ext>
            </c:extLst>
          </c:dPt>
          <c:dPt>
            <c:idx val="1"/>
            <c:bubble3D val="0"/>
            <c:spPr>
              <a:solidFill>
                <a:srgbClr val="EA4335"/>
              </a:solidFill>
            </c:spPr>
            <c:extLst>
              <c:ext xmlns:c16="http://schemas.microsoft.com/office/drawing/2014/chart" uri="{C3380CC4-5D6E-409C-BE32-E72D297353CC}">
                <c16:uniqueId val="{00000003-5624-4843-9BDE-99C7F3638FA1}"/>
              </c:ext>
            </c:extLst>
          </c:dPt>
          <c:cat>
            <c:strRef>
              <c:f>'Newbies per Gender'!$A$2:$A$3</c:f>
              <c:strCache>
                <c:ptCount val="2"/>
                <c:pt idx="0">
                  <c:v>Male</c:v>
                </c:pt>
                <c:pt idx="1">
                  <c:v>Female</c:v>
                </c:pt>
              </c:strCache>
            </c:strRef>
          </c:cat>
          <c:val>
            <c:numRef>
              <c:f>'Newbies per Gender'!$B$2:$B$3</c:f>
              <c:numCache>
                <c:formatCode>General</c:formatCode>
                <c:ptCount val="2"/>
                <c:pt idx="0">
                  <c:v>3</c:v>
                </c:pt>
                <c:pt idx="1">
                  <c:v>6</c:v>
                </c:pt>
              </c:numCache>
            </c:numRef>
          </c:val>
          <c:extLst>
            <c:ext xmlns:c16="http://schemas.microsoft.com/office/drawing/2014/chart" uri="{C3380CC4-5D6E-409C-BE32-E72D297353CC}">
              <c16:uniqueId val="{00000004-5624-4843-9BDE-99C7F3638FA1}"/>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Returning per Gender</a:t>
            </a:r>
          </a:p>
        </c:rich>
      </c:tx>
      <c:overlay val="0"/>
    </c:title>
    <c:autoTitleDeleted val="0"/>
    <c:plotArea>
      <c:layout/>
      <c:pieChart>
        <c:varyColors val="1"/>
        <c:ser>
          <c:idx val="0"/>
          <c:order val="0"/>
          <c:tx>
            <c:strRef>
              <c:f>'Returning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B768-4289-94B5-F07E793A0F99}"/>
              </c:ext>
            </c:extLst>
          </c:dPt>
          <c:dPt>
            <c:idx val="1"/>
            <c:bubble3D val="0"/>
            <c:spPr>
              <a:solidFill>
                <a:srgbClr val="EA4335"/>
              </a:solidFill>
            </c:spPr>
            <c:extLst>
              <c:ext xmlns:c16="http://schemas.microsoft.com/office/drawing/2014/chart" uri="{C3380CC4-5D6E-409C-BE32-E72D297353CC}">
                <c16:uniqueId val="{00000003-B768-4289-94B5-F07E793A0F99}"/>
              </c:ext>
            </c:extLst>
          </c:dPt>
          <c:dPt>
            <c:idx val="2"/>
            <c:bubble3D val="0"/>
            <c:spPr>
              <a:solidFill>
                <a:srgbClr val="FBBC04"/>
              </a:solidFill>
            </c:spPr>
            <c:extLst>
              <c:ext xmlns:c16="http://schemas.microsoft.com/office/drawing/2014/chart" uri="{C3380CC4-5D6E-409C-BE32-E72D297353CC}">
                <c16:uniqueId val="{00000005-B768-4289-94B5-F07E793A0F99}"/>
              </c:ext>
            </c:extLst>
          </c:dPt>
          <c:cat>
            <c:strRef>
              <c:f>'Returning per Gender'!$A$2:$A$4</c:f>
              <c:strCache>
                <c:ptCount val="3"/>
                <c:pt idx="0">
                  <c:v>Female</c:v>
                </c:pt>
                <c:pt idx="1">
                  <c:v>Male</c:v>
                </c:pt>
                <c:pt idx="2">
                  <c:v>Unknown</c:v>
                </c:pt>
              </c:strCache>
            </c:strRef>
          </c:cat>
          <c:val>
            <c:numRef>
              <c:f>'Returning per Gender'!$B$2:$B$4</c:f>
              <c:numCache>
                <c:formatCode>General</c:formatCode>
                <c:ptCount val="3"/>
                <c:pt idx="0">
                  <c:v>47</c:v>
                </c:pt>
                <c:pt idx="1">
                  <c:v>23</c:v>
                </c:pt>
                <c:pt idx="2">
                  <c:v>1</c:v>
                </c:pt>
              </c:numCache>
            </c:numRef>
          </c:val>
          <c:extLst>
            <c:ext xmlns:c16="http://schemas.microsoft.com/office/drawing/2014/chart" uri="{C3380CC4-5D6E-409C-BE32-E72D297353CC}">
              <c16:uniqueId val="{00000006-B768-4289-94B5-F07E793A0F9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CAST per gender</a:t>
            </a:r>
          </a:p>
        </c:rich>
      </c:tx>
      <c:overlay val="0"/>
    </c:title>
    <c:autoTitleDeleted val="0"/>
    <c:plotArea>
      <c:layout/>
      <c:pieChart>
        <c:varyColors val="1"/>
        <c:ser>
          <c:idx val="0"/>
          <c:order val="0"/>
          <c:tx>
            <c:strRef>
              <c:f>'CAST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36E3-40A9-9AAF-B0DA83F2D726}"/>
              </c:ext>
            </c:extLst>
          </c:dPt>
          <c:dPt>
            <c:idx val="1"/>
            <c:bubble3D val="0"/>
            <c:spPr>
              <a:solidFill>
                <a:srgbClr val="EA4335"/>
              </a:solidFill>
            </c:spPr>
            <c:extLst>
              <c:ext xmlns:c16="http://schemas.microsoft.com/office/drawing/2014/chart" uri="{C3380CC4-5D6E-409C-BE32-E72D297353CC}">
                <c16:uniqueId val="{00000003-36E3-40A9-9AAF-B0DA83F2D726}"/>
              </c:ext>
            </c:extLst>
          </c:dPt>
          <c:dPt>
            <c:idx val="2"/>
            <c:bubble3D val="0"/>
            <c:spPr>
              <a:solidFill>
                <a:srgbClr val="FBBC04"/>
              </a:solidFill>
            </c:spPr>
            <c:extLst>
              <c:ext xmlns:c16="http://schemas.microsoft.com/office/drawing/2014/chart" uri="{C3380CC4-5D6E-409C-BE32-E72D297353CC}">
                <c16:uniqueId val="{00000005-36E3-40A9-9AAF-B0DA83F2D726}"/>
              </c:ext>
            </c:extLst>
          </c:dPt>
          <c:cat>
            <c:strRef>
              <c:f>'CAST per Gender'!$A$2:$A$4</c:f>
              <c:strCache>
                <c:ptCount val="3"/>
                <c:pt idx="0">
                  <c:v>Male</c:v>
                </c:pt>
                <c:pt idx="1">
                  <c:v>Female</c:v>
                </c:pt>
                <c:pt idx="2">
                  <c:v>Unknown</c:v>
                </c:pt>
              </c:strCache>
            </c:strRef>
          </c:cat>
          <c:val>
            <c:numRef>
              <c:f>'CAST per Gender'!$B$2:$B$4</c:f>
              <c:numCache>
                <c:formatCode>General</c:formatCode>
                <c:ptCount val="3"/>
                <c:pt idx="0">
                  <c:v>19</c:v>
                </c:pt>
                <c:pt idx="1">
                  <c:v>20</c:v>
                </c:pt>
                <c:pt idx="2">
                  <c:v>1</c:v>
                </c:pt>
              </c:numCache>
            </c:numRef>
          </c:val>
          <c:extLst>
            <c:ext xmlns:c16="http://schemas.microsoft.com/office/drawing/2014/chart" uri="{C3380CC4-5D6E-409C-BE32-E72D297353CC}">
              <c16:uniqueId val="{00000006-36E3-40A9-9AAF-B0DA83F2D72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Very Tall per Gender</a:t>
            </a:r>
          </a:p>
        </c:rich>
      </c:tx>
      <c:overlay val="0"/>
    </c:title>
    <c:autoTitleDeleted val="0"/>
    <c:plotArea>
      <c:layout/>
      <c:pieChart>
        <c:varyColors val="1"/>
        <c:ser>
          <c:idx val="0"/>
          <c:order val="0"/>
          <c:tx>
            <c:strRef>
              <c:f>'Very Tall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3A1D-46E9-A8F0-536FD57EDE8F}"/>
              </c:ext>
            </c:extLst>
          </c:dPt>
          <c:dPt>
            <c:idx val="1"/>
            <c:bubble3D val="0"/>
            <c:spPr>
              <a:solidFill>
                <a:srgbClr val="EA4335"/>
              </a:solidFill>
            </c:spPr>
            <c:extLst>
              <c:ext xmlns:c16="http://schemas.microsoft.com/office/drawing/2014/chart" uri="{C3380CC4-5D6E-409C-BE32-E72D297353CC}">
                <c16:uniqueId val="{00000003-3A1D-46E9-A8F0-536FD57EDE8F}"/>
              </c:ext>
            </c:extLst>
          </c:dPt>
          <c:dPt>
            <c:idx val="2"/>
            <c:bubble3D val="0"/>
            <c:spPr>
              <a:solidFill>
                <a:srgbClr val="FBBC04"/>
              </a:solidFill>
            </c:spPr>
            <c:extLst>
              <c:ext xmlns:c16="http://schemas.microsoft.com/office/drawing/2014/chart" uri="{C3380CC4-5D6E-409C-BE32-E72D297353CC}">
                <c16:uniqueId val="{00000005-3A1D-46E9-A8F0-536FD57EDE8F}"/>
              </c:ext>
            </c:extLst>
          </c:dPt>
          <c:cat>
            <c:strRef>
              <c:f>'Very Tall per Gender'!$A$2:$A$4</c:f>
              <c:strCache>
                <c:ptCount val="3"/>
                <c:pt idx="0">
                  <c:v>Female</c:v>
                </c:pt>
                <c:pt idx="1">
                  <c:v>Unknown</c:v>
                </c:pt>
                <c:pt idx="2">
                  <c:v>Male</c:v>
                </c:pt>
              </c:strCache>
            </c:strRef>
          </c:cat>
          <c:val>
            <c:numRef>
              <c:f>'Very Tall per Gender'!$B$2:$B$4</c:f>
              <c:numCache>
                <c:formatCode>General</c:formatCode>
                <c:ptCount val="3"/>
                <c:pt idx="0">
                  <c:v>25</c:v>
                </c:pt>
                <c:pt idx="1">
                  <c:v>1</c:v>
                </c:pt>
                <c:pt idx="2">
                  <c:v>19</c:v>
                </c:pt>
              </c:numCache>
            </c:numRef>
          </c:val>
          <c:extLst>
            <c:ext xmlns:c16="http://schemas.microsoft.com/office/drawing/2014/chart" uri="{C3380CC4-5D6E-409C-BE32-E72D297353CC}">
              <c16:uniqueId val="{00000006-3A1D-46E9-A8F0-536FD57EDE8F}"/>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PSO2 outfits per Gender</a:t>
            </a:r>
          </a:p>
        </c:rich>
      </c:tx>
      <c:overlay val="0"/>
    </c:title>
    <c:autoTitleDeleted val="0"/>
    <c:plotArea>
      <c:layout/>
      <c:pieChart>
        <c:varyColors val="1"/>
        <c:ser>
          <c:idx val="0"/>
          <c:order val="0"/>
          <c:tx>
            <c:strRef>
              <c:f>'PSO2 outfits per Gender'!$B$1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8915-4577-96E5-C0FCCDA96936}"/>
              </c:ext>
            </c:extLst>
          </c:dPt>
          <c:dPt>
            <c:idx val="1"/>
            <c:bubble3D val="0"/>
            <c:spPr>
              <a:solidFill>
                <a:srgbClr val="EA4335"/>
              </a:solidFill>
            </c:spPr>
            <c:extLst>
              <c:ext xmlns:c16="http://schemas.microsoft.com/office/drawing/2014/chart" uri="{C3380CC4-5D6E-409C-BE32-E72D297353CC}">
                <c16:uniqueId val="{00000003-8915-4577-96E5-C0FCCDA96936}"/>
              </c:ext>
            </c:extLst>
          </c:dPt>
          <c:dPt>
            <c:idx val="2"/>
            <c:bubble3D val="0"/>
            <c:spPr>
              <a:solidFill>
                <a:srgbClr val="FBBC04"/>
              </a:solidFill>
            </c:spPr>
            <c:extLst>
              <c:ext xmlns:c16="http://schemas.microsoft.com/office/drawing/2014/chart" uri="{C3380CC4-5D6E-409C-BE32-E72D297353CC}">
                <c16:uniqueId val="{00000005-8915-4577-96E5-C0FCCDA96936}"/>
              </c:ext>
            </c:extLst>
          </c:dPt>
          <c:cat>
            <c:strRef>
              <c:f>'PSO2 outfits per Gender'!$A$2:$A$4</c:f>
              <c:strCache>
                <c:ptCount val="3"/>
                <c:pt idx="0">
                  <c:v>Male</c:v>
                </c:pt>
                <c:pt idx="1">
                  <c:v>Female</c:v>
                </c:pt>
                <c:pt idx="2">
                  <c:v>Unknown</c:v>
                </c:pt>
              </c:strCache>
            </c:strRef>
          </c:cat>
          <c:val>
            <c:numRef>
              <c:f>'PSO2 outfits per Gender'!$B$2:$B$4</c:f>
              <c:numCache>
                <c:formatCode>General</c:formatCode>
                <c:ptCount val="3"/>
                <c:pt idx="0">
                  <c:v>14</c:v>
                </c:pt>
                <c:pt idx="1">
                  <c:v>36</c:v>
                </c:pt>
                <c:pt idx="2">
                  <c:v>5</c:v>
                </c:pt>
              </c:numCache>
            </c:numRef>
          </c:val>
          <c:extLst>
            <c:ext xmlns:c16="http://schemas.microsoft.com/office/drawing/2014/chart" uri="{C3380CC4-5D6E-409C-BE32-E72D297353CC}">
              <c16:uniqueId val="{00000006-8915-4577-96E5-C0FCCDA9693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Design Style</a:t>
            </a:r>
          </a:p>
        </c:rich>
      </c:tx>
      <c:overlay val="0"/>
    </c:title>
    <c:autoTitleDeleted val="0"/>
    <c:plotArea>
      <c:layout/>
      <c:barChart>
        <c:barDir val="col"/>
        <c:grouping val="clustered"/>
        <c:varyColors val="1"/>
        <c:ser>
          <c:idx val="0"/>
          <c:order val="0"/>
          <c:tx>
            <c:strRef>
              <c:f>'Design Styles'!$B$1</c:f>
              <c:strCache>
                <c:ptCount val="1"/>
                <c:pt idx="0">
                  <c:v>Count</c:v>
                </c:pt>
              </c:strCache>
            </c:strRef>
          </c:tx>
          <c:spPr>
            <a:solidFill>
              <a:srgbClr val="4285F4"/>
            </a:solidFill>
            <a:ln cmpd="sng">
              <a:solidFill>
                <a:srgbClr val="000000"/>
              </a:solidFill>
            </a:ln>
          </c:spPr>
          <c:invertIfNegative val="1"/>
          <c:cat>
            <c:strRef>
              <c:f>'Design Styles'!$A$2:$A$12</c:f>
              <c:strCache>
                <c:ptCount val="11"/>
                <c:pt idx="0">
                  <c:v>Gothic</c:v>
                </c:pt>
                <c:pt idx="1">
                  <c:v>Defaults</c:v>
                </c:pt>
                <c:pt idx="2">
                  <c:v>Urban</c:v>
                </c:pt>
                <c:pt idx="3">
                  <c:v>Medieval</c:v>
                </c:pt>
                <c:pt idx="4">
                  <c:v>Bikini</c:v>
                </c:pt>
                <c:pt idx="5">
                  <c:v>Scifi</c:v>
                </c:pt>
                <c:pt idx="6">
                  <c:v>Dress</c:v>
                </c:pt>
                <c:pt idx="7">
                  <c:v>Casual</c:v>
                </c:pt>
                <c:pt idx="8">
                  <c:v>Cosplay</c:v>
                </c:pt>
                <c:pt idx="9">
                  <c:v>Monstrosity</c:v>
                </c:pt>
                <c:pt idx="10">
                  <c:v>Furry</c:v>
                </c:pt>
              </c:strCache>
            </c:strRef>
          </c:cat>
          <c:val>
            <c:numRef>
              <c:f>'Design Styles'!$B$2:$B$12</c:f>
              <c:numCache>
                <c:formatCode>General</c:formatCode>
                <c:ptCount val="11"/>
                <c:pt idx="0">
                  <c:v>30</c:v>
                </c:pt>
                <c:pt idx="1">
                  <c:v>21</c:v>
                </c:pt>
                <c:pt idx="2">
                  <c:v>117</c:v>
                </c:pt>
                <c:pt idx="3">
                  <c:v>66</c:v>
                </c:pt>
                <c:pt idx="4">
                  <c:v>49</c:v>
                </c:pt>
                <c:pt idx="5">
                  <c:v>87</c:v>
                </c:pt>
                <c:pt idx="6">
                  <c:v>94</c:v>
                </c:pt>
                <c:pt idx="7">
                  <c:v>53</c:v>
                </c:pt>
                <c:pt idx="8">
                  <c:v>8</c:v>
                </c:pt>
                <c:pt idx="9">
                  <c:v>10</c:v>
                </c:pt>
                <c:pt idx="10">
                  <c:v>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252-4C68-BCA3-E942E854CB4E}"/>
            </c:ext>
          </c:extLst>
        </c:ser>
        <c:dLbls>
          <c:showLegendKey val="0"/>
          <c:showVal val="0"/>
          <c:showCatName val="0"/>
          <c:showSerName val="0"/>
          <c:showPercent val="0"/>
          <c:showBubbleSize val="0"/>
        </c:dLbls>
        <c:gapWidth val="150"/>
        <c:axId val="1653422748"/>
        <c:axId val="1577819483"/>
      </c:barChart>
      <c:catAx>
        <c:axId val="16534227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Design Style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577819483"/>
        <c:crosses val="autoZero"/>
        <c:auto val="1"/>
        <c:lblAlgn val="ctr"/>
        <c:lblOffset val="100"/>
        <c:noMultiLvlLbl val="1"/>
      </c:catAx>
      <c:valAx>
        <c:axId val="15778194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653422748"/>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Chart of Level 60s per Class</a:t>
            </a:r>
          </a:p>
        </c:rich>
      </c:tx>
      <c:overlay val="0"/>
    </c:title>
    <c:autoTitleDeleted val="0"/>
    <c:plotArea>
      <c:layout/>
      <c:pieChart>
        <c:varyColors val="1"/>
        <c:ser>
          <c:idx val="0"/>
          <c:order val="0"/>
          <c:tx>
            <c:strRef>
              <c:f>'L60 per Class'!$B$1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3D0B-4A7F-98E2-1E1585AF8329}"/>
              </c:ext>
            </c:extLst>
          </c:dPt>
          <c:dPt>
            <c:idx val="1"/>
            <c:bubble3D val="0"/>
            <c:spPr>
              <a:solidFill>
                <a:srgbClr val="EA4335"/>
              </a:solidFill>
            </c:spPr>
            <c:extLst>
              <c:ext xmlns:c16="http://schemas.microsoft.com/office/drawing/2014/chart" uri="{C3380CC4-5D6E-409C-BE32-E72D297353CC}">
                <c16:uniqueId val="{00000003-3D0B-4A7F-98E2-1E1585AF8329}"/>
              </c:ext>
            </c:extLst>
          </c:dPt>
          <c:dPt>
            <c:idx val="2"/>
            <c:bubble3D val="0"/>
            <c:spPr>
              <a:solidFill>
                <a:srgbClr val="FBBC04"/>
              </a:solidFill>
            </c:spPr>
            <c:extLst>
              <c:ext xmlns:c16="http://schemas.microsoft.com/office/drawing/2014/chart" uri="{C3380CC4-5D6E-409C-BE32-E72D297353CC}">
                <c16:uniqueId val="{00000005-3D0B-4A7F-98E2-1E1585AF8329}"/>
              </c:ext>
            </c:extLst>
          </c:dPt>
          <c:dPt>
            <c:idx val="3"/>
            <c:bubble3D val="0"/>
            <c:spPr>
              <a:solidFill>
                <a:srgbClr val="34A853"/>
              </a:solidFill>
            </c:spPr>
            <c:extLst>
              <c:ext xmlns:c16="http://schemas.microsoft.com/office/drawing/2014/chart" uri="{C3380CC4-5D6E-409C-BE32-E72D297353CC}">
                <c16:uniqueId val="{00000007-3D0B-4A7F-98E2-1E1585AF8329}"/>
              </c:ext>
            </c:extLst>
          </c:dPt>
          <c:dPt>
            <c:idx val="4"/>
            <c:bubble3D val="0"/>
            <c:spPr>
              <a:solidFill>
                <a:srgbClr val="FF6D01"/>
              </a:solidFill>
            </c:spPr>
            <c:extLst>
              <c:ext xmlns:c16="http://schemas.microsoft.com/office/drawing/2014/chart" uri="{C3380CC4-5D6E-409C-BE32-E72D297353CC}">
                <c16:uniqueId val="{00000009-3D0B-4A7F-98E2-1E1585AF8329}"/>
              </c:ext>
            </c:extLst>
          </c:dPt>
          <c:dPt>
            <c:idx val="5"/>
            <c:bubble3D val="0"/>
            <c:spPr>
              <a:solidFill>
                <a:srgbClr val="46BDC6"/>
              </a:solidFill>
            </c:spPr>
            <c:extLst>
              <c:ext xmlns:c16="http://schemas.microsoft.com/office/drawing/2014/chart" uri="{C3380CC4-5D6E-409C-BE32-E72D297353CC}">
                <c16:uniqueId val="{0000000B-3D0B-4A7F-98E2-1E1585AF8329}"/>
              </c:ext>
            </c:extLst>
          </c:dPt>
          <c:dPt>
            <c:idx val="6"/>
            <c:bubble3D val="0"/>
            <c:spPr>
              <a:solidFill>
                <a:srgbClr val="7BAAF7"/>
              </a:solidFill>
            </c:spPr>
            <c:extLst>
              <c:ext xmlns:c16="http://schemas.microsoft.com/office/drawing/2014/chart" uri="{C3380CC4-5D6E-409C-BE32-E72D297353CC}">
                <c16:uniqueId val="{0000000D-3D0B-4A7F-98E2-1E1585AF8329}"/>
              </c:ext>
            </c:extLst>
          </c:dPt>
          <c:dPt>
            <c:idx val="7"/>
            <c:bubble3D val="0"/>
            <c:spPr>
              <a:solidFill>
                <a:srgbClr val="F07B72"/>
              </a:solidFill>
            </c:spPr>
            <c:extLst>
              <c:ext xmlns:c16="http://schemas.microsoft.com/office/drawing/2014/chart" uri="{C3380CC4-5D6E-409C-BE32-E72D297353CC}">
                <c16:uniqueId val="{0000000F-3D0B-4A7F-98E2-1E1585AF8329}"/>
              </c:ext>
            </c:extLst>
          </c:dPt>
          <c:cat>
            <c:strRef>
              <c:f>'L60 per Class'!$A$2:$A$9</c:f>
              <c:strCache>
                <c:ptCount val="8"/>
                <c:pt idx="0">
                  <c:v>Braver</c:v>
                </c:pt>
                <c:pt idx="1">
                  <c:v>Fighter</c:v>
                </c:pt>
                <c:pt idx="2">
                  <c:v>Hunter</c:v>
                </c:pt>
                <c:pt idx="3">
                  <c:v>Techter</c:v>
                </c:pt>
                <c:pt idx="4">
                  <c:v>Force</c:v>
                </c:pt>
                <c:pt idx="5">
                  <c:v>Ranger</c:v>
                </c:pt>
                <c:pt idx="6">
                  <c:v>Gunner</c:v>
                </c:pt>
                <c:pt idx="7">
                  <c:v>Bouncer</c:v>
                </c:pt>
              </c:strCache>
            </c:strRef>
          </c:cat>
          <c:val>
            <c:numRef>
              <c:f>'L60 per Class'!$B$2:$B$9</c:f>
              <c:numCache>
                <c:formatCode>General</c:formatCode>
                <c:ptCount val="8"/>
                <c:pt idx="0">
                  <c:v>52</c:v>
                </c:pt>
                <c:pt idx="1">
                  <c:v>34</c:v>
                </c:pt>
                <c:pt idx="2">
                  <c:v>14</c:v>
                </c:pt>
                <c:pt idx="3">
                  <c:v>33</c:v>
                </c:pt>
                <c:pt idx="4">
                  <c:v>69</c:v>
                </c:pt>
                <c:pt idx="5">
                  <c:v>34</c:v>
                </c:pt>
                <c:pt idx="6">
                  <c:v>32</c:v>
                </c:pt>
                <c:pt idx="7">
                  <c:v>14</c:v>
                </c:pt>
              </c:numCache>
            </c:numRef>
          </c:val>
          <c:extLst>
            <c:ext xmlns:c16="http://schemas.microsoft.com/office/drawing/2014/chart" uri="{C3380CC4-5D6E-409C-BE32-E72D297353CC}">
              <c16:uniqueId val="{00000010-3D0B-4A7F-98E2-1E1585AF8329}"/>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Male Main Classes</a:t>
            </a:r>
          </a:p>
        </c:rich>
      </c:tx>
      <c:layout>
        <c:manualLayout>
          <c:xMode val="edge"/>
          <c:yMode val="edge"/>
          <c:x val="3.4249999999999996E-2"/>
          <c:y val="4.7304582210242592E-2"/>
        </c:manualLayout>
      </c:layout>
      <c:overlay val="0"/>
    </c:title>
    <c:autoTitleDeleted val="0"/>
    <c:plotArea>
      <c:layout/>
      <c:pieChart>
        <c:varyColors val="1"/>
        <c:ser>
          <c:idx val="0"/>
          <c:order val="0"/>
          <c:tx>
            <c:strRef>
              <c:f>'Male Classes'!$B$1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8CF7-4BFD-8B81-8DF6E4C271B8}"/>
              </c:ext>
            </c:extLst>
          </c:dPt>
          <c:dPt>
            <c:idx val="1"/>
            <c:bubble3D val="0"/>
            <c:spPr>
              <a:solidFill>
                <a:srgbClr val="EA4335"/>
              </a:solidFill>
            </c:spPr>
            <c:extLst>
              <c:ext xmlns:c16="http://schemas.microsoft.com/office/drawing/2014/chart" uri="{C3380CC4-5D6E-409C-BE32-E72D297353CC}">
                <c16:uniqueId val="{00000003-8CF7-4BFD-8B81-8DF6E4C271B8}"/>
              </c:ext>
            </c:extLst>
          </c:dPt>
          <c:dPt>
            <c:idx val="2"/>
            <c:bubble3D val="0"/>
            <c:spPr>
              <a:solidFill>
                <a:srgbClr val="FBBC04"/>
              </a:solidFill>
            </c:spPr>
            <c:extLst>
              <c:ext xmlns:c16="http://schemas.microsoft.com/office/drawing/2014/chart" uri="{C3380CC4-5D6E-409C-BE32-E72D297353CC}">
                <c16:uniqueId val="{00000005-8CF7-4BFD-8B81-8DF6E4C271B8}"/>
              </c:ext>
            </c:extLst>
          </c:dPt>
          <c:dPt>
            <c:idx val="3"/>
            <c:bubble3D val="0"/>
            <c:spPr>
              <a:solidFill>
                <a:srgbClr val="34A853"/>
              </a:solidFill>
            </c:spPr>
            <c:extLst>
              <c:ext xmlns:c16="http://schemas.microsoft.com/office/drawing/2014/chart" uri="{C3380CC4-5D6E-409C-BE32-E72D297353CC}">
                <c16:uniqueId val="{00000007-8CF7-4BFD-8B81-8DF6E4C271B8}"/>
              </c:ext>
            </c:extLst>
          </c:dPt>
          <c:dPt>
            <c:idx val="4"/>
            <c:bubble3D val="0"/>
            <c:spPr>
              <a:solidFill>
                <a:srgbClr val="FF6D01"/>
              </a:solidFill>
            </c:spPr>
            <c:extLst>
              <c:ext xmlns:c16="http://schemas.microsoft.com/office/drawing/2014/chart" uri="{C3380CC4-5D6E-409C-BE32-E72D297353CC}">
                <c16:uniqueId val="{00000009-8CF7-4BFD-8B81-8DF6E4C271B8}"/>
              </c:ext>
            </c:extLst>
          </c:dPt>
          <c:dPt>
            <c:idx val="5"/>
            <c:bubble3D val="0"/>
            <c:spPr>
              <a:solidFill>
                <a:srgbClr val="46BDC6"/>
              </a:solidFill>
            </c:spPr>
            <c:extLst>
              <c:ext xmlns:c16="http://schemas.microsoft.com/office/drawing/2014/chart" uri="{C3380CC4-5D6E-409C-BE32-E72D297353CC}">
                <c16:uniqueId val="{0000000B-8CF7-4BFD-8B81-8DF6E4C271B8}"/>
              </c:ext>
            </c:extLst>
          </c:dPt>
          <c:dPt>
            <c:idx val="6"/>
            <c:bubble3D val="0"/>
            <c:spPr>
              <a:solidFill>
                <a:srgbClr val="7BAAF7"/>
              </a:solidFill>
            </c:spPr>
            <c:extLst>
              <c:ext xmlns:c16="http://schemas.microsoft.com/office/drawing/2014/chart" uri="{C3380CC4-5D6E-409C-BE32-E72D297353CC}">
                <c16:uniqueId val="{0000000D-8CF7-4BFD-8B81-8DF6E4C271B8}"/>
              </c:ext>
            </c:extLst>
          </c:dPt>
          <c:dPt>
            <c:idx val="7"/>
            <c:bubble3D val="0"/>
            <c:spPr>
              <a:solidFill>
                <a:srgbClr val="F07B72"/>
              </a:solidFill>
            </c:spPr>
            <c:extLst>
              <c:ext xmlns:c16="http://schemas.microsoft.com/office/drawing/2014/chart" uri="{C3380CC4-5D6E-409C-BE32-E72D297353CC}">
                <c16:uniqueId val="{0000000F-8CF7-4BFD-8B81-8DF6E4C271B8}"/>
              </c:ext>
            </c:extLst>
          </c:dPt>
          <c:cat>
            <c:strRef>
              <c:f>'Male Classes'!$A$2:$A$9</c:f>
              <c:strCache>
                <c:ptCount val="8"/>
                <c:pt idx="0">
                  <c:v>Gunner</c:v>
                </c:pt>
                <c:pt idx="1">
                  <c:v>Hunter</c:v>
                </c:pt>
                <c:pt idx="2">
                  <c:v>Fighter</c:v>
                </c:pt>
                <c:pt idx="3">
                  <c:v>Ranger</c:v>
                </c:pt>
                <c:pt idx="4">
                  <c:v>Bouncer</c:v>
                </c:pt>
                <c:pt idx="5">
                  <c:v>Force</c:v>
                </c:pt>
                <c:pt idx="6">
                  <c:v>Braver</c:v>
                </c:pt>
                <c:pt idx="7">
                  <c:v>Techter</c:v>
                </c:pt>
              </c:strCache>
            </c:strRef>
          </c:cat>
          <c:val>
            <c:numRef>
              <c:f>'Male Classes'!$B$2:$B$9</c:f>
              <c:numCache>
                <c:formatCode>General</c:formatCode>
                <c:ptCount val="8"/>
                <c:pt idx="0">
                  <c:v>17</c:v>
                </c:pt>
                <c:pt idx="1">
                  <c:v>21</c:v>
                </c:pt>
                <c:pt idx="2">
                  <c:v>19</c:v>
                </c:pt>
                <c:pt idx="3">
                  <c:v>15</c:v>
                </c:pt>
                <c:pt idx="4">
                  <c:v>10</c:v>
                </c:pt>
                <c:pt idx="5">
                  <c:v>17</c:v>
                </c:pt>
                <c:pt idx="6">
                  <c:v>26</c:v>
                </c:pt>
                <c:pt idx="7">
                  <c:v>8</c:v>
                </c:pt>
              </c:numCache>
            </c:numRef>
          </c:val>
          <c:extLst>
            <c:ext xmlns:c16="http://schemas.microsoft.com/office/drawing/2014/chart" uri="{C3380CC4-5D6E-409C-BE32-E72D297353CC}">
              <c16:uniqueId val="{00000010-8CF7-4BFD-8B81-8DF6E4C271B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Classes</a:t>
            </a:r>
          </a:p>
        </c:rich>
      </c:tx>
      <c:overlay val="0"/>
    </c:title>
    <c:autoTitleDeleted val="0"/>
    <c:plotArea>
      <c:layout/>
      <c:barChart>
        <c:barDir val="col"/>
        <c:grouping val="clustered"/>
        <c:varyColors val="1"/>
        <c:ser>
          <c:idx val="0"/>
          <c:order val="0"/>
          <c:tx>
            <c:strRef>
              <c:f>'Female Classes'!$B$1</c:f>
              <c:strCache>
                <c:ptCount val="1"/>
                <c:pt idx="0">
                  <c:v>Count</c:v>
                </c:pt>
              </c:strCache>
            </c:strRef>
          </c:tx>
          <c:spPr>
            <a:solidFill>
              <a:srgbClr val="4285F4"/>
            </a:solidFill>
            <a:ln cmpd="sng">
              <a:solidFill>
                <a:srgbClr val="000000"/>
              </a:solidFill>
            </a:ln>
          </c:spPr>
          <c:invertIfNegative val="1"/>
          <c:cat>
            <c:strRef>
              <c:f>'Female Classes'!$A$2:$A$9</c:f>
              <c:strCache>
                <c:ptCount val="8"/>
                <c:pt idx="0">
                  <c:v>Hunter</c:v>
                </c:pt>
                <c:pt idx="1">
                  <c:v>Force</c:v>
                </c:pt>
                <c:pt idx="2">
                  <c:v>Fighter</c:v>
                </c:pt>
                <c:pt idx="3">
                  <c:v>Techter</c:v>
                </c:pt>
                <c:pt idx="4">
                  <c:v>Ranger</c:v>
                </c:pt>
                <c:pt idx="5">
                  <c:v>Gunner</c:v>
                </c:pt>
                <c:pt idx="6">
                  <c:v>Braver</c:v>
                </c:pt>
                <c:pt idx="7">
                  <c:v>Bouncer</c:v>
                </c:pt>
              </c:strCache>
            </c:strRef>
          </c:cat>
          <c:val>
            <c:numRef>
              <c:f>'Female Classes'!$B$2:$B$9</c:f>
              <c:numCache>
                <c:formatCode>General</c:formatCode>
                <c:ptCount val="8"/>
                <c:pt idx="0">
                  <c:v>33</c:v>
                </c:pt>
                <c:pt idx="1">
                  <c:v>99</c:v>
                </c:pt>
                <c:pt idx="2">
                  <c:v>44</c:v>
                </c:pt>
                <c:pt idx="3">
                  <c:v>41</c:v>
                </c:pt>
                <c:pt idx="4">
                  <c:v>43</c:v>
                </c:pt>
                <c:pt idx="5">
                  <c:v>42</c:v>
                </c:pt>
                <c:pt idx="6">
                  <c:v>76</c:v>
                </c:pt>
                <c:pt idx="7">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2E4-4EA7-B992-831B6936C682}"/>
            </c:ext>
          </c:extLst>
        </c:ser>
        <c:dLbls>
          <c:showLegendKey val="0"/>
          <c:showVal val="0"/>
          <c:showCatName val="0"/>
          <c:showSerName val="0"/>
          <c:showPercent val="0"/>
          <c:showBubbleSize val="0"/>
        </c:dLbls>
        <c:gapWidth val="150"/>
        <c:axId val="648154139"/>
        <c:axId val="47157701"/>
      </c:barChart>
      <c:catAx>
        <c:axId val="6481541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Main Class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47157701"/>
        <c:crosses val="autoZero"/>
        <c:auto val="1"/>
        <c:lblAlgn val="ctr"/>
        <c:lblOffset val="100"/>
        <c:noMultiLvlLbl val="1"/>
      </c:catAx>
      <c:valAx>
        <c:axId val="471577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648154139"/>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Race</a:t>
            </a:r>
          </a:p>
        </c:rich>
      </c:tx>
      <c:overlay val="0"/>
    </c:title>
    <c:autoTitleDeleted val="0"/>
    <c:plotArea>
      <c:layout/>
      <c:pieChart>
        <c:varyColors val="1"/>
        <c:ser>
          <c:idx val="0"/>
          <c:order val="0"/>
          <c:tx>
            <c:strRef>
              <c:f>'Race Type'!$B$1</c:f>
              <c:strCache>
                <c:ptCount val="1"/>
                <c:pt idx="0">
                  <c:v>Count</c:v>
                </c:pt>
              </c:strCache>
            </c:strRef>
          </c:tx>
          <c:dPt>
            <c:idx val="0"/>
            <c:bubble3D val="0"/>
            <c:spPr>
              <a:solidFill>
                <a:srgbClr val="4285F4"/>
              </a:solidFill>
            </c:spPr>
            <c:extLst>
              <c:ext xmlns:c16="http://schemas.microsoft.com/office/drawing/2014/chart" uri="{C3380CC4-5D6E-409C-BE32-E72D297353CC}">
                <c16:uniqueId val="{00000001-9837-4C96-A019-1B6E8969E8DA}"/>
              </c:ext>
            </c:extLst>
          </c:dPt>
          <c:dPt>
            <c:idx val="1"/>
            <c:bubble3D val="0"/>
            <c:spPr>
              <a:solidFill>
                <a:srgbClr val="EA4335"/>
              </a:solidFill>
            </c:spPr>
            <c:extLst>
              <c:ext xmlns:c16="http://schemas.microsoft.com/office/drawing/2014/chart" uri="{C3380CC4-5D6E-409C-BE32-E72D297353CC}">
                <c16:uniqueId val="{00000003-9837-4C96-A019-1B6E8969E8DA}"/>
              </c:ext>
            </c:extLst>
          </c:dPt>
          <c:dPt>
            <c:idx val="2"/>
            <c:bubble3D val="0"/>
            <c:spPr>
              <a:solidFill>
                <a:srgbClr val="FBBC04"/>
              </a:solidFill>
            </c:spPr>
            <c:extLst>
              <c:ext xmlns:c16="http://schemas.microsoft.com/office/drawing/2014/chart" uri="{C3380CC4-5D6E-409C-BE32-E72D297353CC}">
                <c16:uniqueId val="{00000005-9837-4C96-A019-1B6E8969E8DA}"/>
              </c:ext>
            </c:extLst>
          </c:dPt>
          <c:cat>
            <c:strRef>
              <c:f>'Race Type'!$A$2:$A$4</c:f>
              <c:strCache>
                <c:ptCount val="3"/>
                <c:pt idx="0">
                  <c:v>Humanoid</c:v>
                </c:pt>
                <c:pt idx="1">
                  <c:v>CAST</c:v>
                </c:pt>
                <c:pt idx="2">
                  <c:v>Suits</c:v>
                </c:pt>
              </c:strCache>
            </c:strRef>
          </c:cat>
          <c:val>
            <c:numRef>
              <c:f>'Race Type'!$B$2:$B$4</c:f>
              <c:numCache>
                <c:formatCode>General</c:formatCode>
                <c:ptCount val="3"/>
                <c:pt idx="0">
                  <c:v>503</c:v>
                </c:pt>
                <c:pt idx="1">
                  <c:v>40</c:v>
                </c:pt>
                <c:pt idx="2">
                  <c:v>7</c:v>
                </c:pt>
              </c:numCache>
            </c:numRef>
          </c:val>
          <c:extLst>
            <c:ext xmlns:c16="http://schemas.microsoft.com/office/drawing/2014/chart" uri="{C3380CC4-5D6E-409C-BE32-E72D297353CC}">
              <c16:uniqueId val="{00000006-9837-4C96-A019-1B6E8969E8DA}"/>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Female Design Style</a:t>
            </a:r>
          </a:p>
        </c:rich>
      </c:tx>
      <c:overlay val="0"/>
    </c:title>
    <c:autoTitleDeleted val="0"/>
    <c:plotArea>
      <c:layout/>
      <c:barChart>
        <c:barDir val="col"/>
        <c:grouping val="clustered"/>
        <c:varyColors val="1"/>
        <c:ser>
          <c:idx val="0"/>
          <c:order val="0"/>
          <c:tx>
            <c:strRef>
              <c:f>'Female Design'!$B$1</c:f>
              <c:strCache>
                <c:ptCount val="1"/>
                <c:pt idx="0">
                  <c:v>Count</c:v>
                </c:pt>
              </c:strCache>
            </c:strRef>
          </c:tx>
          <c:spPr>
            <a:solidFill>
              <a:srgbClr val="4285F4"/>
            </a:solidFill>
            <a:ln cmpd="sng">
              <a:solidFill>
                <a:srgbClr val="000000"/>
              </a:solidFill>
            </a:ln>
          </c:spPr>
          <c:invertIfNegative val="1"/>
          <c:cat>
            <c:strRef>
              <c:f>'Female Design'!$A$2:$A$12</c:f>
              <c:strCache>
                <c:ptCount val="11"/>
                <c:pt idx="0">
                  <c:v>Urban</c:v>
                </c:pt>
                <c:pt idx="1">
                  <c:v>Medieval</c:v>
                </c:pt>
                <c:pt idx="2">
                  <c:v>Bikini</c:v>
                </c:pt>
                <c:pt idx="3">
                  <c:v>Scifi</c:v>
                </c:pt>
                <c:pt idx="4">
                  <c:v>Dress</c:v>
                </c:pt>
                <c:pt idx="5">
                  <c:v>Casual</c:v>
                </c:pt>
                <c:pt idx="6">
                  <c:v>Defaults</c:v>
                </c:pt>
                <c:pt idx="7">
                  <c:v>Gothic</c:v>
                </c:pt>
                <c:pt idx="8">
                  <c:v>Monstrosity</c:v>
                </c:pt>
                <c:pt idx="9">
                  <c:v>Furry</c:v>
                </c:pt>
                <c:pt idx="10">
                  <c:v>Cosplay</c:v>
                </c:pt>
              </c:strCache>
            </c:strRef>
          </c:cat>
          <c:val>
            <c:numRef>
              <c:f>'Female Design'!$B$2:$B$12</c:f>
              <c:numCache>
                <c:formatCode>General</c:formatCode>
                <c:ptCount val="11"/>
                <c:pt idx="0">
                  <c:v>85</c:v>
                </c:pt>
                <c:pt idx="1">
                  <c:v>54</c:v>
                </c:pt>
                <c:pt idx="2">
                  <c:v>40</c:v>
                </c:pt>
                <c:pt idx="3">
                  <c:v>53</c:v>
                </c:pt>
                <c:pt idx="4">
                  <c:v>76</c:v>
                </c:pt>
                <c:pt idx="5">
                  <c:v>43</c:v>
                </c:pt>
                <c:pt idx="6">
                  <c:v>12</c:v>
                </c:pt>
                <c:pt idx="7">
                  <c:v>22</c:v>
                </c:pt>
                <c:pt idx="8">
                  <c:v>4</c:v>
                </c:pt>
                <c:pt idx="9">
                  <c:v>10</c:v>
                </c:pt>
                <c:pt idx="10">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812-43DE-ABE6-999984EB28D5}"/>
            </c:ext>
          </c:extLst>
        </c:ser>
        <c:dLbls>
          <c:showLegendKey val="0"/>
          <c:showVal val="0"/>
          <c:showCatName val="0"/>
          <c:showSerName val="0"/>
          <c:showPercent val="0"/>
          <c:showBubbleSize val="0"/>
        </c:dLbls>
        <c:gapWidth val="150"/>
        <c:axId val="159557426"/>
        <c:axId val="161037028"/>
      </c:barChart>
      <c:catAx>
        <c:axId val="1595574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Design Style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161037028"/>
        <c:crosses val="autoZero"/>
        <c:auto val="1"/>
        <c:lblAlgn val="ctr"/>
        <c:lblOffset val="100"/>
        <c:noMultiLvlLbl val="1"/>
      </c:catAx>
      <c:valAx>
        <c:axId val="1610370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59557426"/>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Male Design</a:t>
            </a:r>
          </a:p>
        </c:rich>
      </c:tx>
      <c:overlay val="0"/>
    </c:title>
    <c:autoTitleDeleted val="0"/>
    <c:plotArea>
      <c:layout/>
      <c:barChart>
        <c:barDir val="col"/>
        <c:grouping val="clustered"/>
        <c:varyColors val="1"/>
        <c:ser>
          <c:idx val="0"/>
          <c:order val="0"/>
          <c:tx>
            <c:strRef>
              <c:f>'Male Design'!$B$1</c:f>
              <c:strCache>
                <c:ptCount val="1"/>
                <c:pt idx="0">
                  <c:v>Count</c:v>
                </c:pt>
              </c:strCache>
            </c:strRef>
          </c:tx>
          <c:spPr>
            <a:solidFill>
              <a:srgbClr val="4285F4"/>
            </a:solidFill>
            <a:ln cmpd="sng">
              <a:solidFill>
                <a:srgbClr val="000000"/>
              </a:solidFill>
            </a:ln>
          </c:spPr>
          <c:invertIfNegative val="1"/>
          <c:cat>
            <c:strRef>
              <c:f>'Male Design'!$A$2:$A$11</c:f>
              <c:strCache>
                <c:ptCount val="10"/>
                <c:pt idx="0">
                  <c:v>Gothic</c:v>
                </c:pt>
                <c:pt idx="1">
                  <c:v>Defaults</c:v>
                </c:pt>
                <c:pt idx="2">
                  <c:v>Urban</c:v>
                </c:pt>
                <c:pt idx="3">
                  <c:v>Scifi</c:v>
                </c:pt>
                <c:pt idx="4">
                  <c:v>Cosplay</c:v>
                </c:pt>
                <c:pt idx="5">
                  <c:v>Dress</c:v>
                </c:pt>
                <c:pt idx="6">
                  <c:v>Medieval</c:v>
                </c:pt>
                <c:pt idx="7">
                  <c:v>Casual</c:v>
                </c:pt>
                <c:pt idx="8">
                  <c:v>Monstrosity</c:v>
                </c:pt>
                <c:pt idx="9">
                  <c:v>Bikini</c:v>
                </c:pt>
              </c:strCache>
            </c:strRef>
          </c:cat>
          <c:val>
            <c:numRef>
              <c:f>'Male Design'!$B$2:$B$11</c:f>
              <c:numCache>
                <c:formatCode>General</c:formatCode>
                <c:ptCount val="10"/>
                <c:pt idx="0">
                  <c:v>7</c:v>
                </c:pt>
                <c:pt idx="1">
                  <c:v>9</c:v>
                </c:pt>
                <c:pt idx="2">
                  <c:v>32</c:v>
                </c:pt>
                <c:pt idx="3">
                  <c:v>33</c:v>
                </c:pt>
                <c:pt idx="4">
                  <c:v>3</c:v>
                </c:pt>
                <c:pt idx="5">
                  <c:v>18</c:v>
                </c:pt>
                <c:pt idx="6">
                  <c:v>11</c:v>
                </c:pt>
                <c:pt idx="7">
                  <c:v>10</c:v>
                </c:pt>
                <c:pt idx="8">
                  <c:v>1</c:v>
                </c:pt>
                <c:pt idx="9">
                  <c:v>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B19-45DA-9F38-1FF787013693}"/>
            </c:ext>
          </c:extLst>
        </c:ser>
        <c:dLbls>
          <c:showLegendKey val="0"/>
          <c:showVal val="0"/>
          <c:showCatName val="0"/>
          <c:showSerName val="0"/>
          <c:showPercent val="0"/>
          <c:showBubbleSize val="0"/>
        </c:dLbls>
        <c:gapWidth val="150"/>
        <c:axId val="1013180915"/>
        <c:axId val="416777481"/>
      </c:barChart>
      <c:catAx>
        <c:axId val="10131809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Design Style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416777481"/>
        <c:crosses val="autoZero"/>
        <c:auto val="1"/>
        <c:lblAlgn val="ctr"/>
        <c:lblOffset val="100"/>
        <c:noMultiLvlLbl val="1"/>
      </c:catAx>
      <c:valAx>
        <c:axId val="4167774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013180915"/>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Male Height</a:t>
            </a:r>
          </a:p>
        </c:rich>
      </c:tx>
      <c:overlay val="0"/>
    </c:title>
    <c:autoTitleDeleted val="0"/>
    <c:plotArea>
      <c:layout/>
      <c:barChart>
        <c:barDir val="col"/>
        <c:grouping val="clustered"/>
        <c:varyColors val="1"/>
        <c:ser>
          <c:idx val="0"/>
          <c:order val="0"/>
          <c:tx>
            <c:strRef>
              <c:f>'Male Height'!$B$1</c:f>
              <c:strCache>
                <c:ptCount val="1"/>
                <c:pt idx="0">
                  <c:v>Count</c:v>
                </c:pt>
              </c:strCache>
            </c:strRef>
          </c:tx>
          <c:spPr>
            <a:solidFill>
              <a:srgbClr val="4285F4"/>
            </a:solidFill>
            <a:ln cmpd="sng">
              <a:solidFill>
                <a:srgbClr val="000000"/>
              </a:solidFill>
            </a:ln>
          </c:spPr>
          <c:invertIfNegative val="1"/>
          <c:cat>
            <c:strRef>
              <c:f>'Male Height'!$A$2:$A$6</c:f>
              <c:strCache>
                <c:ptCount val="5"/>
                <c:pt idx="0">
                  <c:v>Tall</c:v>
                </c:pt>
                <c:pt idx="1">
                  <c:v>Average</c:v>
                </c:pt>
                <c:pt idx="2">
                  <c:v>Short</c:v>
                </c:pt>
                <c:pt idx="3">
                  <c:v>Minimum</c:v>
                </c:pt>
                <c:pt idx="4">
                  <c:v>Very Tall</c:v>
                </c:pt>
              </c:strCache>
            </c:strRef>
          </c:cat>
          <c:val>
            <c:numRef>
              <c:f>'Male Height'!$B$2:$B$6</c:f>
              <c:numCache>
                <c:formatCode>General</c:formatCode>
                <c:ptCount val="5"/>
                <c:pt idx="0">
                  <c:v>59</c:v>
                </c:pt>
                <c:pt idx="1">
                  <c:v>34</c:v>
                </c:pt>
                <c:pt idx="2">
                  <c:v>15</c:v>
                </c:pt>
                <c:pt idx="3">
                  <c:v>6</c:v>
                </c:pt>
                <c:pt idx="4">
                  <c:v>19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39D-4494-9E09-8FBACEAE78F8}"/>
            </c:ext>
          </c:extLst>
        </c:ser>
        <c:dLbls>
          <c:showLegendKey val="0"/>
          <c:showVal val="0"/>
          <c:showCatName val="0"/>
          <c:showSerName val="0"/>
          <c:showPercent val="0"/>
          <c:showBubbleSize val="0"/>
        </c:dLbls>
        <c:gapWidth val="150"/>
        <c:axId val="1312754469"/>
        <c:axId val="755240855"/>
      </c:barChart>
      <c:catAx>
        <c:axId val="13127544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Height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fr-FR"/>
          </a:p>
        </c:txPr>
        <c:crossAx val="755240855"/>
        <c:crosses val="autoZero"/>
        <c:auto val="1"/>
        <c:lblAlgn val="ctr"/>
        <c:lblOffset val="100"/>
        <c:noMultiLvlLbl val="1"/>
      </c:catAx>
      <c:valAx>
        <c:axId val="7552408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fr-FR"/>
          </a:p>
        </c:txPr>
        <c:crossAx val="1312754469"/>
        <c:crosses val="autoZero"/>
        <c:crossBetween val="between"/>
      </c:valAx>
    </c:plotArea>
    <c:legend>
      <c:legendPos val="r"/>
      <c:overlay val="0"/>
      <c:txPr>
        <a:bodyPr/>
        <a:lstStyle/>
        <a:p>
          <a:pPr lvl="0">
            <a:defRPr b="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Male Chest Sizes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'Chest Sizes'!$B$3:$B$4</c:f>
              <c:strCache>
                <c:ptCount val="1"/>
                <c:pt idx="0">
                  <c:v>Female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'Chest Sizes'!$A$5:$A$10</c:f>
              <c:strCache>
                <c:ptCount val="5"/>
                <c:pt idx="0">
                  <c:v>Flat</c:v>
                </c:pt>
                <c:pt idx="1">
                  <c:v>Small</c:v>
                </c:pt>
                <c:pt idx="2">
                  <c:v>Average</c:v>
                </c:pt>
                <c:pt idx="3">
                  <c:v>Large</c:v>
                </c:pt>
                <c:pt idx="4">
                  <c:v>Max</c:v>
                </c:pt>
              </c:strCache>
            </c:strRef>
          </c:cat>
          <c:val>
            <c:numRef>
              <c:f>'Chest Sizes'!$B$5:$B$10</c:f>
              <c:numCache>
                <c:formatCode>General</c:formatCode>
                <c:ptCount val="5"/>
                <c:pt idx="0">
                  <c:v>30</c:v>
                </c:pt>
                <c:pt idx="1">
                  <c:v>78</c:v>
                </c:pt>
                <c:pt idx="2">
                  <c:v>107</c:v>
                </c:pt>
                <c:pt idx="3">
                  <c:v>111</c:v>
                </c:pt>
                <c:pt idx="4">
                  <c:v>61</c:v>
                </c:pt>
              </c:numCache>
            </c:numRef>
          </c:val>
          <c:extLst>
            <c:ext xmlns:c16="http://schemas.microsoft.com/office/drawing/2014/chart" uri="{C3380CC4-5D6E-409C-BE32-E72D297353CC}">
              <c16:uniqueId val="{00000000-2350-42B1-A0B8-66E976882982}"/>
            </c:ext>
          </c:extLst>
        </c:ser>
        <c:dLbls>
          <c:dLblPos val="inEnd"/>
          <c:showLegendKey val="0"/>
          <c:showVal val="1"/>
          <c:showCatName val="0"/>
          <c:showSerName val="0"/>
          <c:showPercent val="0"/>
          <c:showBubbleSize val="0"/>
        </c:dLbls>
        <c:gapWidth val="65"/>
        <c:axId val="666642751"/>
        <c:axId val="666640255"/>
      </c:barChart>
      <c:catAx>
        <c:axId val="666642751"/>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Chest Size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666640255"/>
        <c:crosses val="autoZero"/>
        <c:auto val="1"/>
        <c:lblAlgn val="ctr"/>
        <c:lblOffset val="100"/>
        <c:noMultiLvlLbl val="0"/>
      </c:catAx>
      <c:valAx>
        <c:axId val="66664025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Field1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6666427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2"/>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0F21-4D05-A4CA-D3143600074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0F21-4D05-A4CA-D314360007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0F21-4D05-A4CA-D314360007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Sizes'!$E$58:$E$60</c:f>
              <c:strCache>
                <c:ptCount val="3"/>
                <c:pt idx="0">
                  <c:v>Bouncer Small and Flat</c:v>
                </c:pt>
                <c:pt idx="1">
                  <c:v>Bouncer Average</c:v>
                </c:pt>
                <c:pt idx="2">
                  <c:v>Bouncer Large and Max</c:v>
                </c:pt>
              </c:strCache>
            </c:strRef>
          </c:cat>
          <c:val>
            <c:numRef>
              <c:f>'Chest Sizes'!$F$58:$F$60</c:f>
              <c:numCache>
                <c:formatCode>General</c:formatCode>
                <c:ptCount val="3"/>
                <c:pt idx="0">
                  <c:v>0</c:v>
                </c:pt>
                <c:pt idx="1">
                  <c:v>0</c:v>
                </c:pt>
                <c:pt idx="2">
                  <c:v>0</c:v>
                </c:pt>
              </c:numCache>
            </c:numRef>
          </c:val>
          <c:extLst>
            <c:ext xmlns:c16="http://schemas.microsoft.com/office/drawing/2014/chart" uri="{C3380CC4-5D6E-409C-BE32-E72D297353CC}">
              <c16:uniqueId val="{00000022-0F21-4D05-A4CA-D3143600074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Sizes!PivotTable2</c:name>
    <c:fmtId val="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'Chest Sizes'!$B$20:$B$21</c:f>
              <c:strCache>
                <c:ptCount val="1"/>
                <c:pt idx="0">
                  <c:v>Female</c:v>
                </c:pt>
              </c:strCache>
            </c:strRef>
          </c:tx>
          <c:spPr>
            <a:solidFill>
              <a:schemeClr val="accent1">
                <a:alpha val="85000"/>
              </a:schemeClr>
            </a:solidFill>
            <a:ln w="9525" cap="flat" cmpd="sng" algn="ctr">
              <a:solidFill>
                <a:schemeClr val="lt1">
                  <a:alpha val="50000"/>
                </a:schemeClr>
              </a:solidFill>
              <a:round/>
            </a:ln>
            <a:effectLst/>
          </c:spPr>
          <c:invertIfNegative val="0"/>
          <c:dPt>
            <c:idx val="38"/>
            <c:invertIfNegative val="0"/>
            <c:bubble3D val="0"/>
            <c:extLst>
              <c:ext xmlns:c16="http://schemas.microsoft.com/office/drawing/2014/chart" uri="{C3380CC4-5D6E-409C-BE32-E72D297353CC}">
                <c16:uniqueId val="{00000001-BE35-4257-B064-02FB7D8C6A4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'Chest Sizes'!$A$22:$A$70</c:f>
              <c:multiLvlStrCache>
                <c:ptCount val="40"/>
                <c:lvl>
                  <c:pt idx="0">
                    <c:v>Flat</c:v>
                  </c:pt>
                  <c:pt idx="1">
                    <c:v>Small</c:v>
                  </c:pt>
                  <c:pt idx="2">
                    <c:v>Average</c:v>
                  </c:pt>
                  <c:pt idx="3">
                    <c:v>Large</c:v>
                  </c:pt>
                  <c:pt idx="4">
                    <c:v>Max</c:v>
                  </c:pt>
                  <c:pt idx="5">
                    <c:v>Flat</c:v>
                  </c:pt>
                  <c:pt idx="6">
                    <c:v>Small</c:v>
                  </c:pt>
                  <c:pt idx="7">
                    <c:v>Average</c:v>
                  </c:pt>
                  <c:pt idx="8">
                    <c:v>Large</c:v>
                  </c:pt>
                  <c:pt idx="9">
                    <c:v>Max</c:v>
                  </c:pt>
                  <c:pt idx="10">
                    <c:v>Flat</c:v>
                  </c:pt>
                  <c:pt idx="11">
                    <c:v>Small</c:v>
                  </c:pt>
                  <c:pt idx="12">
                    <c:v>Average</c:v>
                  </c:pt>
                  <c:pt idx="13">
                    <c:v>Large</c:v>
                  </c:pt>
                  <c:pt idx="14">
                    <c:v>Max</c:v>
                  </c:pt>
                  <c:pt idx="15">
                    <c:v>Flat</c:v>
                  </c:pt>
                  <c:pt idx="16">
                    <c:v>Small</c:v>
                  </c:pt>
                  <c:pt idx="17">
                    <c:v>Average</c:v>
                  </c:pt>
                  <c:pt idx="18">
                    <c:v>Large</c:v>
                  </c:pt>
                  <c:pt idx="19">
                    <c:v>Max</c:v>
                  </c:pt>
                  <c:pt idx="20">
                    <c:v>Flat</c:v>
                  </c:pt>
                  <c:pt idx="21">
                    <c:v>Small</c:v>
                  </c:pt>
                  <c:pt idx="22">
                    <c:v>Average</c:v>
                  </c:pt>
                  <c:pt idx="23">
                    <c:v>Large</c:v>
                  </c:pt>
                  <c:pt idx="24">
                    <c:v>Max</c:v>
                  </c:pt>
                  <c:pt idx="25">
                    <c:v>Flat</c:v>
                  </c:pt>
                  <c:pt idx="26">
                    <c:v>Small</c:v>
                  </c:pt>
                  <c:pt idx="27">
                    <c:v>Average</c:v>
                  </c:pt>
                  <c:pt idx="28">
                    <c:v>Large</c:v>
                  </c:pt>
                  <c:pt idx="29">
                    <c:v>Max</c:v>
                  </c:pt>
                  <c:pt idx="30">
                    <c:v>Flat</c:v>
                  </c:pt>
                  <c:pt idx="31">
                    <c:v>Small</c:v>
                  </c:pt>
                  <c:pt idx="32">
                    <c:v>Average</c:v>
                  </c:pt>
                  <c:pt idx="33">
                    <c:v>Large</c:v>
                  </c:pt>
                  <c:pt idx="34">
                    <c:v>Max</c:v>
                  </c:pt>
                  <c:pt idx="35">
                    <c:v>Flat</c:v>
                  </c:pt>
                  <c:pt idx="36">
                    <c:v>Small</c:v>
                  </c:pt>
                  <c:pt idx="37">
                    <c:v>Average</c:v>
                  </c:pt>
                  <c:pt idx="38">
                    <c:v>Large</c:v>
                  </c:pt>
                  <c:pt idx="39">
                    <c:v>Max</c:v>
                  </c:pt>
                </c:lvl>
                <c:lvl>
                  <c:pt idx="0">
                    <c:v>Bouncer</c:v>
                  </c:pt>
                  <c:pt idx="5">
                    <c:v>Braver</c:v>
                  </c:pt>
                  <c:pt idx="10">
                    <c:v>Fighter</c:v>
                  </c:pt>
                  <c:pt idx="15">
                    <c:v>Force</c:v>
                  </c:pt>
                  <c:pt idx="20">
                    <c:v>Gunner</c:v>
                  </c:pt>
                  <c:pt idx="25">
                    <c:v>Hunter</c:v>
                  </c:pt>
                  <c:pt idx="30">
                    <c:v>Ranger</c:v>
                  </c:pt>
                  <c:pt idx="35">
                    <c:v>Techter</c:v>
                  </c:pt>
                </c:lvl>
              </c:multiLvlStrCache>
            </c:multiLvlStrRef>
          </c:cat>
          <c:val>
            <c:numRef>
              <c:f>'Chest Sizes'!$B$22:$B$70</c:f>
              <c:numCache>
                <c:formatCode>General</c:formatCode>
                <c:ptCount val="40"/>
                <c:pt idx="0">
                  <c:v>3</c:v>
                </c:pt>
                <c:pt idx="1">
                  <c:v>2</c:v>
                </c:pt>
                <c:pt idx="2">
                  <c:v>3</c:v>
                </c:pt>
                <c:pt idx="3">
                  <c:v>11</c:v>
                </c:pt>
                <c:pt idx="4">
                  <c:v>6</c:v>
                </c:pt>
                <c:pt idx="5">
                  <c:v>10</c:v>
                </c:pt>
                <c:pt idx="6">
                  <c:v>14</c:v>
                </c:pt>
                <c:pt idx="7">
                  <c:v>19</c:v>
                </c:pt>
                <c:pt idx="8">
                  <c:v>20</c:v>
                </c:pt>
                <c:pt idx="9">
                  <c:v>13</c:v>
                </c:pt>
                <c:pt idx="10">
                  <c:v>0</c:v>
                </c:pt>
                <c:pt idx="11">
                  <c:v>5</c:v>
                </c:pt>
                <c:pt idx="12">
                  <c:v>13</c:v>
                </c:pt>
                <c:pt idx="13">
                  <c:v>15</c:v>
                </c:pt>
                <c:pt idx="14">
                  <c:v>11</c:v>
                </c:pt>
                <c:pt idx="15">
                  <c:v>9</c:v>
                </c:pt>
                <c:pt idx="16">
                  <c:v>21</c:v>
                </c:pt>
                <c:pt idx="17">
                  <c:v>23</c:v>
                </c:pt>
                <c:pt idx="18">
                  <c:v>30</c:v>
                </c:pt>
                <c:pt idx="19">
                  <c:v>16</c:v>
                </c:pt>
                <c:pt idx="20">
                  <c:v>2</c:v>
                </c:pt>
                <c:pt idx="21">
                  <c:v>9</c:v>
                </c:pt>
                <c:pt idx="22">
                  <c:v>14</c:v>
                </c:pt>
                <c:pt idx="23">
                  <c:v>10</c:v>
                </c:pt>
                <c:pt idx="24">
                  <c:v>7</c:v>
                </c:pt>
                <c:pt idx="25">
                  <c:v>4</c:v>
                </c:pt>
                <c:pt idx="26">
                  <c:v>9</c:v>
                </c:pt>
                <c:pt idx="27">
                  <c:v>7</c:v>
                </c:pt>
                <c:pt idx="28">
                  <c:v>8</c:v>
                </c:pt>
                <c:pt idx="29">
                  <c:v>5</c:v>
                </c:pt>
                <c:pt idx="30">
                  <c:v>1</c:v>
                </c:pt>
                <c:pt idx="31">
                  <c:v>9</c:v>
                </c:pt>
                <c:pt idx="32">
                  <c:v>11</c:v>
                </c:pt>
                <c:pt idx="33">
                  <c:v>12</c:v>
                </c:pt>
                <c:pt idx="34">
                  <c:v>10</c:v>
                </c:pt>
                <c:pt idx="35">
                  <c:v>1</c:v>
                </c:pt>
                <c:pt idx="36">
                  <c:v>9</c:v>
                </c:pt>
                <c:pt idx="37">
                  <c:v>17</c:v>
                </c:pt>
                <c:pt idx="38">
                  <c:v>6</c:v>
                </c:pt>
                <c:pt idx="39">
                  <c:v>8</c:v>
                </c:pt>
              </c:numCache>
            </c:numRef>
          </c:val>
          <c:extLst>
            <c:ext xmlns:c16="http://schemas.microsoft.com/office/drawing/2014/chart" uri="{C3380CC4-5D6E-409C-BE32-E72D297353CC}">
              <c16:uniqueId val="{00000000-7C75-4CA8-BBAB-D3E1225367EA}"/>
            </c:ext>
          </c:extLst>
        </c:ser>
        <c:dLbls>
          <c:dLblPos val="inEnd"/>
          <c:showLegendKey val="0"/>
          <c:showVal val="1"/>
          <c:showCatName val="0"/>
          <c:showSerName val="0"/>
          <c:showPercent val="0"/>
          <c:showBubbleSize val="0"/>
        </c:dLbls>
        <c:gapWidth val="65"/>
        <c:axId val="1660906879"/>
        <c:axId val="1660908959"/>
      </c:barChart>
      <c:catAx>
        <c:axId val="166090687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660908959"/>
        <c:crosses val="autoZero"/>
        <c:auto val="1"/>
        <c:lblAlgn val="ctr"/>
        <c:lblOffset val="100"/>
        <c:noMultiLvlLbl val="0"/>
      </c:catAx>
      <c:valAx>
        <c:axId val="166090895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66090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[Ship Survey S2 june22 Ingenoire.xlsx]Chest Sizes!PivotTable2</c:name>
    <c:fmtId val="3"/>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6">
              <a:tint val="54000"/>
            </a:schemeClr>
          </a:solidFill>
          <a:ln>
            <a:noFill/>
          </a:ln>
          <a:effectLst>
            <a:outerShdw blurRad="254000" sx="102000" sy="102000" algn="ctr" rotWithShape="0">
              <a:prstClr val="black">
                <a:alpha val="20000"/>
              </a:prstClr>
            </a:outerShdw>
          </a:effectLst>
        </c:spPr>
      </c:pivotFmt>
      <c:pivotFmt>
        <c:idx val="2"/>
        <c:spPr>
          <a:solidFill>
            <a:schemeClr val="accent6">
              <a:tint val="77000"/>
            </a:schemeClr>
          </a:solidFill>
          <a:ln>
            <a:noFill/>
          </a:ln>
          <a:effectLst>
            <a:outerShdw blurRad="254000" sx="102000" sy="102000" algn="ctr" rotWithShape="0">
              <a:prstClr val="black">
                <a:alpha val="20000"/>
              </a:prstClr>
            </a:outerShdw>
          </a:effectLst>
        </c:spPr>
      </c:pivotFmt>
      <c:pivotFmt>
        <c:idx val="3"/>
        <c:spPr>
          <a:solidFill>
            <a:schemeClr val="accent6">
              <a:tint val="41000"/>
            </a:schemeClr>
          </a:solidFill>
          <a:ln>
            <a:noFill/>
          </a:ln>
          <a:effectLst>
            <a:outerShdw blurRad="254000" sx="102000" sy="102000" algn="ctr" rotWithShape="0">
              <a:prstClr val="black">
                <a:alpha val="20000"/>
              </a:prstClr>
            </a:outerShdw>
          </a:effectLst>
        </c:spPr>
      </c:pivotFmt>
      <c:pivotFmt>
        <c:idx val="4"/>
        <c:spPr>
          <a:solidFill>
            <a:schemeClr val="accent6">
              <a:shade val="76000"/>
            </a:schemeClr>
          </a:solidFill>
          <a:ln>
            <a:noFill/>
          </a:ln>
          <a:effectLst>
            <a:outerShdw blurRad="254000" sx="102000" sy="102000" algn="ctr" rotWithShape="0">
              <a:prstClr val="black">
                <a:alpha val="20000"/>
              </a:prstClr>
            </a:outerShdw>
          </a:effectLst>
        </c:spPr>
      </c:pivotFmt>
      <c:pivotFmt>
        <c:idx val="5"/>
        <c:spPr>
          <a:solidFill>
            <a:schemeClr val="accent6">
              <a:shade val="53000"/>
            </a:schemeClr>
          </a:solidFill>
          <a:ln>
            <a:noFill/>
          </a:ln>
          <a:effectLst>
            <a:outerShdw blurRad="254000" sx="102000" sy="102000" algn="ctr" rotWithShape="0">
              <a:prstClr val="black">
                <a:alpha val="20000"/>
              </a:prstClr>
            </a:outerShdw>
          </a:effectLst>
        </c:spPr>
      </c:pivotFmt>
      <c:pivotFmt>
        <c:idx val="6"/>
        <c:spPr>
          <a:solidFill>
            <a:schemeClr val="accent6">
              <a:tint val="51000"/>
            </a:schemeClr>
          </a:solidFill>
          <a:ln>
            <a:noFill/>
          </a:ln>
          <a:effectLst>
            <a:outerShdw blurRad="254000" sx="102000" sy="102000" algn="ctr" rotWithShape="0">
              <a:prstClr val="black">
                <a:alpha val="20000"/>
              </a:prstClr>
            </a:outerShdw>
          </a:effectLst>
        </c:spPr>
      </c:pivotFmt>
      <c:pivotFmt>
        <c:idx val="7"/>
        <c:spPr>
          <a:solidFill>
            <a:schemeClr val="accent6">
              <a:tint val="54000"/>
            </a:schemeClr>
          </a:solidFill>
          <a:ln>
            <a:noFill/>
          </a:ln>
          <a:effectLst>
            <a:outerShdw blurRad="254000" sx="102000" sy="102000" algn="ctr" rotWithShape="0">
              <a:prstClr val="black">
                <a:alpha val="20000"/>
              </a:prstClr>
            </a:outerShdw>
          </a:effectLst>
        </c:spPr>
      </c:pivotFmt>
      <c:pivotFmt>
        <c:idx val="8"/>
        <c:spPr>
          <a:solidFill>
            <a:schemeClr val="accent6">
              <a:tint val="58000"/>
            </a:schemeClr>
          </a:solidFill>
          <a:ln>
            <a:noFill/>
          </a:ln>
          <a:effectLst>
            <a:outerShdw blurRad="254000" sx="102000" sy="102000" algn="ctr" rotWithShape="0">
              <a:prstClr val="black">
                <a:alpha val="20000"/>
              </a:prstClr>
            </a:outerShdw>
          </a:effectLst>
        </c:spPr>
      </c:pivotFmt>
      <c:pivotFmt>
        <c:idx val="9"/>
        <c:spPr>
          <a:solidFill>
            <a:schemeClr val="accent6">
              <a:tint val="61000"/>
            </a:schemeClr>
          </a:solidFill>
          <a:ln>
            <a:noFill/>
          </a:ln>
          <a:effectLst>
            <a:outerShdw blurRad="254000" sx="102000" sy="102000" algn="ctr" rotWithShape="0">
              <a:prstClr val="black">
                <a:alpha val="20000"/>
              </a:prstClr>
            </a:outerShdw>
          </a:effectLst>
        </c:spPr>
      </c:pivotFmt>
      <c:pivotFmt>
        <c:idx val="10"/>
        <c:spPr>
          <a:solidFill>
            <a:schemeClr val="accent6">
              <a:tint val="65000"/>
            </a:schemeClr>
          </a:solidFill>
          <a:ln>
            <a:noFill/>
          </a:ln>
          <a:effectLst>
            <a:outerShdw blurRad="254000" sx="102000" sy="102000" algn="ctr" rotWithShape="0">
              <a:prstClr val="black">
                <a:alpha val="20000"/>
              </a:prstClr>
            </a:outerShdw>
          </a:effectLst>
        </c:spPr>
      </c:pivotFmt>
      <c:pivotFmt>
        <c:idx val="11"/>
        <c:spPr>
          <a:solidFill>
            <a:schemeClr val="accent6">
              <a:tint val="68000"/>
            </a:schemeClr>
          </a:solidFill>
          <a:ln>
            <a:noFill/>
          </a:ln>
          <a:effectLst>
            <a:outerShdw blurRad="254000" sx="102000" sy="102000" algn="ctr" rotWithShape="0">
              <a:prstClr val="black">
                <a:alpha val="20000"/>
              </a:prstClr>
            </a:outerShdw>
          </a:effectLst>
        </c:spPr>
      </c:pivotFmt>
      <c:pivotFmt>
        <c:idx val="12"/>
        <c:spPr>
          <a:solidFill>
            <a:schemeClr val="accent6">
              <a:tint val="71000"/>
            </a:schemeClr>
          </a:solidFill>
          <a:ln>
            <a:noFill/>
          </a:ln>
          <a:effectLst>
            <a:outerShdw blurRad="254000" sx="102000" sy="102000" algn="ctr" rotWithShape="0">
              <a:prstClr val="black">
                <a:alpha val="20000"/>
              </a:prstClr>
            </a:outerShdw>
          </a:effectLst>
        </c:spPr>
      </c:pivotFmt>
      <c:pivotFmt>
        <c:idx val="13"/>
        <c:spPr>
          <a:solidFill>
            <a:schemeClr val="accent6">
              <a:tint val="75000"/>
            </a:schemeClr>
          </a:solidFill>
          <a:ln>
            <a:noFill/>
          </a:ln>
          <a:effectLst>
            <a:outerShdw blurRad="254000" sx="102000" sy="102000" algn="ctr" rotWithShape="0">
              <a:prstClr val="black">
                <a:alpha val="20000"/>
              </a:prstClr>
            </a:outerShdw>
          </a:effectLst>
        </c:spPr>
      </c:pivotFmt>
      <c:pivotFmt>
        <c:idx val="14"/>
        <c:spPr>
          <a:solidFill>
            <a:schemeClr val="accent6">
              <a:tint val="78000"/>
            </a:schemeClr>
          </a:solidFill>
          <a:ln>
            <a:noFill/>
          </a:ln>
          <a:effectLst>
            <a:outerShdw blurRad="254000" sx="102000" sy="102000" algn="ctr" rotWithShape="0">
              <a:prstClr val="black">
                <a:alpha val="20000"/>
              </a:prstClr>
            </a:outerShdw>
          </a:effectLst>
        </c:spPr>
      </c:pivotFmt>
      <c:pivotFmt>
        <c:idx val="15"/>
        <c:spPr>
          <a:solidFill>
            <a:schemeClr val="accent6">
              <a:tint val="82000"/>
            </a:schemeClr>
          </a:solidFill>
          <a:ln>
            <a:noFill/>
          </a:ln>
          <a:effectLst>
            <a:outerShdw blurRad="254000" sx="102000" sy="102000" algn="ctr" rotWithShape="0">
              <a:prstClr val="black">
                <a:alpha val="20000"/>
              </a:prstClr>
            </a:outerShdw>
          </a:effectLst>
        </c:spPr>
      </c:pivotFmt>
      <c:pivotFmt>
        <c:idx val="16"/>
        <c:spPr>
          <a:solidFill>
            <a:schemeClr val="accent6">
              <a:tint val="85000"/>
            </a:schemeClr>
          </a:solidFill>
          <a:ln>
            <a:noFill/>
          </a:ln>
          <a:effectLst>
            <a:outerShdw blurRad="254000" sx="102000" sy="102000" algn="ctr" rotWithShape="0">
              <a:prstClr val="black">
                <a:alpha val="20000"/>
              </a:prstClr>
            </a:outerShdw>
          </a:effectLst>
        </c:spPr>
      </c:pivotFmt>
      <c:pivotFmt>
        <c:idx val="17"/>
        <c:spPr>
          <a:solidFill>
            <a:schemeClr val="accent6">
              <a:tint val="89000"/>
            </a:schemeClr>
          </a:solidFill>
          <a:ln>
            <a:noFill/>
          </a:ln>
          <a:effectLst>
            <a:outerShdw blurRad="254000" sx="102000" sy="102000" algn="ctr" rotWithShape="0">
              <a:prstClr val="black">
                <a:alpha val="20000"/>
              </a:prstClr>
            </a:outerShdw>
          </a:effectLst>
        </c:spPr>
      </c:pivotFmt>
      <c:pivotFmt>
        <c:idx val="18"/>
        <c:spPr>
          <a:solidFill>
            <a:schemeClr val="accent6">
              <a:tint val="92000"/>
            </a:schemeClr>
          </a:solidFill>
          <a:ln>
            <a:noFill/>
          </a:ln>
          <a:effectLst>
            <a:outerShdw blurRad="254000" sx="102000" sy="102000" algn="ctr" rotWithShape="0">
              <a:prstClr val="black">
                <a:alpha val="20000"/>
              </a:prstClr>
            </a:outerShdw>
          </a:effectLst>
        </c:spPr>
      </c:pivotFmt>
      <c:pivotFmt>
        <c:idx val="19"/>
        <c:spPr>
          <a:solidFill>
            <a:schemeClr val="accent6">
              <a:tint val="95000"/>
            </a:schemeClr>
          </a:solidFill>
          <a:ln>
            <a:noFill/>
          </a:ln>
          <a:effectLst>
            <a:outerShdw blurRad="254000" sx="102000" sy="102000" algn="ctr" rotWithShape="0">
              <a:prstClr val="black">
                <a:alpha val="20000"/>
              </a:prstClr>
            </a:outerShdw>
          </a:effectLst>
        </c:spPr>
      </c:pivotFmt>
      <c:pivotFmt>
        <c:idx val="20"/>
        <c:spPr>
          <a:solidFill>
            <a:schemeClr val="accent6">
              <a:tint val="99000"/>
            </a:schemeClr>
          </a:solidFill>
          <a:ln>
            <a:noFill/>
          </a:ln>
          <a:effectLst>
            <a:outerShdw blurRad="254000" sx="102000" sy="102000" algn="ctr" rotWithShape="0">
              <a:prstClr val="black">
                <a:alpha val="20000"/>
              </a:prstClr>
            </a:outerShdw>
          </a:effectLst>
        </c:spPr>
      </c:pivotFmt>
      <c:pivotFmt>
        <c:idx val="21"/>
        <c:spPr>
          <a:solidFill>
            <a:schemeClr val="accent6">
              <a:shade val="98000"/>
            </a:schemeClr>
          </a:solidFill>
          <a:ln>
            <a:noFill/>
          </a:ln>
          <a:effectLst>
            <a:outerShdw blurRad="254000" sx="102000" sy="102000" algn="ctr" rotWithShape="0">
              <a:prstClr val="black">
                <a:alpha val="20000"/>
              </a:prstClr>
            </a:outerShdw>
          </a:effectLst>
        </c:spPr>
      </c:pivotFmt>
      <c:pivotFmt>
        <c:idx val="22"/>
        <c:spPr>
          <a:solidFill>
            <a:schemeClr val="accent6">
              <a:shade val="94000"/>
            </a:schemeClr>
          </a:solidFill>
          <a:ln>
            <a:noFill/>
          </a:ln>
          <a:effectLst>
            <a:outerShdw blurRad="254000" sx="102000" sy="102000" algn="ctr" rotWithShape="0">
              <a:prstClr val="black">
                <a:alpha val="20000"/>
              </a:prstClr>
            </a:outerShdw>
          </a:effectLst>
        </c:spPr>
      </c:pivotFmt>
      <c:pivotFmt>
        <c:idx val="23"/>
        <c:spPr>
          <a:solidFill>
            <a:schemeClr val="accent6">
              <a:shade val="91000"/>
            </a:schemeClr>
          </a:solidFill>
          <a:ln>
            <a:noFill/>
          </a:ln>
          <a:effectLst>
            <a:outerShdw blurRad="254000" sx="102000" sy="102000" algn="ctr" rotWithShape="0">
              <a:prstClr val="black">
                <a:alpha val="20000"/>
              </a:prstClr>
            </a:outerShdw>
          </a:effectLst>
        </c:spPr>
      </c:pivotFmt>
      <c:pivotFmt>
        <c:idx val="24"/>
        <c:spPr>
          <a:solidFill>
            <a:schemeClr val="accent6">
              <a:shade val="88000"/>
            </a:schemeClr>
          </a:solidFill>
          <a:ln>
            <a:noFill/>
          </a:ln>
          <a:effectLst>
            <a:outerShdw blurRad="254000" sx="102000" sy="102000" algn="ctr" rotWithShape="0">
              <a:prstClr val="black">
                <a:alpha val="20000"/>
              </a:prstClr>
            </a:outerShdw>
          </a:effectLst>
        </c:spPr>
      </c:pivotFmt>
      <c:pivotFmt>
        <c:idx val="25"/>
        <c:spPr>
          <a:solidFill>
            <a:schemeClr val="accent6">
              <a:shade val="84000"/>
            </a:schemeClr>
          </a:solidFill>
          <a:ln>
            <a:noFill/>
          </a:ln>
          <a:effectLst>
            <a:outerShdw blurRad="254000" sx="102000" sy="102000" algn="ctr" rotWithShape="0">
              <a:prstClr val="black">
                <a:alpha val="20000"/>
              </a:prstClr>
            </a:outerShdw>
          </a:effectLst>
        </c:spPr>
      </c:pivotFmt>
      <c:pivotFmt>
        <c:idx val="26"/>
        <c:spPr>
          <a:solidFill>
            <a:schemeClr val="accent6">
              <a:shade val="81000"/>
            </a:schemeClr>
          </a:solidFill>
          <a:ln>
            <a:noFill/>
          </a:ln>
          <a:effectLst>
            <a:outerShdw blurRad="254000" sx="102000" sy="102000" algn="ctr" rotWithShape="0">
              <a:prstClr val="black">
                <a:alpha val="20000"/>
              </a:prstClr>
            </a:outerShdw>
          </a:effectLst>
        </c:spPr>
      </c:pivotFmt>
      <c:pivotFmt>
        <c:idx val="27"/>
        <c:spPr>
          <a:solidFill>
            <a:schemeClr val="accent6">
              <a:shade val="77000"/>
            </a:schemeClr>
          </a:solidFill>
          <a:ln>
            <a:noFill/>
          </a:ln>
          <a:effectLst>
            <a:outerShdw blurRad="254000" sx="102000" sy="102000" algn="ctr" rotWithShape="0">
              <a:prstClr val="black">
                <a:alpha val="20000"/>
              </a:prstClr>
            </a:outerShdw>
          </a:effectLst>
        </c:spPr>
      </c:pivotFmt>
      <c:pivotFmt>
        <c:idx val="28"/>
        <c:spPr>
          <a:solidFill>
            <a:schemeClr val="accent6">
              <a:shade val="74000"/>
            </a:schemeClr>
          </a:solidFill>
          <a:ln>
            <a:noFill/>
          </a:ln>
          <a:effectLst>
            <a:outerShdw blurRad="254000" sx="102000" sy="102000" algn="ctr" rotWithShape="0">
              <a:prstClr val="black">
                <a:alpha val="20000"/>
              </a:prstClr>
            </a:outerShdw>
          </a:effectLst>
        </c:spPr>
      </c:pivotFmt>
      <c:pivotFmt>
        <c:idx val="29"/>
        <c:spPr>
          <a:solidFill>
            <a:schemeClr val="accent6">
              <a:shade val="70000"/>
            </a:schemeClr>
          </a:solidFill>
          <a:ln>
            <a:noFill/>
          </a:ln>
          <a:effectLst>
            <a:outerShdw blurRad="254000" sx="102000" sy="102000" algn="ctr" rotWithShape="0">
              <a:prstClr val="black">
                <a:alpha val="20000"/>
              </a:prstClr>
            </a:outerShdw>
          </a:effectLst>
        </c:spPr>
      </c:pivotFmt>
      <c:pivotFmt>
        <c:idx val="30"/>
        <c:spPr>
          <a:solidFill>
            <a:schemeClr val="accent6">
              <a:shade val="67000"/>
            </a:schemeClr>
          </a:solidFill>
          <a:ln>
            <a:noFill/>
          </a:ln>
          <a:effectLst>
            <a:outerShdw blurRad="254000" sx="102000" sy="102000" algn="ctr" rotWithShape="0">
              <a:prstClr val="black">
                <a:alpha val="20000"/>
              </a:prstClr>
            </a:outerShdw>
          </a:effectLst>
        </c:spPr>
      </c:pivotFmt>
      <c:pivotFmt>
        <c:idx val="31"/>
        <c:spPr>
          <a:solidFill>
            <a:schemeClr val="accent6">
              <a:shade val="64000"/>
            </a:schemeClr>
          </a:solidFill>
          <a:ln>
            <a:noFill/>
          </a:ln>
          <a:effectLst>
            <a:outerShdw blurRad="254000" sx="102000" sy="102000" algn="ctr" rotWithShape="0">
              <a:prstClr val="black">
                <a:alpha val="20000"/>
              </a:prstClr>
            </a:outerShdw>
          </a:effectLst>
        </c:spPr>
      </c:pivotFmt>
      <c:pivotFmt>
        <c:idx val="32"/>
        <c:spPr>
          <a:solidFill>
            <a:schemeClr val="accent6">
              <a:shade val="60000"/>
            </a:schemeClr>
          </a:solidFill>
          <a:ln>
            <a:noFill/>
          </a:ln>
          <a:effectLst>
            <a:outerShdw blurRad="254000" sx="102000" sy="102000" algn="ctr" rotWithShape="0">
              <a:prstClr val="black">
                <a:alpha val="20000"/>
              </a:prstClr>
            </a:outerShdw>
          </a:effectLst>
        </c:spPr>
      </c:pivotFmt>
      <c:pivotFmt>
        <c:idx val="33"/>
        <c:spPr>
          <a:solidFill>
            <a:schemeClr val="accent6">
              <a:shade val="57000"/>
            </a:schemeClr>
          </a:solidFill>
          <a:ln>
            <a:noFill/>
          </a:ln>
          <a:effectLst>
            <a:outerShdw blurRad="254000" sx="102000" sy="102000" algn="ctr" rotWithShape="0">
              <a:prstClr val="black">
                <a:alpha val="20000"/>
              </a:prstClr>
            </a:outerShdw>
          </a:effectLst>
        </c:spPr>
      </c:pivotFmt>
      <c:pivotFmt>
        <c:idx val="34"/>
        <c:spPr>
          <a:solidFill>
            <a:schemeClr val="accent6">
              <a:shade val="53000"/>
            </a:schemeClr>
          </a:solidFill>
          <a:ln>
            <a:noFill/>
          </a:ln>
          <a:effectLst>
            <a:outerShdw blurRad="254000" sx="102000" sy="102000" algn="ctr" rotWithShape="0">
              <a:prstClr val="black">
                <a:alpha val="20000"/>
              </a:prstClr>
            </a:outerShdw>
          </a:effectLst>
        </c:spPr>
      </c:pivotFmt>
      <c:pivotFmt>
        <c:idx val="35"/>
        <c:spPr>
          <a:solidFill>
            <a:schemeClr val="accent6">
              <a:shade val="50000"/>
            </a:schemeClr>
          </a:solidFill>
          <a:ln>
            <a:noFill/>
          </a:ln>
          <a:effectLst>
            <a:outerShdw blurRad="254000" sx="102000" sy="102000" algn="ctr" rotWithShape="0">
              <a:prstClr val="black">
                <a:alpha val="20000"/>
              </a:prstClr>
            </a:outerShdw>
          </a:effectLst>
        </c:spPr>
      </c:pivotFmt>
      <c:pivotFmt>
        <c:idx val="36"/>
        <c:spPr>
          <a:solidFill>
            <a:schemeClr val="accent6">
              <a:shade val="47000"/>
            </a:schemeClr>
          </a:solidFill>
          <a:ln>
            <a:noFill/>
          </a:ln>
          <a:effectLst>
            <a:outerShdw blurRad="254000" sx="102000" sy="102000" algn="ctr" rotWithShape="0">
              <a:prstClr val="black">
                <a:alpha val="20000"/>
              </a:prstClr>
            </a:outerShdw>
          </a:effectLst>
        </c:spPr>
      </c:pivotFmt>
      <c:pivotFmt>
        <c:idx val="37"/>
        <c:spPr>
          <a:solidFill>
            <a:schemeClr val="accent6">
              <a:shade val="43000"/>
            </a:schemeClr>
          </a:solidFill>
          <a:ln>
            <a:noFill/>
          </a:ln>
          <a:effectLst>
            <a:outerShdw blurRad="254000" sx="102000" sy="102000" algn="ctr" rotWithShape="0">
              <a:prstClr val="black">
                <a:alpha val="20000"/>
              </a:prstClr>
            </a:outerShdw>
          </a:effectLst>
        </c:spPr>
      </c:pivotFmt>
      <c:pivotFmt>
        <c:idx val="38"/>
        <c:spPr>
          <a:solidFill>
            <a:schemeClr val="accent6">
              <a:shade val="40000"/>
            </a:schemeClr>
          </a:solidFill>
          <a:ln>
            <a:noFill/>
          </a:ln>
          <a:effectLst>
            <a:outerShdw blurRad="254000" sx="102000" sy="102000" algn="ctr" rotWithShape="0">
              <a:prstClr val="black">
                <a:alpha val="20000"/>
              </a:prstClr>
            </a:outerShdw>
          </a:effectLst>
        </c:spPr>
      </c:pivotFmt>
      <c:pivotFmt>
        <c:idx val="39"/>
        <c:spPr>
          <a:solidFill>
            <a:schemeClr val="accent6">
              <a:shade val="36000"/>
            </a:schemeClr>
          </a:solidFill>
          <a:ln>
            <a:noFill/>
          </a:ln>
          <a:effectLst>
            <a:outerShdw blurRad="254000" sx="102000" sy="102000" algn="ctr" rotWithShape="0">
              <a:prstClr val="black">
                <a:alpha val="20000"/>
              </a:prstClr>
            </a:outerShdw>
          </a:effectLst>
        </c:spPr>
      </c:pivotFmt>
      <c:pivotFmt>
        <c:idx val="40"/>
        <c:spPr>
          <a:solidFill>
            <a:schemeClr val="accent6">
              <a:shade val="33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'Chest Sizes'!$B$20:$B$21</c:f>
              <c:strCache>
                <c:ptCount val="1"/>
                <c:pt idx="0">
                  <c:v>Female</c:v>
                </c:pt>
              </c:strCache>
            </c:strRef>
          </c:tx>
          <c:dPt>
            <c:idx val="0"/>
            <c:bubble3D val="0"/>
            <c:spPr>
              <a:solidFill>
                <a:schemeClr val="accent6">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B4-4298-8AEC-6871FD55D744}"/>
              </c:ext>
            </c:extLst>
          </c:dPt>
          <c:dPt>
            <c:idx val="1"/>
            <c:bubble3D val="0"/>
            <c:spPr>
              <a:solidFill>
                <a:schemeClr val="accent6">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B4-4298-8AEC-6871FD55D744}"/>
              </c:ext>
            </c:extLst>
          </c:dPt>
          <c:dPt>
            <c:idx val="2"/>
            <c:bubble3D val="0"/>
            <c:spPr>
              <a:solidFill>
                <a:schemeClr val="accent6">
                  <a:tint val="4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5B4-4298-8AEC-6871FD55D744}"/>
              </c:ext>
            </c:extLst>
          </c:dPt>
          <c:dPt>
            <c:idx val="3"/>
            <c:bubble3D val="0"/>
            <c:spPr>
              <a:solidFill>
                <a:schemeClr val="accent6">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5B4-4298-8AEC-6871FD55D744}"/>
              </c:ext>
            </c:extLst>
          </c:dPt>
          <c:dPt>
            <c:idx val="4"/>
            <c:bubble3D val="0"/>
            <c:spPr>
              <a:solidFill>
                <a:schemeClr val="accent6">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5B4-4298-8AEC-6871FD55D744}"/>
              </c:ext>
            </c:extLst>
          </c:dPt>
          <c:dPt>
            <c:idx val="5"/>
            <c:bubble3D val="0"/>
            <c:spPr>
              <a:solidFill>
                <a:schemeClr val="accent6">
                  <a:tint val="5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A0A-46C4-B453-296205EFB231}"/>
              </c:ext>
            </c:extLst>
          </c:dPt>
          <c:dPt>
            <c:idx val="6"/>
            <c:bubble3D val="0"/>
            <c:spPr>
              <a:solidFill>
                <a:schemeClr val="accent6">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A0A-46C4-B453-296205EFB231}"/>
              </c:ext>
            </c:extLst>
          </c:dPt>
          <c:dPt>
            <c:idx val="7"/>
            <c:bubble3D val="0"/>
            <c:spPr>
              <a:solidFill>
                <a:schemeClr val="accent6">
                  <a:tint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A0A-46C4-B453-296205EFB231}"/>
              </c:ext>
            </c:extLst>
          </c:dPt>
          <c:dPt>
            <c:idx val="8"/>
            <c:bubble3D val="0"/>
            <c:spPr>
              <a:solidFill>
                <a:schemeClr val="accent6">
                  <a:tint val="6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A0A-46C4-B453-296205EFB231}"/>
              </c:ext>
            </c:extLst>
          </c:dPt>
          <c:dPt>
            <c:idx val="9"/>
            <c:bubble3D val="0"/>
            <c:spPr>
              <a:solidFill>
                <a:schemeClr val="accent6">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A0A-46C4-B453-296205EFB231}"/>
              </c:ext>
            </c:extLst>
          </c:dPt>
          <c:dPt>
            <c:idx val="10"/>
            <c:bubble3D val="0"/>
            <c:spPr>
              <a:solidFill>
                <a:schemeClr val="accent6">
                  <a:tint val="6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6A0A-46C4-B453-296205EFB231}"/>
              </c:ext>
            </c:extLst>
          </c:dPt>
          <c:dPt>
            <c:idx val="11"/>
            <c:bubble3D val="0"/>
            <c:spPr>
              <a:solidFill>
                <a:schemeClr val="accent6">
                  <a:tint val="7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6A0A-46C4-B453-296205EFB231}"/>
              </c:ext>
            </c:extLst>
          </c:dPt>
          <c:dPt>
            <c:idx val="12"/>
            <c:bubble3D val="0"/>
            <c:spPr>
              <a:solidFill>
                <a:schemeClr val="accent6">
                  <a:tint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6A0A-46C4-B453-296205EFB231}"/>
              </c:ext>
            </c:extLst>
          </c:dPt>
          <c:dPt>
            <c:idx val="13"/>
            <c:bubble3D val="0"/>
            <c:spPr>
              <a:solidFill>
                <a:schemeClr val="accent6">
                  <a:tint val="7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6A0A-46C4-B453-296205EFB231}"/>
              </c:ext>
            </c:extLst>
          </c:dPt>
          <c:dPt>
            <c:idx val="14"/>
            <c:bubble3D val="0"/>
            <c:spPr>
              <a:solidFill>
                <a:schemeClr val="accent6">
                  <a:tint val="8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6A0A-46C4-B453-296205EFB231}"/>
              </c:ext>
            </c:extLst>
          </c:dPt>
          <c:dPt>
            <c:idx val="15"/>
            <c:bubble3D val="0"/>
            <c:spPr>
              <a:solidFill>
                <a:schemeClr val="accent6">
                  <a:tint val="8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6A0A-46C4-B453-296205EFB231}"/>
              </c:ext>
            </c:extLst>
          </c:dPt>
          <c:dPt>
            <c:idx val="16"/>
            <c:bubble3D val="0"/>
            <c:spPr>
              <a:solidFill>
                <a:schemeClr val="accent6">
                  <a:tint val="89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6A0A-46C4-B453-296205EFB231}"/>
              </c:ext>
            </c:extLst>
          </c:dPt>
          <c:dPt>
            <c:idx val="17"/>
            <c:bubble3D val="0"/>
            <c:spPr>
              <a:solidFill>
                <a:schemeClr val="accent6">
                  <a:tint val="92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A0A-46C4-B453-296205EFB231}"/>
              </c:ext>
            </c:extLst>
          </c:dPt>
          <c:dPt>
            <c:idx val="18"/>
            <c:bubble3D val="0"/>
            <c:spPr>
              <a:solidFill>
                <a:schemeClr val="accent6">
                  <a:tint val="9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A0A-46C4-B453-296205EFB231}"/>
              </c:ext>
            </c:extLst>
          </c:dPt>
          <c:dPt>
            <c:idx val="19"/>
            <c:bubble3D val="0"/>
            <c:spPr>
              <a:solidFill>
                <a:schemeClr val="accent6">
                  <a:tint val="99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A0A-46C4-B453-296205EFB231}"/>
              </c:ext>
            </c:extLst>
          </c:dPt>
          <c:dPt>
            <c:idx val="20"/>
            <c:bubble3D val="0"/>
            <c:spPr>
              <a:solidFill>
                <a:schemeClr val="accent6">
                  <a:shade val="9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A0A-46C4-B453-296205EFB231}"/>
              </c:ext>
            </c:extLst>
          </c:dPt>
          <c:dPt>
            <c:idx val="21"/>
            <c:bubble3D val="0"/>
            <c:spPr>
              <a:solidFill>
                <a:schemeClr val="accent6">
                  <a:shade val="9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6A0A-46C4-B453-296205EFB231}"/>
              </c:ext>
            </c:extLst>
          </c:dPt>
          <c:dPt>
            <c:idx val="22"/>
            <c:bubble3D val="0"/>
            <c:spPr>
              <a:solidFill>
                <a:schemeClr val="accent6">
                  <a:shade val="9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6A0A-46C4-B453-296205EFB231}"/>
              </c:ext>
            </c:extLst>
          </c:dPt>
          <c:dPt>
            <c:idx val="23"/>
            <c:bubble3D val="0"/>
            <c:spPr>
              <a:solidFill>
                <a:schemeClr val="accent6">
                  <a:shade val="8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6A0A-46C4-B453-296205EFB231}"/>
              </c:ext>
            </c:extLst>
          </c:dPt>
          <c:dPt>
            <c:idx val="24"/>
            <c:bubble3D val="0"/>
            <c:spPr>
              <a:solidFill>
                <a:schemeClr val="accent6">
                  <a:shade val="8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6A0A-46C4-B453-296205EFB231}"/>
              </c:ext>
            </c:extLst>
          </c:dPt>
          <c:dPt>
            <c:idx val="25"/>
            <c:bubble3D val="0"/>
            <c:spPr>
              <a:solidFill>
                <a:schemeClr val="accent6">
                  <a:shade val="81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6A0A-46C4-B453-296205EFB231}"/>
              </c:ext>
            </c:extLst>
          </c:dPt>
          <c:dPt>
            <c:idx val="26"/>
            <c:bubble3D val="0"/>
            <c:spPr>
              <a:solidFill>
                <a:schemeClr val="accent6">
                  <a:shade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6A0A-46C4-B453-296205EFB231}"/>
              </c:ext>
            </c:extLst>
          </c:dPt>
          <c:dPt>
            <c:idx val="27"/>
            <c:bubble3D val="0"/>
            <c:spPr>
              <a:solidFill>
                <a:schemeClr val="accent6">
                  <a:shade val="7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6A0A-46C4-B453-296205EFB231}"/>
              </c:ext>
            </c:extLst>
          </c:dPt>
          <c:dPt>
            <c:idx val="28"/>
            <c:bubble3D val="0"/>
            <c:spPr>
              <a:solidFill>
                <a:schemeClr val="accent6">
                  <a:shade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6A0A-46C4-B453-296205EFB231}"/>
              </c:ext>
            </c:extLst>
          </c:dPt>
          <c:dPt>
            <c:idx val="29"/>
            <c:bubble3D val="0"/>
            <c:spPr>
              <a:solidFill>
                <a:schemeClr val="accent6">
                  <a:shade val="6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6A0A-46C4-B453-296205EFB231}"/>
              </c:ext>
            </c:extLst>
          </c:dPt>
          <c:dPt>
            <c:idx val="30"/>
            <c:bubble3D val="0"/>
            <c:spPr>
              <a:solidFill>
                <a:schemeClr val="accent6">
                  <a:shade val="6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6A0A-46C4-B453-296205EFB231}"/>
              </c:ext>
            </c:extLst>
          </c:dPt>
          <c:dPt>
            <c:idx val="31"/>
            <c:bubble3D val="0"/>
            <c:spPr>
              <a:solidFill>
                <a:schemeClr val="accent6">
                  <a:shade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6A0A-46C4-B453-296205EFB231}"/>
              </c:ext>
            </c:extLst>
          </c:dPt>
          <c:dPt>
            <c:idx val="32"/>
            <c:bubble3D val="0"/>
            <c:spPr>
              <a:solidFill>
                <a:schemeClr val="accent6">
                  <a:shade val="5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6A0A-46C4-B453-296205EFB231}"/>
              </c:ext>
            </c:extLst>
          </c:dPt>
          <c:dPt>
            <c:idx val="33"/>
            <c:bubble3D val="0"/>
            <c:spPr>
              <a:solidFill>
                <a:schemeClr val="accent6">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6A0A-46C4-B453-296205EFB231}"/>
              </c:ext>
            </c:extLst>
          </c:dPt>
          <c:dPt>
            <c:idx val="34"/>
            <c:bubble3D val="0"/>
            <c:spPr>
              <a:solidFill>
                <a:schemeClr val="accent6">
                  <a:shade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6A0A-46C4-B453-296205EFB231}"/>
              </c:ext>
            </c:extLst>
          </c:dPt>
          <c:dPt>
            <c:idx val="35"/>
            <c:bubble3D val="0"/>
            <c:spPr>
              <a:solidFill>
                <a:schemeClr val="accent6">
                  <a:shade val="4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6A0A-46C4-B453-296205EFB231}"/>
              </c:ext>
            </c:extLst>
          </c:dPt>
          <c:dPt>
            <c:idx val="36"/>
            <c:bubble3D val="0"/>
            <c:spPr>
              <a:solidFill>
                <a:schemeClr val="accent6">
                  <a:shade val="4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6A0A-46C4-B453-296205EFB231}"/>
              </c:ext>
            </c:extLst>
          </c:dPt>
          <c:dPt>
            <c:idx val="37"/>
            <c:bubble3D val="0"/>
            <c:spPr>
              <a:solidFill>
                <a:schemeClr val="accent6">
                  <a:shade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6A0A-46C4-B453-296205EFB231}"/>
              </c:ext>
            </c:extLst>
          </c:dPt>
          <c:dPt>
            <c:idx val="38"/>
            <c:bubble3D val="0"/>
            <c:spPr>
              <a:solidFill>
                <a:schemeClr val="accent6">
                  <a:shade val="3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6A0A-46C4-B453-296205EFB231}"/>
              </c:ext>
            </c:extLst>
          </c:dPt>
          <c:dPt>
            <c:idx val="39"/>
            <c:bubble3D val="0"/>
            <c:spPr>
              <a:solidFill>
                <a:schemeClr val="accent6">
                  <a:shade val="3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6A0A-46C4-B453-296205EFB23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'Chest Sizes'!$A$22:$A$70</c:f>
              <c:multiLvlStrCache>
                <c:ptCount val="40"/>
                <c:lvl>
                  <c:pt idx="0">
                    <c:v>Flat</c:v>
                  </c:pt>
                  <c:pt idx="1">
                    <c:v>Small</c:v>
                  </c:pt>
                  <c:pt idx="2">
                    <c:v>Average</c:v>
                  </c:pt>
                  <c:pt idx="3">
                    <c:v>Large</c:v>
                  </c:pt>
                  <c:pt idx="4">
                    <c:v>Max</c:v>
                  </c:pt>
                  <c:pt idx="5">
                    <c:v>Flat</c:v>
                  </c:pt>
                  <c:pt idx="6">
                    <c:v>Small</c:v>
                  </c:pt>
                  <c:pt idx="7">
                    <c:v>Average</c:v>
                  </c:pt>
                  <c:pt idx="8">
                    <c:v>Large</c:v>
                  </c:pt>
                  <c:pt idx="9">
                    <c:v>Max</c:v>
                  </c:pt>
                  <c:pt idx="10">
                    <c:v>Flat</c:v>
                  </c:pt>
                  <c:pt idx="11">
                    <c:v>Small</c:v>
                  </c:pt>
                  <c:pt idx="12">
                    <c:v>Average</c:v>
                  </c:pt>
                  <c:pt idx="13">
                    <c:v>Large</c:v>
                  </c:pt>
                  <c:pt idx="14">
                    <c:v>Max</c:v>
                  </c:pt>
                  <c:pt idx="15">
                    <c:v>Flat</c:v>
                  </c:pt>
                  <c:pt idx="16">
                    <c:v>Small</c:v>
                  </c:pt>
                  <c:pt idx="17">
                    <c:v>Average</c:v>
                  </c:pt>
                  <c:pt idx="18">
                    <c:v>Large</c:v>
                  </c:pt>
                  <c:pt idx="19">
                    <c:v>Max</c:v>
                  </c:pt>
                  <c:pt idx="20">
                    <c:v>Flat</c:v>
                  </c:pt>
                  <c:pt idx="21">
                    <c:v>Small</c:v>
                  </c:pt>
                  <c:pt idx="22">
                    <c:v>Average</c:v>
                  </c:pt>
                  <c:pt idx="23">
                    <c:v>Large</c:v>
                  </c:pt>
                  <c:pt idx="24">
                    <c:v>Max</c:v>
                  </c:pt>
                  <c:pt idx="25">
                    <c:v>Flat</c:v>
                  </c:pt>
                  <c:pt idx="26">
                    <c:v>Small</c:v>
                  </c:pt>
                  <c:pt idx="27">
                    <c:v>Average</c:v>
                  </c:pt>
                  <c:pt idx="28">
                    <c:v>Large</c:v>
                  </c:pt>
                  <c:pt idx="29">
                    <c:v>Max</c:v>
                  </c:pt>
                  <c:pt idx="30">
                    <c:v>Flat</c:v>
                  </c:pt>
                  <c:pt idx="31">
                    <c:v>Small</c:v>
                  </c:pt>
                  <c:pt idx="32">
                    <c:v>Average</c:v>
                  </c:pt>
                  <c:pt idx="33">
                    <c:v>Large</c:v>
                  </c:pt>
                  <c:pt idx="34">
                    <c:v>Max</c:v>
                  </c:pt>
                  <c:pt idx="35">
                    <c:v>Flat</c:v>
                  </c:pt>
                  <c:pt idx="36">
                    <c:v>Small</c:v>
                  </c:pt>
                  <c:pt idx="37">
                    <c:v>Average</c:v>
                  </c:pt>
                  <c:pt idx="38">
                    <c:v>Large</c:v>
                  </c:pt>
                  <c:pt idx="39">
                    <c:v>Max</c:v>
                  </c:pt>
                </c:lvl>
                <c:lvl>
                  <c:pt idx="0">
                    <c:v>Bouncer</c:v>
                  </c:pt>
                  <c:pt idx="5">
                    <c:v>Braver</c:v>
                  </c:pt>
                  <c:pt idx="10">
                    <c:v>Fighter</c:v>
                  </c:pt>
                  <c:pt idx="15">
                    <c:v>Force</c:v>
                  </c:pt>
                  <c:pt idx="20">
                    <c:v>Gunner</c:v>
                  </c:pt>
                  <c:pt idx="25">
                    <c:v>Hunter</c:v>
                  </c:pt>
                  <c:pt idx="30">
                    <c:v>Ranger</c:v>
                  </c:pt>
                  <c:pt idx="35">
                    <c:v>Techter</c:v>
                  </c:pt>
                </c:lvl>
              </c:multiLvlStrCache>
            </c:multiLvlStrRef>
          </c:cat>
          <c:val>
            <c:numRef>
              <c:f>'Chest Sizes'!$B$22:$B$70</c:f>
              <c:numCache>
                <c:formatCode>General</c:formatCode>
                <c:ptCount val="40"/>
                <c:pt idx="0">
                  <c:v>3</c:v>
                </c:pt>
                <c:pt idx="1">
                  <c:v>2</c:v>
                </c:pt>
                <c:pt idx="2">
                  <c:v>3</c:v>
                </c:pt>
                <c:pt idx="3">
                  <c:v>11</c:v>
                </c:pt>
                <c:pt idx="4">
                  <c:v>6</c:v>
                </c:pt>
                <c:pt idx="5">
                  <c:v>10</c:v>
                </c:pt>
                <c:pt idx="6">
                  <c:v>14</c:v>
                </c:pt>
                <c:pt idx="7">
                  <c:v>19</c:v>
                </c:pt>
                <c:pt idx="8">
                  <c:v>20</c:v>
                </c:pt>
                <c:pt idx="9">
                  <c:v>13</c:v>
                </c:pt>
                <c:pt idx="10">
                  <c:v>0</c:v>
                </c:pt>
                <c:pt idx="11">
                  <c:v>5</c:v>
                </c:pt>
                <c:pt idx="12">
                  <c:v>13</c:v>
                </c:pt>
                <c:pt idx="13">
                  <c:v>15</c:v>
                </c:pt>
                <c:pt idx="14">
                  <c:v>11</c:v>
                </c:pt>
                <c:pt idx="15">
                  <c:v>9</c:v>
                </c:pt>
                <c:pt idx="16">
                  <c:v>21</c:v>
                </c:pt>
                <c:pt idx="17">
                  <c:v>23</c:v>
                </c:pt>
                <c:pt idx="18">
                  <c:v>30</c:v>
                </c:pt>
                <c:pt idx="19">
                  <c:v>16</c:v>
                </c:pt>
                <c:pt idx="20">
                  <c:v>2</c:v>
                </c:pt>
                <c:pt idx="21">
                  <c:v>9</c:v>
                </c:pt>
                <c:pt idx="22">
                  <c:v>14</c:v>
                </c:pt>
                <c:pt idx="23">
                  <c:v>10</c:v>
                </c:pt>
                <c:pt idx="24">
                  <c:v>7</c:v>
                </c:pt>
                <c:pt idx="25">
                  <c:v>4</c:v>
                </c:pt>
                <c:pt idx="26">
                  <c:v>9</c:v>
                </c:pt>
                <c:pt idx="27">
                  <c:v>7</c:v>
                </c:pt>
                <c:pt idx="28">
                  <c:v>8</c:v>
                </c:pt>
                <c:pt idx="29">
                  <c:v>5</c:v>
                </c:pt>
                <c:pt idx="30">
                  <c:v>1</c:v>
                </c:pt>
                <c:pt idx="31">
                  <c:v>9</c:v>
                </c:pt>
                <c:pt idx="32">
                  <c:v>11</c:v>
                </c:pt>
                <c:pt idx="33">
                  <c:v>12</c:v>
                </c:pt>
                <c:pt idx="34">
                  <c:v>10</c:v>
                </c:pt>
                <c:pt idx="35">
                  <c:v>1</c:v>
                </c:pt>
                <c:pt idx="36">
                  <c:v>9</c:v>
                </c:pt>
                <c:pt idx="37">
                  <c:v>17</c:v>
                </c:pt>
                <c:pt idx="38">
                  <c:v>6</c:v>
                </c:pt>
                <c:pt idx="39">
                  <c:v>8</c:v>
                </c:pt>
              </c:numCache>
            </c:numRef>
          </c:val>
          <c:extLst>
            <c:ext xmlns:c16="http://schemas.microsoft.com/office/drawing/2014/chart" uri="{C3380CC4-5D6E-409C-BE32-E72D297353CC}">
              <c16:uniqueId val="{00000000-4875-4E13-8B44-378834A31E2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A5-4E62-A7CD-BCDB67F38EA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A5-4E62-A7CD-BCDB67F38EA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A5-4E62-A7CD-BCDB67F38EA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Sizes'!$D$13:$D$15</c:f>
              <c:strCache>
                <c:ptCount val="3"/>
                <c:pt idx="0">
                  <c:v>Flat &amp; Small</c:v>
                </c:pt>
                <c:pt idx="1">
                  <c:v>Average</c:v>
                </c:pt>
                <c:pt idx="2">
                  <c:v>Large and Max</c:v>
                </c:pt>
              </c:strCache>
            </c:strRef>
          </c:cat>
          <c:val>
            <c:numRef>
              <c:f>'Chest Sizes'!$E$13:$E$15</c:f>
              <c:numCache>
                <c:formatCode>General</c:formatCode>
                <c:ptCount val="3"/>
                <c:pt idx="0">
                  <c:v>108</c:v>
                </c:pt>
                <c:pt idx="1">
                  <c:v>107</c:v>
                </c:pt>
                <c:pt idx="2">
                  <c:v>188</c:v>
                </c:pt>
              </c:numCache>
            </c:numRef>
          </c:val>
          <c:extLst>
            <c:ext xmlns:c16="http://schemas.microsoft.com/office/drawing/2014/chart" uri="{C3380CC4-5D6E-409C-BE32-E72D297353CC}">
              <c16:uniqueId val="{00000000-0F8D-49AD-8FE8-D1EE0CC6EFC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Sizes!PivotTable1</c:name>
    <c:fmtId val="6"/>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4.0224258639676103E-2"/>
              <c:y val="0.2114396048969621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5942"/>
                    <a:gd name="adj2" fmla="val -152187"/>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'Chest Sizes'!$B$3:$B$4</c:f>
              <c:strCache>
                <c:ptCount val="1"/>
                <c:pt idx="0">
                  <c:v>Female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63-4ACD-8D6A-E7F4337F259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63-4ACD-8D6A-E7F4337F259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63-4ACD-8D6A-E7F4337F259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363-4ACD-8D6A-E7F4337F259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363-4ACD-8D6A-E7F4337F2594}"/>
              </c:ext>
            </c:extLst>
          </c:dPt>
          <c:dLbls>
            <c:dLbl>
              <c:idx val="4"/>
              <c:layout>
                <c:manualLayout>
                  <c:x val="4.0224258639676103E-2"/>
                  <c:y val="0.2114396048969621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5942"/>
                        <a:gd name="adj2" fmla="val -152187"/>
                      </a:avLst>
                    </a:prstGeom>
                    <a:pattFill prst="pct75">
                      <a:fgClr>
                        <a:schemeClr val="dk1">
                          <a:lumMod val="75000"/>
                          <a:lumOff val="25000"/>
                        </a:schemeClr>
                      </a:fgClr>
                      <a:bgClr>
                        <a:schemeClr val="dk1">
                          <a:lumMod val="65000"/>
                          <a:lumOff val="35000"/>
                        </a:schemeClr>
                      </a:bgClr>
                    </a:pattFill>
                    <a:ln>
                      <a:noFill/>
                    </a:ln>
                  </c15:spPr>
                </c:ext>
                <c:ext xmlns:c16="http://schemas.microsoft.com/office/drawing/2014/chart" uri="{C3380CC4-5D6E-409C-BE32-E72D297353CC}">
                  <c16:uniqueId val="{00000009-9363-4ACD-8D6A-E7F4337F259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Sizes'!$A$5:$A$10</c:f>
              <c:strCache>
                <c:ptCount val="5"/>
                <c:pt idx="0">
                  <c:v>Flat</c:v>
                </c:pt>
                <c:pt idx="1">
                  <c:v>Small</c:v>
                </c:pt>
                <c:pt idx="2">
                  <c:v>Average</c:v>
                </c:pt>
                <c:pt idx="3">
                  <c:v>Large</c:v>
                </c:pt>
                <c:pt idx="4">
                  <c:v>Max</c:v>
                </c:pt>
              </c:strCache>
            </c:strRef>
          </c:cat>
          <c:val>
            <c:numRef>
              <c:f>'Chest Sizes'!$B$5:$B$10</c:f>
              <c:numCache>
                <c:formatCode>General</c:formatCode>
                <c:ptCount val="5"/>
                <c:pt idx="0">
                  <c:v>30</c:v>
                </c:pt>
                <c:pt idx="1">
                  <c:v>78</c:v>
                </c:pt>
                <c:pt idx="2">
                  <c:v>107</c:v>
                </c:pt>
                <c:pt idx="3">
                  <c:v>111</c:v>
                </c:pt>
                <c:pt idx="4">
                  <c:v>61</c:v>
                </c:pt>
              </c:numCache>
            </c:numRef>
          </c:val>
          <c:extLst>
            <c:ext xmlns:c16="http://schemas.microsoft.com/office/drawing/2014/chart" uri="{C3380CC4-5D6E-409C-BE32-E72D297353CC}">
              <c16:uniqueId val="{00000000-E556-4F4C-AA4F-0C28170AFD11}"/>
            </c:ext>
          </c:extLst>
        </c:ser>
        <c:dLbls>
          <c:dLblPos val="ctr"/>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Ingenoire.xlsx]Chest Sizes!PivotTable1</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Chest Sizes (No Ballooned)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'Chest Sizes'!$B$3:$B$4</c:f>
              <c:strCache>
                <c:ptCount val="1"/>
                <c:pt idx="0">
                  <c:v>Female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3FF-4722-8F42-F60ECB5FA0E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3FF-4722-8F42-F60ECB5FA0E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3FF-4722-8F42-F60ECB5FA0E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3FF-4722-8F42-F60ECB5FA0E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3FF-4722-8F42-F60ECB5FA0EF}"/>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2039-433B-8109-B428BD80FAB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'Chest Sizes'!$A$5:$A$10</c:f>
              <c:strCache>
                <c:ptCount val="5"/>
                <c:pt idx="0">
                  <c:v>Flat</c:v>
                </c:pt>
                <c:pt idx="1">
                  <c:v>Small</c:v>
                </c:pt>
                <c:pt idx="2">
                  <c:v>Average</c:v>
                </c:pt>
                <c:pt idx="3">
                  <c:v>Large</c:v>
                </c:pt>
                <c:pt idx="4">
                  <c:v>Max</c:v>
                </c:pt>
              </c:strCache>
            </c:strRef>
          </c:cat>
          <c:val>
            <c:numRef>
              <c:f>'Chest Sizes'!$B$5:$B$10</c:f>
              <c:numCache>
                <c:formatCode>General</c:formatCode>
                <c:ptCount val="5"/>
                <c:pt idx="0">
                  <c:v>30</c:v>
                </c:pt>
                <c:pt idx="1">
                  <c:v>78</c:v>
                </c:pt>
                <c:pt idx="2">
                  <c:v>107</c:v>
                </c:pt>
                <c:pt idx="3">
                  <c:v>111</c:v>
                </c:pt>
                <c:pt idx="4">
                  <c:v>61</c:v>
                </c:pt>
              </c:numCache>
            </c:numRef>
          </c:val>
          <c:extLst>
            <c:ext xmlns:c16="http://schemas.microsoft.com/office/drawing/2014/chart" uri="{C3380CC4-5D6E-409C-BE32-E72D297353CC}">
              <c16:uniqueId val="{00000000-2039-433B-8109-B428BD80FABE}"/>
            </c:ext>
          </c:extLst>
        </c:ser>
        <c:dLbls>
          <c:showLegendKey val="0"/>
          <c:showVal val="0"/>
          <c:showCatName val="0"/>
          <c:showSerName val="0"/>
          <c:showPercent val="0"/>
          <c:showBubbleSize val="0"/>
          <c:showLeaderLines val="0"/>
        </c:dLbls>
        <c:gapWidth val="100"/>
        <c:secondPieSize val="75"/>
        <c:serLines>
          <c:spPr>
            <a:ln w="9525">
              <a:solidFill>
                <a:schemeClr val="dk1">
                  <a:lumMod val="50000"/>
                  <a:lumOff val="50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Ingenoire.xlsx]Race Repartion!PivotTable2</c:name>
    <c:fmtId val="27"/>
  </c:pivotSource>
  <c:chart>
    <c:autoTitleDeleted val="1"/>
    <c:pivotFmts>
      <c:pivotFmt>
        <c:idx val="0"/>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'Race Repartion'!$B$3</c:f>
              <c:strCache>
                <c:ptCount val="1"/>
                <c:pt idx="0">
                  <c:v>Total</c:v>
                </c:pt>
              </c:strCache>
            </c:strRef>
          </c:tx>
          <c:spPr>
            <a:solidFill>
              <a:schemeClr val="accent1">
                <a:alpha val="85000"/>
              </a:schemeClr>
            </a:solidFill>
            <a:ln>
              <a:noFill/>
            </a:ln>
            <a:effectLst>
              <a:innerShdw dist="12700" dir="16200000">
                <a:schemeClr val="lt1"/>
              </a:innerShdw>
            </a:effectLst>
          </c:spPr>
          <c:cat>
            <c:multiLvlStrRef>
              <c:f>'Race Repartion'!$A$4:$A$10</c:f>
              <c:multiLvlStrCache>
                <c:ptCount val="5"/>
                <c:lvl>
                  <c:pt idx="0">
                    <c:v>Minimum</c:v>
                  </c:pt>
                  <c:pt idx="1">
                    <c:v>Short</c:v>
                  </c:pt>
                  <c:pt idx="2">
                    <c:v>Average</c:v>
                  </c:pt>
                  <c:pt idx="3">
                    <c:v>Tall</c:v>
                  </c:pt>
                  <c:pt idx="4">
                    <c:v>Very Tall</c:v>
                  </c:pt>
                </c:lvl>
                <c:lvl>
                  <c:pt idx="0">
                    <c:v>Techter</c:v>
                  </c:pt>
                </c:lvl>
              </c:multiLvlStrCache>
            </c:multiLvlStrRef>
          </c:cat>
          <c:val>
            <c:numRef>
              <c:f>'Race Repartion'!$B$4:$B$10</c:f>
              <c:numCache>
                <c:formatCode>General</c:formatCode>
                <c:ptCount val="5"/>
                <c:pt idx="0">
                  <c:v>2</c:v>
                </c:pt>
                <c:pt idx="1">
                  <c:v>15</c:v>
                </c:pt>
                <c:pt idx="2">
                  <c:v>15</c:v>
                </c:pt>
                <c:pt idx="3">
                  <c:v>8</c:v>
                </c:pt>
                <c:pt idx="4">
                  <c:v>1</c:v>
                </c:pt>
              </c:numCache>
            </c:numRef>
          </c:val>
          <c:extLst>
            <c:ext xmlns:c16="http://schemas.microsoft.com/office/drawing/2014/chart" uri="{C3380CC4-5D6E-409C-BE32-E72D297353CC}">
              <c16:uniqueId val="{00000000-B60D-4B52-B64D-A6C9D321F051}"/>
            </c:ext>
          </c:extLst>
        </c:ser>
        <c:dLbls>
          <c:showLegendKey val="0"/>
          <c:showVal val="0"/>
          <c:showCatName val="0"/>
          <c:showSerName val="0"/>
          <c:showPercent val="0"/>
          <c:showBubbleSize val="0"/>
        </c:dLbls>
        <c:axId val="1996633168"/>
        <c:axId val="1996624848"/>
      </c:areaChart>
      <c:catAx>
        <c:axId val="199663316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996624848"/>
        <c:crosses val="autoZero"/>
        <c:auto val="1"/>
        <c:lblAlgn val="ctr"/>
        <c:lblOffset val="100"/>
        <c:noMultiLvlLbl val="0"/>
      </c:catAx>
      <c:valAx>
        <c:axId val="199662484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996633168"/>
        <c:crosses val="autoZero"/>
        <c:crossBetween val="midCat"/>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fr-FR"/>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Ingenoire.xlsx]Height!PivotTable3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Height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Height!$B$4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Height!$A$5:$A$11</c:f>
              <c:multiLvlStrCache>
                <c:ptCount val="5"/>
                <c:lvl>
                  <c:pt idx="0">
                    <c:v>Minimum</c:v>
                  </c:pt>
                  <c:pt idx="1">
                    <c:v>Short</c:v>
                  </c:pt>
                  <c:pt idx="2">
                    <c:v>Average</c:v>
                  </c:pt>
                  <c:pt idx="3">
                    <c:v>Tall</c:v>
                  </c:pt>
                  <c:pt idx="4">
                    <c:v>Very Tall</c:v>
                  </c:pt>
                </c:lvl>
                <c:lvl>
                  <c:pt idx="0">
                    <c:v>Male</c:v>
                  </c:pt>
                </c:lvl>
              </c:multiLvlStrCache>
            </c:multiLvlStrRef>
          </c:cat>
          <c:val>
            <c:numRef>
              <c:f>Height!$B$5:$B$11</c:f>
              <c:numCache>
                <c:formatCode>General</c:formatCode>
                <c:ptCount val="5"/>
                <c:pt idx="0">
                  <c:v>6</c:v>
                </c:pt>
                <c:pt idx="1">
                  <c:v>15</c:v>
                </c:pt>
                <c:pt idx="2">
                  <c:v>34</c:v>
                </c:pt>
                <c:pt idx="3">
                  <c:v>59</c:v>
                </c:pt>
                <c:pt idx="4">
                  <c:v>19</c:v>
                </c:pt>
              </c:numCache>
            </c:numRef>
          </c:val>
          <c:extLst>
            <c:ext xmlns:c16="http://schemas.microsoft.com/office/drawing/2014/chart" uri="{C3380CC4-5D6E-409C-BE32-E72D297353CC}">
              <c16:uniqueId val="{00000000-AB60-4AE8-85AF-BD9836FBA51F}"/>
            </c:ext>
          </c:extLst>
        </c:ser>
        <c:dLbls>
          <c:dLblPos val="inEnd"/>
          <c:showLegendKey val="0"/>
          <c:showVal val="1"/>
          <c:showCatName val="0"/>
          <c:showSerName val="0"/>
          <c:showPercent val="0"/>
          <c:showBubbleSize val="0"/>
        </c:dLbls>
        <c:gapWidth val="65"/>
        <c:axId val="1514903503"/>
        <c:axId val="1514904751"/>
      </c:barChart>
      <c:catAx>
        <c:axId val="1514903503"/>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Height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514904751"/>
        <c:crosses val="autoZero"/>
        <c:auto val="1"/>
        <c:lblAlgn val="ctr"/>
        <c:lblOffset val="100"/>
        <c:noMultiLvlLbl val="0"/>
      </c:catAx>
      <c:valAx>
        <c:axId val="15149047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Field1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51490350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[Ship Survey S2 june22 Ingenoire.xlsx]Height!PivotTable3</c:name>
    <c:fmtId val="4"/>
  </c:pivotSource>
  <c:chart>
    <c:autoTitleDeleted val="1"/>
    <c:pivotFmts>
      <c:pivotFmt>
        <c:idx val="0"/>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5">
              <a:tint val="54000"/>
            </a:schemeClr>
          </a:solidFill>
          <a:ln>
            <a:noFill/>
          </a:ln>
          <a:effectLst>
            <a:outerShdw blurRad="254000" sx="102000" sy="102000" algn="ctr" rotWithShape="0">
              <a:prstClr val="black">
                <a:alpha val="20000"/>
              </a:prstClr>
            </a:outerShdw>
          </a:effectLst>
        </c:spPr>
      </c:pivotFmt>
      <c:pivotFmt>
        <c:idx val="2"/>
        <c:spPr>
          <a:solidFill>
            <a:schemeClr val="accent5">
              <a:tint val="77000"/>
            </a:schemeClr>
          </a:solidFill>
          <a:ln>
            <a:noFill/>
          </a:ln>
          <a:effectLst>
            <a:outerShdw blurRad="254000" sx="102000" sy="102000" algn="ctr" rotWithShape="0">
              <a:prstClr val="black">
                <a:alpha val="20000"/>
              </a:prstClr>
            </a:outerShdw>
          </a:effectLst>
        </c:spPr>
      </c:pivotFmt>
      <c:pivotFmt>
        <c:idx val="3"/>
        <c:spPr>
          <a:solidFill>
            <a:schemeClr val="accent5"/>
          </a:solidFill>
          <a:ln>
            <a:noFill/>
          </a:ln>
          <a:effectLst>
            <a:outerShdw blurRad="254000" sx="102000" sy="102000" algn="ctr" rotWithShape="0">
              <a:prstClr val="black">
                <a:alpha val="20000"/>
              </a:prstClr>
            </a:outerShdw>
          </a:effectLst>
        </c:spPr>
      </c:pivotFmt>
      <c:pivotFmt>
        <c:idx val="4"/>
        <c:spPr>
          <a:solidFill>
            <a:schemeClr val="accent5">
              <a:shade val="76000"/>
            </a:schemeClr>
          </a:solidFill>
          <a:ln>
            <a:noFill/>
          </a:ln>
          <a:effectLst>
            <a:outerShdw blurRad="254000" sx="102000" sy="102000" algn="ctr" rotWithShape="0">
              <a:prstClr val="black">
                <a:alpha val="20000"/>
              </a:prstClr>
            </a:outerShdw>
          </a:effectLst>
        </c:spPr>
      </c:pivotFmt>
      <c:pivotFmt>
        <c:idx val="5"/>
        <c:spPr>
          <a:solidFill>
            <a:schemeClr val="accent5">
              <a:shade val="53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Height!$B$4</c:f>
              <c:strCache>
                <c:ptCount val="1"/>
                <c:pt idx="0">
                  <c:v>Total</c:v>
                </c:pt>
              </c:strCache>
            </c:strRef>
          </c:tx>
          <c:dPt>
            <c:idx val="0"/>
            <c:bubble3D val="0"/>
            <c:spPr>
              <a:solidFill>
                <a:schemeClr val="accent5">
                  <a:tint val="5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E2-4471-A137-F07CF202E5DE}"/>
              </c:ext>
            </c:extLst>
          </c:dPt>
          <c:dPt>
            <c:idx val="1"/>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E2-4471-A137-F07CF202E5DE}"/>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DE2-4471-A137-F07CF202E5DE}"/>
              </c:ext>
            </c:extLst>
          </c:dPt>
          <c:dPt>
            <c:idx val="3"/>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DE2-4471-A137-F07CF202E5DE}"/>
              </c:ext>
            </c:extLst>
          </c:dPt>
          <c:dPt>
            <c:idx val="4"/>
            <c:bubble3D val="0"/>
            <c:spPr>
              <a:solidFill>
                <a:schemeClr val="accent5">
                  <a:shade val="53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DE2-4471-A137-F07CF202E5D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multiLvlStrRef>
              <c:f>Height!$A$5:$A$11</c:f>
              <c:multiLvlStrCache>
                <c:ptCount val="5"/>
                <c:lvl>
                  <c:pt idx="0">
                    <c:v>Minimum</c:v>
                  </c:pt>
                  <c:pt idx="1">
                    <c:v>Short</c:v>
                  </c:pt>
                  <c:pt idx="2">
                    <c:v>Average</c:v>
                  </c:pt>
                  <c:pt idx="3">
                    <c:v>Tall</c:v>
                  </c:pt>
                  <c:pt idx="4">
                    <c:v>Very Tall</c:v>
                  </c:pt>
                </c:lvl>
                <c:lvl>
                  <c:pt idx="0">
                    <c:v>Male</c:v>
                  </c:pt>
                </c:lvl>
              </c:multiLvlStrCache>
            </c:multiLvlStrRef>
          </c:cat>
          <c:val>
            <c:numRef>
              <c:f>Height!$B$5:$B$11</c:f>
              <c:numCache>
                <c:formatCode>General</c:formatCode>
                <c:ptCount val="5"/>
                <c:pt idx="0">
                  <c:v>6</c:v>
                </c:pt>
                <c:pt idx="1">
                  <c:v>15</c:v>
                </c:pt>
                <c:pt idx="2">
                  <c:v>34</c:v>
                </c:pt>
                <c:pt idx="3">
                  <c:v>59</c:v>
                </c:pt>
                <c:pt idx="4">
                  <c:v>19</c:v>
                </c:pt>
              </c:numCache>
            </c:numRef>
          </c:val>
          <c:extLst>
            <c:ext xmlns:c16="http://schemas.microsoft.com/office/drawing/2014/chart" uri="{C3380CC4-5D6E-409C-BE32-E72D297353CC}">
              <c16:uniqueId val="{00000000-F529-4250-A623-562EC2AB991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Ingenoire.xlsx]Suggestion7!PivotTable5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 accounts for the majority of 'Gender'.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Suggestion7!$B$2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4299-4333-82FE-C5845F3C3F5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33-4999-B8AE-0E17D02953F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533-4999-B8AE-0E17D02953F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Suggestion7!$A$3:$A$6</c:f>
              <c:strCache>
                <c:ptCount val="3"/>
                <c:pt idx="0">
                  <c:v>Female</c:v>
                </c:pt>
                <c:pt idx="1">
                  <c:v>Male</c:v>
                </c:pt>
                <c:pt idx="2">
                  <c:v>Unknown</c:v>
                </c:pt>
              </c:strCache>
            </c:strRef>
          </c:cat>
          <c:val>
            <c:numRef>
              <c:f>Suggestion7!$B$3:$B$6</c:f>
              <c:numCache>
                <c:formatCode>General</c:formatCode>
                <c:ptCount val="3"/>
                <c:pt idx="0">
                  <c:v>403</c:v>
                </c:pt>
                <c:pt idx="1">
                  <c:v>133</c:v>
                </c:pt>
                <c:pt idx="2">
                  <c:v>14</c:v>
                </c:pt>
              </c:numCache>
            </c:numRef>
          </c:val>
          <c:extLst>
            <c:ext xmlns:c16="http://schemas.microsoft.com/office/drawing/2014/chart" uri="{C3380CC4-5D6E-409C-BE32-E72D297353CC}">
              <c16:uniqueId val="{00000000-4299-4333-82FE-C5845F3C3F5F}"/>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Ingenoire.xlsx]Suggestion6!PivotTable4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NGS accounts for the majority of 'Outfit Style'.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Suggestion6!$B$2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0AE-47E9-AD88-095632EBB1A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88-4D26-96E1-A57AEEEE7DF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Suggestion6!$A$3:$A$5</c:f>
              <c:strCache>
                <c:ptCount val="2"/>
                <c:pt idx="0">
                  <c:v>NGS</c:v>
                </c:pt>
                <c:pt idx="1">
                  <c:v>PSO2</c:v>
                </c:pt>
              </c:strCache>
            </c:strRef>
          </c:cat>
          <c:val>
            <c:numRef>
              <c:f>Suggestion6!$B$3:$B$5</c:f>
              <c:numCache>
                <c:formatCode>General</c:formatCode>
                <c:ptCount val="2"/>
                <c:pt idx="0">
                  <c:v>495</c:v>
                </c:pt>
                <c:pt idx="1">
                  <c:v>55</c:v>
                </c:pt>
              </c:numCache>
            </c:numRef>
          </c:val>
          <c:extLst>
            <c:ext xmlns:c16="http://schemas.microsoft.com/office/drawing/2014/chart" uri="{C3380CC4-5D6E-409C-BE32-E72D297353CC}">
              <c16:uniqueId val="{00000000-F0AE-47E9-AD88-095632EBB1AF}"/>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Ingenoire.xlsx]Suggestion8!PivotTable6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60 accounts for the majority of 'Main Class Level'.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Suggestion8!$B$2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8CD4-46CD-88B3-C39BFEF9DA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3E2-4899-A467-8B7683C5497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3E2-4899-A467-8B7683C5497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3E2-4899-A467-8B7683C5497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3E2-4899-A467-8B7683C5497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3E2-4899-A467-8B7683C5497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3E2-4899-A467-8B7683C5497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73E2-4899-A467-8B7683C5497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73E2-4899-A467-8B7683C5497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73E2-4899-A467-8B7683C54975}"/>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73E2-4899-A467-8B7683C54975}"/>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73E2-4899-A467-8B7683C54975}"/>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73E2-4899-A467-8B7683C54975}"/>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73E2-4899-A467-8B7683C54975}"/>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73E2-4899-A467-8B7683C54975}"/>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73E2-4899-A467-8B7683C54975}"/>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73E2-4899-A467-8B7683C54975}"/>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73E2-4899-A467-8B7683C54975}"/>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73E2-4899-A467-8B7683C54975}"/>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73E2-4899-A467-8B7683C54975}"/>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73E2-4899-A467-8B7683C54975}"/>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73E2-4899-A467-8B7683C54975}"/>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73E2-4899-A467-8B7683C54975}"/>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73E2-4899-A467-8B7683C54975}"/>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73E2-4899-A467-8B7683C54975}"/>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73E2-4899-A467-8B7683C54975}"/>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73E2-4899-A467-8B7683C54975}"/>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73E2-4899-A467-8B7683C54975}"/>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73E2-4899-A467-8B7683C54975}"/>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73E2-4899-A467-8B7683C54975}"/>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73E2-4899-A467-8B7683C54975}"/>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73E2-4899-A467-8B7683C54975}"/>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73E2-4899-A467-8B7683C54975}"/>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73E2-4899-A467-8B7683C54975}"/>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73E2-4899-A467-8B7683C54975}"/>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73E2-4899-A467-8B7683C54975}"/>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73E2-4899-A467-8B7683C54975}"/>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73E2-4899-A467-8B7683C54975}"/>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73E2-4899-A467-8B7683C54975}"/>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73E2-4899-A467-8B7683C54975}"/>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73E2-4899-A467-8B7683C54975}"/>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73E2-4899-A467-8B7683C54975}"/>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73E2-4899-A467-8B7683C54975}"/>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73E2-4899-A467-8B7683C54975}"/>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73E2-4899-A467-8B7683C54975}"/>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73E2-4899-A467-8B7683C54975}"/>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73E2-4899-A467-8B7683C54975}"/>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73E2-4899-A467-8B7683C54975}"/>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73E2-4899-A467-8B7683C5497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Suggestion8!$A$3:$A$52</c:f>
              <c:strCache>
                <c:ptCount val="49"/>
                <c:pt idx="0">
                  <c:v>60</c:v>
                </c:pt>
                <c:pt idx="1">
                  <c:v>58</c:v>
                </c:pt>
                <c:pt idx="2">
                  <c:v>57</c:v>
                </c:pt>
                <c:pt idx="3">
                  <c:v>55</c:v>
                </c:pt>
                <c:pt idx="4">
                  <c:v>56</c:v>
                </c:pt>
                <c:pt idx="5">
                  <c:v>59</c:v>
                </c:pt>
                <c:pt idx="6">
                  <c:v>54</c:v>
                </c:pt>
                <c:pt idx="7">
                  <c:v>52</c:v>
                </c:pt>
                <c:pt idx="8">
                  <c:v>49</c:v>
                </c:pt>
                <c:pt idx="9">
                  <c:v>47</c:v>
                </c:pt>
                <c:pt idx="10">
                  <c:v>45</c:v>
                </c:pt>
                <c:pt idx="11">
                  <c:v>50</c:v>
                </c:pt>
                <c:pt idx="12">
                  <c:v>48</c:v>
                </c:pt>
                <c:pt idx="13">
                  <c:v>46</c:v>
                </c:pt>
                <c:pt idx="14">
                  <c:v>51</c:v>
                </c:pt>
                <c:pt idx="15">
                  <c:v>21</c:v>
                </c:pt>
                <c:pt idx="16">
                  <c:v>41</c:v>
                </c:pt>
                <c:pt idx="17">
                  <c:v>44</c:v>
                </c:pt>
                <c:pt idx="18">
                  <c:v>40</c:v>
                </c:pt>
                <c:pt idx="19">
                  <c:v>42</c:v>
                </c:pt>
                <c:pt idx="20">
                  <c:v>53</c:v>
                </c:pt>
                <c:pt idx="21">
                  <c:v>15</c:v>
                </c:pt>
                <c:pt idx="22">
                  <c:v>22</c:v>
                </c:pt>
                <c:pt idx="23">
                  <c:v>16</c:v>
                </c:pt>
                <c:pt idx="24">
                  <c:v>17</c:v>
                </c:pt>
                <c:pt idx="25">
                  <c:v>20</c:v>
                </c:pt>
                <c:pt idx="26">
                  <c:v>38</c:v>
                </c:pt>
                <c:pt idx="27">
                  <c:v>11</c:v>
                </c:pt>
                <c:pt idx="28">
                  <c:v>23</c:v>
                </c:pt>
                <c:pt idx="29">
                  <c:v>43</c:v>
                </c:pt>
                <c:pt idx="30">
                  <c:v>35</c:v>
                </c:pt>
                <c:pt idx="31">
                  <c:v>9</c:v>
                </c:pt>
                <c:pt idx="32">
                  <c:v>39</c:v>
                </c:pt>
                <c:pt idx="33">
                  <c:v>24</c:v>
                </c:pt>
                <c:pt idx="34">
                  <c:v>25</c:v>
                </c:pt>
                <c:pt idx="35">
                  <c:v>30</c:v>
                </c:pt>
                <c:pt idx="36">
                  <c:v>13</c:v>
                </c:pt>
                <c:pt idx="37">
                  <c:v>1</c:v>
                </c:pt>
                <c:pt idx="38">
                  <c:v>5</c:v>
                </c:pt>
                <c:pt idx="39">
                  <c:v>26</c:v>
                </c:pt>
                <c:pt idx="40">
                  <c:v>37</c:v>
                </c:pt>
                <c:pt idx="41">
                  <c:v>28</c:v>
                </c:pt>
                <c:pt idx="42">
                  <c:v>29</c:v>
                </c:pt>
                <c:pt idx="43">
                  <c:v>14</c:v>
                </c:pt>
                <c:pt idx="44">
                  <c:v>32</c:v>
                </c:pt>
                <c:pt idx="45">
                  <c:v>10</c:v>
                </c:pt>
                <c:pt idx="46">
                  <c:v>33</c:v>
                </c:pt>
                <c:pt idx="47">
                  <c:v>34</c:v>
                </c:pt>
                <c:pt idx="48">
                  <c:v>36</c:v>
                </c:pt>
              </c:strCache>
            </c:strRef>
          </c:cat>
          <c:val>
            <c:numRef>
              <c:f>Suggestion8!$B$3:$B$52</c:f>
              <c:numCache>
                <c:formatCode>General</c:formatCode>
                <c:ptCount val="49"/>
                <c:pt idx="0">
                  <c:v>282</c:v>
                </c:pt>
                <c:pt idx="1">
                  <c:v>22</c:v>
                </c:pt>
                <c:pt idx="2">
                  <c:v>20</c:v>
                </c:pt>
                <c:pt idx="3">
                  <c:v>19</c:v>
                </c:pt>
                <c:pt idx="4">
                  <c:v>18</c:v>
                </c:pt>
                <c:pt idx="5">
                  <c:v>16</c:v>
                </c:pt>
                <c:pt idx="6">
                  <c:v>14</c:v>
                </c:pt>
                <c:pt idx="7">
                  <c:v>13</c:v>
                </c:pt>
                <c:pt idx="8">
                  <c:v>12</c:v>
                </c:pt>
                <c:pt idx="9">
                  <c:v>12</c:v>
                </c:pt>
                <c:pt idx="10">
                  <c:v>9</c:v>
                </c:pt>
                <c:pt idx="11">
                  <c:v>8</c:v>
                </c:pt>
                <c:pt idx="12">
                  <c:v>8</c:v>
                </c:pt>
                <c:pt idx="13">
                  <c:v>8</c:v>
                </c:pt>
                <c:pt idx="14">
                  <c:v>6</c:v>
                </c:pt>
                <c:pt idx="15">
                  <c:v>5</c:v>
                </c:pt>
                <c:pt idx="16">
                  <c:v>5</c:v>
                </c:pt>
                <c:pt idx="17">
                  <c:v>5</c:v>
                </c:pt>
                <c:pt idx="18">
                  <c:v>5</c:v>
                </c:pt>
                <c:pt idx="19">
                  <c:v>4</c:v>
                </c:pt>
                <c:pt idx="20">
                  <c:v>4</c:v>
                </c:pt>
                <c:pt idx="21">
                  <c:v>4</c:v>
                </c:pt>
                <c:pt idx="22">
                  <c:v>4</c:v>
                </c:pt>
                <c:pt idx="23">
                  <c:v>3</c:v>
                </c:pt>
                <c:pt idx="24">
                  <c:v>3</c:v>
                </c:pt>
                <c:pt idx="25">
                  <c:v>3</c:v>
                </c:pt>
                <c:pt idx="26">
                  <c:v>3</c:v>
                </c:pt>
                <c:pt idx="27">
                  <c:v>3</c:v>
                </c:pt>
                <c:pt idx="28">
                  <c:v>3</c:v>
                </c:pt>
                <c:pt idx="29">
                  <c:v>3</c:v>
                </c:pt>
                <c:pt idx="30">
                  <c:v>3</c:v>
                </c:pt>
                <c:pt idx="31">
                  <c:v>2</c:v>
                </c:pt>
                <c:pt idx="32">
                  <c:v>2</c:v>
                </c:pt>
                <c:pt idx="33">
                  <c:v>2</c:v>
                </c:pt>
                <c:pt idx="34">
                  <c:v>2</c:v>
                </c:pt>
                <c:pt idx="35">
                  <c:v>2</c:v>
                </c:pt>
                <c:pt idx="36">
                  <c:v>1</c:v>
                </c:pt>
                <c:pt idx="37">
                  <c:v>1</c:v>
                </c:pt>
                <c:pt idx="38">
                  <c:v>1</c:v>
                </c:pt>
                <c:pt idx="39">
                  <c:v>1</c:v>
                </c:pt>
                <c:pt idx="40">
                  <c:v>1</c:v>
                </c:pt>
                <c:pt idx="41">
                  <c:v>1</c:v>
                </c:pt>
                <c:pt idx="42">
                  <c:v>1</c:v>
                </c:pt>
                <c:pt idx="43">
                  <c:v>1</c:v>
                </c:pt>
                <c:pt idx="44">
                  <c:v>1</c:v>
                </c:pt>
                <c:pt idx="45">
                  <c:v>1</c:v>
                </c:pt>
                <c:pt idx="46">
                  <c:v>1</c:v>
                </c:pt>
                <c:pt idx="47">
                  <c:v>1</c:v>
                </c:pt>
                <c:pt idx="48">
                  <c:v>1</c:v>
                </c:pt>
              </c:numCache>
            </c:numRef>
          </c:val>
          <c:extLst>
            <c:ext xmlns:c16="http://schemas.microsoft.com/office/drawing/2014/chart" uri="{C3380CC4-5D6E-409C-BE32-E72D297353CC}">
              <c16:uniqueId val="{00000000-8CD4-46CD-88B3-C39BFEF9DA1B}"/>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Ingenoire.xlsx]Suggestion2!PivotTable7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Fashion Trends (CASTs Excluded)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Suggestion2!$B$4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Suggestion2!$A$5:$A$16</c:f>
              <c:strCache>
                <c:ptCount val="11"/>
                <c:pt idx="0">
                  <c:v>Bikini</c:v>
                </c:pt>
                <c:pt idx="1">
                  <c:v>Casual</c:v>
                </c:pt>
                <c:pt idx="2">
                  <c:v>Cosplay</c:v>
                </c:pt>
                <c:pt idx="3">
                  <c:v>Defaults</c:v>
                </c:pt>
                <c:pt idx="4">
                  <c:v>Dress</c:v>
                </c:pt>
                <c:pt idx="5">
                  <c:v>Furry</c:v>
                </c:pt>
                <c:pt idx="6">
                  <c:v>Gothic</c:v>
                </c:pt>
                <c:pt idx="7">
                  <c:v>Medieval</c:v>
                </c:pt>
                <c:pt idx="8">
                  <c:v>Monstrosity</c:v>
                </c:pt>
                <c:pt idx="9">
                  <c:v>Scifi</c:v>
                </c:pt>
                <c:pt idx="10">
                  <c:v>Urban</c:v>
                </c:pt>
              </c:strCache>
            </c:strRef>
          </c:cat>
          <c:val>
            <c:numRef>
              <c:f>Suggestion2!$B$5:$B$16</c:f>
              <c:numCache>
                <c:formatCode>General</c:formatCode>
                <c:ptCount val="11"/>
                <c:pt idx="0">
                  <c:v>49</c:v>
                </c:pt>
                <c:pt idx="1">
                  <c:v>53</c:v>
                </c:pt>
                <c:pt idx="2">
                  <c:v>7</c:v>
                </c:pt>
                <c:pt idx="3">
                  <c:v>20</c:v>
                </c:pt>
                <c:pt idx="4">
                  <c:v>94</c:v>
                </c:pt>
                <c:pt idx="5">
                  <c:v>9</c:v>
                </c:pt>
                <c:pt idx="6">
                  <c:v>29</c:v>
                </c:pt>
                <c:pt idx="7">
                  <c:v>64</c:v>
                </c:pt>
                <c:pt idx="8">
                  <c:v>5</c:v>
                </c:pt>
                <c:pt idx="9">
                  <c:v>50</c:v>
                </c:pt>
                <c:pt idx="10">
                  <c:v>117</c:v>
                </c:pt>
              </c:numCache>
            </c:numRef>
          </c:val>
          <c:extLst>
            <c:ext xmlns:c16="http://schemas.microsoft.com/office/drawing/2014/chart" uri="{C3380CC4-5D6E-409C-BE32-E72D297353CC}">
              <c16:uniqueId val="{00000000-5971-4C61-B60D-8C6C95D2CFB8}"/>
            </c:ext>
          </c:extLst>
        </c:ser>
        <c:dLbls>
          <c:dLblPos val="inEnd"/>
          <c:showLegendKey val="0"/>
          <c:showVal val="1"/>
          <c:showCatName val="0"/>
          <c:showSerName val="0"/>
          <c:showPercent val="0"/>
          <c:showBubbleSize val="0"/>
        </c:dLbls>
        <c:gapWidth val="65"/>
        <c:axId val="2135687311"/>
        <c:axId val="2135686063"/>
      </c:barChart>
      <c:catAx>
        <c:axId val="2135687311"/>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Main Class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2135686063"/>
        <c:crosses val="autoZero"/>
        <c:auto val="1"/>
        <c:lblAlgn val="ctr"/>
        <c:lblOffset val="100"/>
        <c:noMultiLvlLbl val="0"/>
      </c:catAx>
      <c:valAx>
        <c:axId val="213568606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Bikini Wielders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213568731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For 'Chest Size: Flat', 'Height': Short and Minimum appear most often.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Suggestion1!$B$4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Suggestion1!$A$5:$A$13</c:f>
              <c:multiLvlStrCache>
                <c:ptCount val="4"/>
                <c:lvl>
                  <c:pt idx="0">
                    <c:v>Female</c:v>
                  </c:pt>
                  <c:pt idx="1">
                    <c:v>Female</c:v>
                  </c:pt>
                  <c:pt idx="2">
                    <c:v>Female</c:v>
                  </c:pt>
                  <c:pt idx="3">
                    <c:v>Female</c:v>
                  </c:pt>
                </c:lvl>
                <c:lvl>
                  <c:pt idx="0">
                    <c:v>Average</c:v>
                  </c:pt>
                  <c:pt idx="1">
                    <c:v>Minimum</c:v>
                  </c:pt>
                  <c:pt idx="2">
                    <c:v>Short</c:v>
                  </c:pt>
                  <c:pt idx="3">
                    <c:v>Tall</c:v>
                  </c:pt>
                </c:lvl>
              </c:multiLvlStrCache>
            </c:multiLvlStrRef>
          </c:cat>
          <c:val>
            <c:numRef>
              <c:f>Suggestion1!$B$5:$B$13</c:f>
              <c:numCache>
                <c:formatCode>General</c:formatCode>
                <c:ptCount val="4"/>
                <c:pt idx="0">
                  <c:v>862</c:v>
                </c:pt>
                <c:pt idx="1">
                  <c:v>2274</c:v>
                </c:pt>
                <c:pt idx="2">
                  <c:v>3369</c:v>
                </c:pt>
                <c:pt idx="3">
                  <c:v>655</c:v>
                </c:pt>
              </c:numCache>
            </c:numRef>
          </c:val>
          <c:extLst>
            <c:ext xmlns:c16="http://schemas.microsoft.com/office/drawing/2014/chart" uri="{C3380CC4-5D6E-409C-BE32-E72D297353CC}">
              <c16:uniqueId val="{00000002-648A-4A41-B216-3FF7714EFB38}"/>
            </c:ext>
          </c:extLst>
        </c:ser>
        <c:dLbls>
          <c:dLblPos val="ctr"/>
          <c:showLegendKey val="0"/>
          <c:showVal val="1"/>
          <c:showCatName val="0"/>
          <c:showSerName val="0"/>
          <c:showPercent val="0"/>
          <c:showBubbleSize val="0"/>
        </c:dLbls>
        <c:gapWidth val="150"/>
        <c:overlap val="100"/>
        <c:axId val="422938303"/>
        <c:axId val="422941215"/>
      </c:barChart>
      <c:catAx>
        <c:axId val="422938303"/>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Height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422941215"/>
        <c:crosses val="autoZero"/>
        <c:auto val="1"/>
        <c:lblAlgn val="ctr"/>
        <c:lblOffset val="100"/>
        <c:noMultiLvlLbl val="0"/>
      </c:catAx>
      <c:valAx>
        <c:axId val="422941215"/>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fr-FR"/>
                  <a:t>Field1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none"/>
        <c:minorTickMark val="none"/>
        <c:tickLblPos val="nextTo"/>
        <c:crossAx val="422938303"/>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Ingenoire.xlsx]Suggestion4!PivotTable9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Genders (CAST Only)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Suggestion4!$D$6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BFD-40EC-847D-1CBF188F346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FD-40EC-847D-1CBF188F346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BFD-40EC-847D-1CBF188F346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Suggestion4!$C$7:$C$10</c:f>
              <c:strCache>
                <c:ptCount val="3"/>
                <c:pt idx="0">
                  <c:v>Female</c:v>
                </c:pt>
                <c:pt idx="1">
                  <c:v>Male</c:v>
                </c:pt>
                <c:pt idx="2">
                  <c:v>Unknown</c:v>
                </c:pt>
              </c:strCache>
            </c:strRef>
          </c:cat>
          <c:val>
            <c:numRef>
              <c:f>Suggestion4!$D$7:$D$10</c:f>
              <c:numCache>
                <c:formatCode>General</c:formatCode>
                <c:ptCount val="3"/>
                <c:pt idx="0">
                  <c:v>20</c:v>
                </c:pt>
                <c:pt idx="1">
                  <c:v>19</c:v>
                </c:pt>
                <c:pt idx="2">
                  <c:v>1</c:v>
                </c:pt>
              </c:numCache>
            </c:numRef>
          </c:val>
          <c:extLst>
            <c:ext xmlns:c16="http://schemas.microsoft.com/office/drawing/2014/chart" uri="{C3380CC4-5D6E-409C-BE32-E72D297353CC}">
              <c16:uniqueId val="{00000000-72F9-44FA-900D-5B163C88BCA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Ingenoire.xlsx]Suggestion3!PivotTable10</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Females using Ballooned Bosom</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5819"/>
                    <a:gd name="adj2" fmla="val 118157"/>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s>
    <c:plotArea>
      <c:layout/>
      <c:ofPieChart>
        <c:ofPieType val="pie"/>
        <c:varyColors val="1"/>
        <c:ser>
          <c:idx val="0"/>
          <c:order val="0"/>
          <c:tx>
            <c:strRef>
              <c:f>Suggestion3!$D$4:$D$5</c:f>
              <c:strCache>
                <c:ptCount val="1"/>
                <c:pt idx="0">
                  <c:v>Bouncer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36D-4F11-9CBB-DC53A6D8512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6D-4F11-9CBB-DC53A6D8512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B36D-4F11-9CBB-DC53A6D8512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B36D-4F11-9CBB-DC53A6D85121}"/>
              </c:ext>
            </c:extLst>
          </c:dPt>
          <c:cat>
            <c:strRef>
              <c:f>Suggestion3!$C$6:$C$9</c:f>
              <c:strCache>
                <c:ptCount val="3"/>
                <c:pt idx="0">
                  <c:v>No</c:v>
                </c:pt>
                <c:pt idx="1">
                  <c:v>Yes Extremely</c:v>
                </c:pt>
                <c:pt idx="2">
                  <c:v>Yes Normally</c:v>
                </c:pt>
              </c:strCache>
            </c:strRef>
          </c:cat>
          <c:val>
            <c:numRef>
              <c:f>Suggestion3!$D$6:$D$9</c:f>
              <c:numCache>
                <c:formatCode>0.00%</c:formatCode>
                <c:ptCount val="3"/>
                <c:pt idx="0">
                  <c:v>5.7071960297766747E-2</c:v>
                </c:pt>
                <c:pt idx="1">
                  <c:v>0</c:v>
                </c:pt>
                <c:pt idx="2">
                  <c:v>4.9627791563275434E-3</c:v>
                </c:pt>
              </c:numCache>
            </c:numRef>
          </c:val>
          <c:extLst>
            <c:ext xmlns:c16="http://schemas.microsoft.com/office/drawing/2014/chart" uri="{C3380CC4-5D6E-409C-BE32-E72D297353CC}">
              <c16:uniqueId val="{00000000-B36D-4F11-9CBB-DC53A6D85121}"/>
            </c:ext>
          </c:extLst>
        </c:ser>
        <c:ser>
          <c:idx val="1"/>
          <c:order val="1"/>
          <c:tx>
            <c:strRef>
              <c:f>Suggestion3!$E$4:$E$5</c:f>
              <c:strCache>
                <c:ptCount val="1"/>
                <c:pt idx="0">
                  <c:v>Braver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Suggestion3!$E$6:$E$9</c:f>
              <c:numCache>
                <c:formatCode>0.00%</c:formatCode>
                <c:ptCount val="3"/>
                <c:pt idx="0">
                  <c:v>0.18362282878411912</c:v>
                </c:pt>
                <c:pt idx="1">
                  <c:v>0</c:v>
                </c:pt>
                <c:pt idx="2">
                  <c:v>4.9627791563275434E-3</c:v>
                </c:pt>
              </c:numCache>
            </c:numRef>
          </c:val>
          <c:extLst>
            <c:ext xmlns:c16="http://schemas.microsoft.com/office/drawing/2014/chart" uri="{C3380CC4-5D6E-409C-BE32-E72D297353CC}">
              <c16:uniqueId val="{00000006-B36D-4F11-9CBB-DC53A6D85121}"/>
            </c:ext>
          </c:extLst>
        </c:ser>
        <c:ser>
          <c:idx val="2"/>
          <c:order val="2"/>
          <c:tx>
            <c:strRef>
              <c:f>Suggestion3!$F$4:$F$5</c:f>
              <c:strCache>
                <c:ptCount val="1"/>
                <c:pt idx="0">
                  <c:v>Fighter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Suggestion3!$F$6:$F$9</c:f>
              <c:numCache>
                <c:formatCode>0.00%</c:formatCode>
                <c:ptCount val="3"/>
                <c:pt idx="0">
                  <c:v>0.10669975186104218</c:v>
                </c:pt>
                <c:pt idx="1">
                  <c:v>0</c:v>
                </c:pt>
                <c:pt idx="2">
                  <c:v>2.4813895781637717E-3</c:v>
                </c:pt>
              </c:numCache>
            </c:numRef>
          </c:val>
          <c:extLst>
            <c:ext xmlns:c16="http://schemas.microsoft.com/office/drawing/2014/chart" uri="{C3380CC4-5D6E-409C-BE32-E72D297353CC}">
              <c16:uniqueId val="{00000007-B36D-4F11-9CBB-DC53A6D85121}"/>
            </c:ext>
          </c:extLst>
        </c:ser>
        <c:ser>
          <c:idx val="3"/>
          <c:order val="3"/>
          <c:tx>
            <c:strRef>
              <c:f>Suggestion3!$G$4:$G$5</c:f>
              <c:strCache>
                <c:ptCount val="1"/>
                <c:pt idx="0">
                  <c:v>Force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Suggestion3!$G$6:$G$9</c:f>
              <c:numCache>
                <c:formatCode>0.00%</c:formatCode>
                <c:ptCount val="3"/>
                <c:pt idx="0">
                  <c:v>0.23076923076923078</c:v>
                </c:pt>
                <c:pt idx="1">
                  <c:v>4.9627791563275434E-3</c:v>
                </c:pt>
                <c:pt idx="2">
                  <c:v>9.9255583126550868E-3</c:v>
                </c:pt>
              </c:numCache>
            </c:numRef>
          </c:val>
          <c:extLst>
            <c:ext xmlns:c16="http://schemas.microsoft.com/office/drawing/2014/chart" uri="{C3380CC4-5D6E-409C-BE32-E72D297353CC}">
              <c16:uniqueId val="{00000008-B36D-4F11-9CBB-DC53A6D85121}"/>
            </c:ext>
          </c:extLst>
        </c:ser>
        <c:ser>
          <c:idx val="4"/>
          <c:order val="4"/>
          <c:tx>
            <c:strRef>
              <c:f>Suggestion3!$H$4:$H$5</c:f>
              <c:strCache>
                <c:ptCount val="1"/>
                <c:pt idx="0">
                  <c:v>Gunner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Suggestion3!$H$6:$H$9</c:f>
              <c:numCache>
                <c:formatCode>0.00%</c:formatCode>
                <c:ptCount val="3"/>
                <c:pt idx="0">
                  <c:v>9.9255583126550875E-2</c:v>
                </c:pt>
                <c:pt idx="1">
                  <c:v>0</c:v>
                </c:pt>
                <c:pt idx="2">
                  <c:v>4.9627791563275434E-3</c:v>
                </c:pt>
              </c:numCache>
            </c:numRef>
          </c:val>
          <c:extLst>
            <c:ext xmlns:c16="http://schemas.microsoft.com/office/drawing/2014/chart" uri="{C3380CC4-5D6E-409C-BE32-E72D297353CC}">
              <c16:uniqueId val="{00000009-B36D-4F11-9CBB-DC53A6D85121}"/>
            </c:ext>
          </c:extLst>
        </c:ser>
        <c:ser>
          <c:idx val="5"/>
          <c:order val="5"/>
          <c:tx>
            <c:strRef>
              <c:f>Suggestion3!$I$4:$I$5</c:f>
              <c:strCache>
                <c:ptCount val="1"/>
                <c:pt idx="0">
                  <c:v>Hunter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Suggestion3!$I$6:$I$9</c:f>
              <c:numCache>
                <c:formatCode>0.00%</c:formatCode>
                <c:ptCount val="3"/>
                <c:pt idx="0">
                  <c:v>7.9404466501240695E-2</c:v>
                </c:pt>
                <c:pt idx="1">
                  <c:v>0</c:v>
                </c:pt>
                <c:pt idx="2">
                  <c:v>2.4813895781637717E-3</c:v>
                </c:pt>
              </c:numCache>
            </c:numRef>
          </c:val>
          <c:extLst>
            <c:ext xmlns:c16="http://schemas.microsoft.com/office/drawing/2014/chart" uri="{C3380CC4-5D6E-409C-BE32-E72D297353CC}">
              <c16:uniqueId val="{0000000A-B36D-4F11-9CBB-DC53A6D85121}"/>
            </c:ext>
          </c:extLst>
        </c:ser>
        <c:ser>
          <c:idx val="6"/>
          <c:order val="6"/>
          <c:tx>
            <c:strRef>
              <c:f>Suggestion3!$J$4:$J$5</c:f>
              <c:strCache>
                <c:ptCount val="1"/>
                <c:pt idx="0">
                  <c:v>Ranger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Suggestion3!$J$6:$J$9</c:f>
              <c:numCache>
                <c:formatCode>0.00%</c:formatCode>
                <c:ptCount val="3"/>
                <c:pt idx="0">
                  <c:v>0.10421836228287841</c:v>
                </c:pt>
                <c:pt idx="1">
                  <c:v>0</c:v>
                </c:pt>
                <c:pt idx="2">
                  <c:v>2.4813895781637717E-3</c:v>
                </c:pt>
              </c:numCache>
            </c:numRef>
          </c:val>
          <c:extLst>
            <c:ext xmlns:c16="http://schemas.microsoft.com/office/drawing/2014/chart" uri="{C3380CC4-5D6E-409C-BE32-E72D297353CC}">
              <c16:uniqueId val="{0000000B-B36D-4F11-9CBB-DC53A6D85121}"/>
            </c:ext>
          </c:extLst>
        </c:ser>
        <c:ser>
          <c:idx val="7"/>
          <c:order val="7"/>
          <c:tx>
            <c:strRef>
              <c:f>Suggestion3!$K$4:$K$5</c:f>
              <c:strCache>
                <c:ptCount val="1"/>
                <c:pt idx="0">
                  <c:v>Techter</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D86C-4DAA-8929-B2706741768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D86C-4DAA-8929-B2706741768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D86C-4DAA-8929-B2706741768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D86C-4DAA-8929-B2706741768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Suggestion3!$C$6:$C$9</c:f>
              <c:strCache>
                <c:ptCount val="3"/>
                <c:pt idx="0">
                  <c:v>No</c:v>
                </c:pt>
                <c:pt idx="1">
                  <c:v>Yes Extremely</c:v>
                </c:pt>
                <c:pt idx="2">
                  <c:v>Yes Normally</c:v>
                </c:pt>
              </c:strCache>
            </c:strRef>
          </c:cat>
          <c:val>
            <c:numRef>
              <c:f>Suggestion3!$K$6:$K$9</c:f>
              <c:numCache>
                <c:formatCode>0.00%</c:formatCode>
                <c:ptCount val="3"/>
                <c:pt idx="0">
                  <c:v>9.9255583126550875E-2</c:v>
                </c:pt>
                <c:pt idx="1">
                  <c:v>0</c:v>
                </c:pt>
                <c:pt idx="2">
                  <c:v>2.4813895781637717E-3</c:v>
                </c:pt>
              </c:numCache>
            </c:numRef>
          </c:val>
          <c:extLst>
            <c:ext xmlns:c16="http://schemas.microsoft.com/office/drawing/2014/chart" uri="{C3380CC4-5D6E-409C-BE32-E72D297353CC}">
              <c16:uniqueId val="{0000000C-B36D-4F11-9CBB-DC53A6D85121}"/>
            </c:ext>
          </c:extLst>
        </c:ser>
        <c:dLbls>
          <c:showLegendKey val="0"/>
          <c:showVal val="0"/>
          <c:showCatName val="0"/>
          <c:showSerName val="0"/>
          <c:showPercent val="0"/>
          <c:showBubbleSize val="0"/>
          <c:showLeaderLines val="1"/>
        </c:dLbls>
        <c:gapWidth val="100"/>
        <c:splitType val="percent"/>
        <c:splitPos val="10"/>
        <c:secondPieSize val="75"/>
        <c:serLines>
          <c:spPr>
            <a:ln w="9525">
              <a:solidFill>
                <a:schemeClr val="dk1">
                  <a:lumMod val="50000"/>
                  <a:lumOff val="50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Ballooned Bosom by Class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D84-4188-B0FC-04D4228B71E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D84-4188-B0FC-04D4228B71E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D84-4188-B0FC-04D4228B71E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D84-4188-B0FC-04D4228B71E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D84-4188-B0FC-04D4228B71E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D84-4188-B0FC-04D4228B71E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D84-4188-B0FC-04D4228B71E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D84-4188-B0FC-04D4228B71E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Suggestion3!$P$5:$W$5</c:f>
              <c:strCache>
                <c:ptCount val="8"/>
                <c:pt idx="0">
                  <c:v>Bouncer</c:v>
                </c:pt>
                <c:pt idx="1">
                  <c:v>Braver</c:v>
                </c:pt>
                <c:pt idx="2">
                  <c:v>Fighter</c:v>
                </c:pt>
                <c:pt idx="3">
                  <c:v>Force</c:v>
                </c:pt>
                <c:pt idx="4">
                  <c:v>Gunner</c:v>
                </c:pt>
                <c:pt idx="5">
                  <c:v>Hunter</c:v>
                </c:pt>
                <c:pt idx="6">
                  <c:v>Ranger</c:v>
                </c:pt>
                <c:pt idx="7">
                  <c:v>Techter</c:v>
                </c:pt>
              </c:strCache>
            </c:strRef>
          </c:cat>
          <c:val>
            <c:numRef>
              <c:f>Suggestion3!$P$6:$W$6</c:f>
              <c:numCache>
                <c:formatCode>0.00%</c:formatCode>
                <c:ptCount val="8"/>
                <c:pt idx="0">
                  <c:v>4.9627791563275434E-3</c:v>
                </c:pt>
                <c:pt idx="1">
                  <c:v>4.9627791563275434E-3</c:v>
                </c:pt>
                <c:pt idx="2">
                  <c:v>2.4813895781637717E-3</c:v>
                </c:pt>
                <c:pt idx="3">
                  <c:v>9.9255583126550868E-3</c:v>
                </c:pt>
                <c:pt idx="4">
                  <c:v>4.9627791563275434E-3</c:v>
                </c:pt>
                <c:pt idx="5">
                  <c:v>2.4813895781637717E-3</c:v>
                </c:pt>
                <c:pt idx="6">
                  <c:v>2.4813895781637717E-3</c:v>
                </c:pt>
                <c:pt idx="7">
                  <c:v>2.4813895781637717E-3</c:v>
                </c:pt>
              </c:numCache>
            </c:numRef>
          </c:val>
          <c:extLst>
            <c:ext xmlns:c16="http://schemas.microsoft.com/office/drawing/2014/chart" uri="{C3380CC4-5D6E-409C-BE32-E72D297353CC}">
              <c16:uniqueId val="{00000000-483C-4EF7-A8A3-A9CAD9FB2E2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Ingenoire.xlsx]Suggestion5!PivotTable11</c:name>
    <c:fmtId val="2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Ballooned Users by Height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Suggestion5!$D$4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Suggestion5!$C$5:$C$10</c:f>
              <c:multiLvlStrCache>
                <c:ptCount val="4"/>
                <c:lvl>
                  <c:pt idx="0">
                    <c:v>Very Tall</c:v>
                  </c:pt>
                  <c:pt idx="1">
                    <c:v>Tall</c:v>
                  </c:pt>
                  <c:pt idx="2">
                    <c:v>Short</c:v>
                  </c:pt>
                  <c:pt idx="3">
                    <c:v>Average</c:v>
                  </c:pt>
                </c:lvl>
                <c:lvl>
                  <c:pt idx="0">
                    <c:v>Yes Normally</c:v>
                  </c:pt>
                </c:lvl>
              </c:multiLvlStrCache>
            </c:multiLvlStrRef>
          </c:cat>
          <c:val>
            <c:numRef>
              <c:f>Suggestion5!$D$5:$D$10</c:f>
              <c:numCache>
                <c:formatCode>General</c:formatCode>
                <c:ptCount val="4"/>
                <c:pt idx="0">
                  <c:v>6</c:v>
                </c:pt>
                <c:pt idx="1">
                  <c:v>3</c:v>
                </c:pt>
                <c:pt idx="2">
                  <c:v>3</c:v>
                </c:pt>
                <c:pt idx="3">
                  <c:v>2</c:v>
                </c:pt>
              </c:numCache>
            </c:numRef>
          </c:val>
          <c:extLst>
            <c:ext xmlns:c16="http://schemas.microsoft.com/office/drawing/2014/chart" uri="{C3380CC4-5D6E-409C-BE32-E72D297353CC}">
              <c16:uniqueId val="{00000000-B3AF-4669-BA5B-67A55CA0D10B}"/>
            </c:ext>
          </c:extLst>
        </c:ser>
        <c:dLbls>
          <c:dLblPos val="inEnd"/>
          <c:showLegendKey val="0"/>
          <c:showVal val="1"/>
          <c:showCatName val="0"/>
          <c:showSerName val="0"/>
          <c:showPercent val="0"/>
          <c:showBubbleSize val="0"/>
        </c:dLbls>
        <c:gapWidth val="65"/>
        <c:axId val="379092815"/>
        <c:axId val="379090319"/>
      </c:barChart>
      <c:catAx>
        <c:axId val="379092815"/>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379090319"/>
        <c:crosses val="autoZero"/>
        <c:auto val="1"/>
        <c:lblAlgn val="ctr"/>
        <c:lblOffset val="100"/>
        <c:noMultiLvlLbl val="0"/>
      </c:catAx>
      <c:valAx>
        <c:axId val="37909031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37909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Ingenoire.xlsx]Suggestion9!PivotTable12</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Suggestion9!$B$2:$B$3</c:f>
              <c:strCache>
                <c:ptCount val="1"/>
                <c:pt idx="0">
                  <c:v>Force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Suggestion9!$A$4:$A$24</c:f>
              <c:multiLvlStrCache>
                <c:ptCount val="18"/>
                <c:lvl>
                  <c:pt idx="0">
                    <c:v>Cosplay</c:v>
                  </c:pt>
                  <c:pt idx="1">
                    <c:v>Defaults</c:v>
                  </c:pt>
                  <c:pt idx="2">
                    <c:v>Furry</c:v>
                  </c:pt>
                  <c:pt idx="3">
                    <c:v>Gothic</c:v>
                  </c:pt>
                  <c:pt idx="4">
                    <c:v>Medieval</c:v>
                  </c:pt>
                  <c:pt idx="5">
                    <c:v>Dress</c:v>
                  </c:pt>
                  <c:pt idx="6">
                    <c:v>Scifi</c:v>
                  </c:pt>
                  <c:pt idx="7">
                    <c:v>Casual</c:v>
                  </c:pt>
                  <c:pt idx="8">
                    <c:v>Bikini</c:v>
                  </c:pt>
                  <c:pt idx="9">
                    <c:v>Urban</c:v>
                  </c:pt>
                  <c:pt idx="10">
                    <c:v>Dress</c:v>
                  </c:pt>
                  <c:pt idx="11">
                    <c:v>Defaults</c:v>
                  </c:pt>
                  <c:pt idx="12">
                    <c:v>Medieval</c:v>
                  </c:pt>
                  <c:pt idx="13">
                    <c:v>Urban</c:v>
                  </c:pt>
                  <c:pt idx="14">
                    <c:v>Gothic</c:v>
                  </c:pt>
                  <c:pt idx="15">
                    <c:v>Scifi</c:v>
                  </c:pt>
                  <c:pt idx="16">
                    <c:v>Bikini</c:v>
                  </c:pt>
                  <c:pt idx="17">
                    <c:v>Casual</c:v>
                  </c:pt>
                </c:lvl>
                <c:lvl>
                  <c:pt idx="0">
                    <c:v>Female</c:v>
                  </c:pt>
                  <c:pt idx="10">
                    <c:v>Male</c:v>
                  </c:pt>
                </c:lvl>
              </c:multiLvlStrCache>
            </c:multiLvlStrRef>
          </c:cat>
          <c:val>
            <c:numRef>
              <c:f>Suggestion9!$B$4:$B$24</c:f>
              <c:numCache>
                <c:formatCode>General</c:formatCode>
                <c:ptCount val="18"/>
                <c:pt idx="0">
                  <c:v>1</c:v>
                </c:pt>
                <c:pt idx="1">
                  <c:v>3</c:v>
                </c:pt>
                <c:pt idx="2">
                  <c:v>4</c:v>
                </c:pt>
                <c:pt idx="3">
                  <c:v>4</c:v>
                </c:pt>
                <c:pt idx="4">
                  <c:v>10</c:v>
                </c:pt>
                <c:pt idx="5">
                  <c:v>13</c:v>
                </c:pt>
                <c:pt idx="6">
                  <c:v>13</c:v>
                </c:pt>
                <c:pt idx="7">
                  <c:v>16</c:v>
                </c:pt>
                <c:pt idx="8">
                  <c:v>16</c:v>
                </c:pt>
                <c:pt idx="9">
                  <c:v>19</c:v>
                </c:pt>
                <c:pt idx="10">
                  <c:v>1</c:v>
                </c:pt>
                <c:pt idx="11">
                  <c:v>1</c:v>
                </c:pt>
                <c:pt idx="12">
                  <c:v>1</c:v>
                </c:pt>
                <c:pt idx="13">
                  <c:v>2</c:v>
                </c:pt>
                <c:pt idx="14">
                  <c:v>3</c:v>
                </c:pt>
                <c:pt idx="15">
                  <c:v>3</c:v>
                </c:pt>
                <c:pt idx="16">
                  <c:v>3</c:v>
                </c:pt>
                <c:pt idx="17">
                  <c:v>3</c:v>
                </c:pt>
              </c:numCache>
            </c:numRef>
          </c:val>
          <c:extLst>
            <c:ext xmlns:c16="http://schemas.microsoft.com/office/drawing/2014/chart" uri="{C3380CC4-5D6E-409C-BE32-E72D297353CC}">
              <c16:uniqueId val="{00000000-7028-4B7A-91B8-99043B6FEB57}"/>
            </c:ext>
          </c:extLst>
        </c:ser>
        <c:dLbls>
          <c:dLblPos val="inEnd"/>
          <c:showLegendKey val="0"/>
          <c:showVal val="1"/>
          <c:showCatName val="0"/>
          <c:showSerName val="0"/>
          <c:showPercent val="0"/>
          <c:showBubbleSize val="0"/>
        </c:dLbls>
        <c:gapWidth val="65"/>
        <c:axId val="628196095"/>
        <c:axId val="628195679"/>
      </c:barChart>
      <c:catAx>
        <c:axId val="62819609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628195679"/>
        <c:crosses val="autoZero"/>
        <c:auto val="1"/>
        <c:lblAlgn val="ctr"/>
        <c:lblOffset val="100"/>
        <c:noMultiLvlLbl val="0"/>
      </c:catAx>
      <c:valAx>
        <c:axId val="62819567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62819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Ingenoire.xlsx]Suggestion10!PivotTable13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'Height' for each 'Chest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Suggestion10!$D$4:$D$5</c:f>
              <c:strCache>
                <c:ptCount val="1"/>
                <c:pt idx="0">
                  <c:v>Flat</c:v>
                </c:pt>
              </c:strCache>
            </c:strRef>
          </c:tx>
          <c:spPr>
            <a:solidFill>
              <a:schemeClr val="accent1"/>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Suggestion10!$D$6:$D$11</c:f>
              <c:numCache>
                <c:formatCode>General</c:formatCode>
                <c:ptCount val="5"/>
                <c:pt idx="0">
                  <c:v>8</c:v>
                </c:pt>
                <c:pt idx="1">
                  <c:v>14</c:v>
                </c:pt>
                <c:pt idx="2">
                  <c:v>4</c:v>
                </c:pt>
                <c:pt idx="3">
                  <c:v>4</c:v>
                </c:pt>
              </c:numCache>
            </c:numRef>
          </c:val>
          <c:extLst>
            <c:ext xmlns:c16="http://schemas.microsoft.com/office/drawing/2014/chart" uri="{C3380CC4-5D6E-409C-BE32-E72D297353CC}">
              <c16:uniqueId val="{00000000-9BCD-4EE0-8A43-A2E36C1972C6}"/>
            </c:ext>
          </c:extLst>
        </c:ser>
        <c:ser>
          <c:idx val="1"/>
          <c:order val="1"/>
          <c:tx>
            <c:strRef>
              <c:f>Suggestion10!$E$4:$E$5</c:f>
              <c:strCache>
                <c:ptCount val="1"/>
                <c:pt idx="0">
                  <c:v>Small</c:v>
                </c:pt>
              </c:strCache>
            </c:strRef>
          </c:tx>
          <c:spPr>
            <a:solidFill>
              <a:schemeClr val="accent2"/>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Suggestion10!$E$6:$E$11</c:f>
              <c:numCache>
                <c:formatCode>General</c:formatCode>
                <c:ptCount val="5"/>
                <c:pt idx="0">
                  <c:v>7</c:v>
                </c:pt>
                <c:pt idx="1">
                  <c:v>38</c:v>
                </c:pt>
                <c:pt idx="2">
                  <c:v>21</c:v>
                </c:pt>
                <c:pt idx="3">
                  <c:v>11</c:v>
                </c:pt>
                <c:pt idx="4">
                  <c:v>1</c:v>
                </c:pt>
              </c:numCache>
            </c:numRef>
          </c:val>
          <c:extLst>
            <c:ext xmlns:c16="http://schemas.microsoft.com/office/drawing/2014/chart" uri="{C3380CC4-5D6E-409C-BE32-E72D297353CC}">
              <c16:uniqueId val="{00000001-9BCD-4EE0-8A43-A2E36C1972C6}"/>
            </c:ext>
          </c:extLst>
        </c:ser>
        <c:ser>
          <c:idx val="2"/>
          <c:order val="2"/>
          <c:tx>
            <c:strRef>
              <c:f>Suggestion10!$F$4:$F$5</c:f>
              <c:strCache>
                <c:ptCount val="1"/>
                <c:pt idx="0">
                  <c:v>Average</c:v>
                </c:pt>
              </c:strCache>
            </c:strRef>
          </c:tx>
          <c:spPr>
            <a:solidFill>
              <a:schemeClr val="accent3"/>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Suggestion10!$F$6:$F$11</c:f>
              <c:numCache>
                <c:formatCode>General</c:formatCode>
                <c:ptCount val="5"/>
                <c:pt idx="0">
                  <c:v>6</c:v>
                </c:pt>
                <c:pt idx="1">
                  <c:v>40</c:v>
                </c:pt>
                <c:pt idx="2">
                  <c:v>43</c:v>
                </c:pt>
                <c:pt idx="3">
                  <c:v>17</c:v>
                </c:pt>
                <c:pt idx="4">
                  <c:v>1</c:v>
                </c:pt>
              </c:numCache>
            </c:numRef>
          </c:val>
          <c:extLst>
            <c:ext xmlns:c16="http://schemas.microsoft.com/office/drawing/2014/chart" uri="{C3380CC4-5D6E-409C-BE32-E72D297353CC}">
              <c16:uniqueId val="{00000002-9BCD-4EE0-8A43-A2E36C1972C6}"/>
            </c:ext>
          </c:extLst>
        </c:ser>
        <c:ser>
          <c:idx val="3"/>
          <c:order val="3"/>
          <c:tx>
            <c:strRef>
              <c:f>Suggestion10!$G$4:$G$5</c:f>
              <c:strCache>
                <c:ptCount val="1"/>
                <c:pt idx="0">
                  <c:v>Large</c:v>
                </c:pt>
              </c:strCache>
            </c:strRef>
          </c:tx>
          <c:spPr>
            <a:solidFill>
              <a:schemeClr val="accent4"/>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Suggestion10!$G$6:$G$11</c:f>
              <c:numCache>
                <c:formatCode>General</c:formatCode>
                <c:ptCount val="5"/>
                <c:pt idx="0">
                  <c:v>8</c:v>
                </c:pt>
                <c:pt idx="1">
                  <c:v>22</c:v>
                </c:pt>
                <c:pt idx="2">
                  <c:v>41</c:v>
                </c:pt>
                <c:pt idx="3">
                  <c:v>32</c:v>
                </c:pt>
                <c:pt idx="4">
                  <c:v>9</c:v>
                </c:pt>
              </c:numCache>
            </c:numRef>
          </c:val>
          <c:extLst>
            <c:ext xmlns:c16="http://schemas.microsoft.com/office/drawing/2014/chart" uri="{C3380CC4-5D6E-409C-BE32-E72D297353CC}">
              <c16:uniqueId val="{00000003-9BCD-4EE0-8A43-A2E36C1972C6}"/>
            </c:ext>
          </c:extLst>
        </c:ser>
        <c:ser>
          <c:idx val="4"/>
          <c:order val="4"/>
          <c:tx>
            <c:strRef>
              <c:f>Suggestion10!$H$4:$H$5</c:f>
              <c:strCache>
                <c:ptCount val="1"/>
                <c:pt idx="0">
                  <c:v>Max</c:v>
                </c:pt>
              </c:strCache>
            </c:strRef>
          </c:tx>
          <c:spPr>
            <a:solidFill>
              <a:schemeClr val="accent5"/>
            </a:solidFill>
            <a:ln>
              <a:noFill/>
            </a:ln>
            <a:effectLst/>
          </c:spPr>
          <c:invertIfNegative val="0"/>
          <c:cat>
            <c:strRef>
              <c:f>Suggestion10!$C$6:$C$11</c:f>
              <c:strCache>
                <c:ptCount val="5"/>
                <c:pt idx="0">
                  <c:v>Minimum</c:v>
                </c:pt>
                <c:pt idx="1">
                  <c:v>Short</c:v>
                </c:pt>
                <c:pt idx="2">
                  <c:v>Average</c:v>
                </c:pt>
                <c:pt idx="3">
                  <c:v>Tall</c:v>
                </c:pt>
                <c:pt idx="4">
                  <c:v>Very Tall</c:v>
                </c:pt>
              </c:strCache>
            </c:strRef>
          </c:cat>
          <c:val>
            <c:numRef>
              <c:f>Suggestion10!$H$6:$H$11</c:f>
              <c:numCache>
                <c:formatCode>General</c:formatCode>
                <c:ptCount val="5"/>
                <c:pt idx="0">
                  <c:v>2</c:v>
                </c:pt>
                <c:pt idx="1">
                  <c:v>15</c:v>
                </c:pt>
                <c:pt idx="2">
                  <c:v>26</c:v>
                </c:pt>
                <c:pt idx="3">
                  <c:v>19</c:v>
                </c:pt>
                <c:pt idx="4">
                  <c:v>14</c:v>
                </c:pt>
              </c:numCache>
            </c:numRef>
          </c:val>
          <c:extLst>
            <c:ext xmlns:c16="http://schemas.microsoft.com/office/drawing/2014/chart" uri="{C3380CC4-5D6E-409C-BE32-E72D297353CC}">
              <c16:uniqueId val="{00000004-9BCD-4EE0-8A43-A2E36C1972C6}"/>
            </c:ext>
          </c:extLst>
        </c:ser>
        <c:dLbls>
          <c:showLegendKey val="0"/>
          <c:showVal val="0"/>
          <c:showCatName val="0"/>
          <c:showSerName val="0"/>
          <c:showPercent val="0"/>
          <c:showBubbleSize val="0"/>
        </c:dLbls>
        <c:gapWidth val="200"/>
        <c:overlap val="-30"/>
        <c:axId val="600843824"/>
        <c:axId val="504523584"/>
      </c:barChart>
      <c:catAx>
        <c:axId val="60084382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Height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04523584"/>
        <c:crosses val="autoZero"/>
        <c:auto val="1"/>
        <c:lblAlgn val="ctr"/>
        <c:lblOffset val="100"/>
        <c:noMultiLvlLbl val="0"/>
      </c:catAx>
      <c:valAx>
        <c:axId val="5045235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Height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00843824"/>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Ingenoire.xlsx]Suggestion11!PivotTable14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s>
    <c:plotArea>
      <c:layout/>
      <c:pieChart>
        <c:varyColors val="1"/>
        <c:ser>
          <c:idx val="0"/>
          <c:order val="0"/>
          <c:tx>
            <c:strRef>
              <c:f>Suggestion11!$B$2:$B$3</c:f>
              <c:strCache>
                <c:ptCount val="1"/>
                <c:pt idx="0">
                  <c:v>Force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A6-40DF-8673-3BD27B961C63}"/>
              </c:ext>
            </c:extLst>
          </c:dPt>
          <c:cat>
            <c:strRef>
              <c:f>Suggestion11!$A$4:$A$9</c:f>
              <c:strCache>
                <c:ptCount val="5"/>
                <c:pt idx="0">
                  <c:v>Average</c:v>
                </c:pt>
                <c:pt idx="1">
                  <c:v>Large</c:v>
                </c:pt>
                <c:pt idx="2">
                  <c:v>Max</c:v>
                </c:pt>
                <c:pt idx="3">
                  <c:v>Small</c:v>
                </c:pt>
                <c:pt idx="4">
                  <c:v>Flat</c:v>
                </c:pt>
              </c:strCache>
            </c:strRef>
          </c:cat>
          <c:val>
            <c:numRef>
              <c:f>Suggestion11!$B$4:$B$9</c:f>
              <c:numCache>
                <c:formatCode>General</c:formatCode>
                <c:ptCount val="5"/>
                <c:pt idx="0">
                  <c:v>32</c:v>
                </c:pt>
                <c:pt idx="1">
                  <c:v>33</c:v>
                </c:pt>
                <c:pt idx="2">
                  <c:v>17</c:v>
                </c:pt>
                <c:pt idx="3">
                  <c:v>26</c:v>
                </c:pt>
                <c:pt idx="4">
                  <c:v>10</c:v>
                </c:pt>
              </c:numCache>
            </c:numRef>
          </c:val>
          <c:extLst>
            <c:ext xmlns:c16="http://schemas.microsoft.com/office/drawing/2014/chart" uri="{C3380CC4-5D6E-409C-BE32-E72D297353CC}">
              <c16:uniqueId val="{00000000-3D6A-4991-A65A-27417C191969}"/>
            </c:ext>
          </c:extLst>
        </c:ser>
        <c:ser>
          <c:idx val="1"/>
          <c:order val="1"/>
          <c:tx>
            <c:strRef>
              <c:f>Suggestion11!$C$2:$C$3</c:f>
              <c:strCache>
                <c:ptCount val="1"/>
                <c:pt idx="0">
                  <c:v>Braver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80A6-40DF-8673-3BD27B961C63}"/>
              </c:ext>
            </c:extLst>
          </c:dPt>
          <c:cat>
            <c:strRef>
              <c:f>Suggestion11!$A$4:$A$9</c:f>
              <c:strCache>
                <c:ptCount val="5"/>
                <c:pt idx="0">
                  <c:v>Average</c:v>
                </c:pt>
                <c:pt idx="1">
                  <c:v>Large</c:v>
                </c:pt>
                <c:pt idx="2">
                  <c:v>Max</c:v>
                </c:pt>
                <c:pt idx="3">
                  <c:v>Small</c:v>
                </c:pt>
                <c:pt idx="4">
                  <c:v>Flat</c:v>
                </c:pt>
              </c:strCache>
            </c:strRef>
          </c:cat>
          <c:val>
            <c:numRef>
              <c:f>Suggestion11!$C$4:$C$9</c:f>
              <c:numCache>
                <c:formatCode>General</c:formatCode>
                <c:ptCount val="5"/>
                <c:pt idx="0">
                  <c:v>33</c:v>
                </c:pt>
                <c:pt idx="1">
                  <c:v>26</c:v>
                </c:pt>
                <c:pt idx="2">
                  <c:v>17</c:v>
                </c:pt>
                <c:pt idx="3">
                  <c:v>15</c:v>
                </c:pt>
                <c:pt idx="4">
                  <c:v>11</c:v>
                </c:pt>
              </c:numCache>
            </c:numRef>
          </c:val>
          <c:extLst>
            <c:ext xmlns:c16="http://schemas.microsoft.com/office/drawing/2014/chart" uri="{C3380CC4-5D6E-409C-BE32-E72D297353CC}">
              <c16:uniqueId val="{00000009-3D6A-4991-A65A-27417C191969}"/>
            </c:ext>
          </c:extLst>
        </c:ser>
        <c:ser>
          <c:idx val="2"/>
          <c:order val="2"/>
          <c:tx>
            <c:strRef>
              <c:f>Suggestion11!$D$2:$D$3</c:f>
              <c:strCache>
                <c:ptCount val="1"/>
                <c:pt idx="0">
                  <c:v>Fighter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80A6-40DF-8673-3BD27B961C63}"/>
              </c:ext>
            </c:extLst>
          </c:dPt>
          <c:cat>
            <c:strRef>
              <c:f>Suggestion11!$A$4:$A$9</c:f>
              <c:strCache>
                <c:ptCount val="5"/>
                <c:pt idx="0">
                  <c:v>Average</c:v>
                </c:pt>
                <c:pt idx="1">
                  <c:v>Large</c:v>
                </c:pt>
                <c:pt idx="2">
                  <c:v>Max</c:v>
                </c:pt>
                <c:pt idx="3">
                  <c:v>Small</c:v>
                </c:pt>
                <c:pt idx="4">
                  <c:v>Flat</c:v>
                </c:pt>
              </c:strCache>
            </c:strRef>
          </c:cat>
          <c:val>
            <c:numRef>
              <c:f>Suggestion11!$D$4:$D$9</c:f>
              <c:numCache>
                <c:formatCode>General</c:formatCode>
                <c:ptCount val="5"/>
                <c:pt idx="0">
                  <c:v>21</c:v>
                </c:pt>
                <c:pt idx="1">
                  <c:v>22</c:v>
                </c:pt>
                <c:pt idx="2">
                  <c:v>13</c:v>
                </c:pt>
                <c:pt idx="3">
                  <c:v>7</c:v>
                </c:pt>
                <c:pt idx="4">
                  <c:v>2</c:v>
                </c:pt>
              </c:numCache>
            </c:numRef>
          </c:val>
          <c:extLst>
            <c:ext xmlns:c16="http://schemas.microsoft.com/office/drawing/2014/chart" uri="{C3380CC4-5D6E-409C-BE32-E72D297353CC}">
              <c16:uniqueId val="{0000000A-3D6A-4991-A65A-27417C191969}"/>
            </c:ext>
          </c:extLst>
        </c:ser>
        <c:ser>
          <c:idx val="3"/>
          <c:order val="3"/>
          <c:tx>
            <c:strRef>
              <c:f>Suggestion11!$E$2:$E$3</c:f>
              <c:strCache>
                <c:ptCount val="1"/>
                <c:pt idx="0">
                  <c:v>Gunner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80A6-40DF-8673-3BD27B961C63}"/>
              </c:ext>
            </c:extLst>
          </c:dPt>
          <c:cat>
            <c:strRef>
              <c:f>Suggestion11!$A$4:$A$9</c:f>
              <c:strCache>
                <c:ptCount val="5"/>
                <c:pt idx="0">
                  <c:v>Average</c:v>
                </c:pt>
                <c:pt idx="1">
                  <c:v>Large</c:v>
                </c:pt>
                <c:pt idx="2">
                  <c:v>Max</c:v>
                </c:pt>
                <c:pt idx="3">
                  <c:v>Small</c:v>
                </c:pt>
                <c:pt idx="4">
                  <c:v>Flat</c:v>
                </c:pt>
              </c:strCache>
            </c:strRef>
          </c:cat>
          <c:val>
            <c:numRef>
              <c:f>Suggestion11!$E$4:$E$9</c:f>
              <c:numCache>
                <c:formatCode>General</c:formatCode>
                <c:ptCount val="5"/>
                <c:pt idx="0">
                  <c:v>24</c:v>
                </c:pt>
                <c:pt idx="1">
                  <c:v>14</c:v>
                </c:pt>
                <c:pt idx="2">
                  <c:v>11</c:v>
                </c:pt>
                <c:pt idx="3">
                  <c:v>10</c:v>
                </c:pt>
                <c:pt idx="4">
                  <c:v>3</c:v>
                </c:pt>
              </c:numCache>
            </c:numRef>
          </c:val>
          <c:extLst>
            <c:ext xmlns:c16="http://schemas.microsoft.com/office/drawing/2014/chart" uri="{C3380CC4-5D6E-409C-BE32-E72D297353CC}">
              <c16:uniqueId val="{0000000B-3D6A-4991-A65A-27417C191969}"/>
            </c:ext>
          </c:extLst>
        </c:ser>
        <c:ser>
          <c:idx val="4"/>
          <c:order val="4"/>
          <c:tx>
            <c:strRef>
              <c:f>Suggestion11!$F$2:$F$3</c:f>
              <c:strCache>
                <c:ptCount val="1"/>
                <c:pt idx="0">
                  <c:v>Ranger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80A6-40DF-8673-3BD27B961C63}"/>
              </c:ext>
            </c:extLst>
          </c:dPt>
          <c:cat>
            <c:strRef>
              <c:f>Suggestion11!$A$4:$A$9</c:f>
              <c:strCache>
                <c:ptCount val="5"/>
                <c:pt idx="0">
                  <c:v>Average</c:v>
                </c:pt>
                <c:pt idx="1">
                  <c:v>Large</c:v>
                </c:pt>
                <c:pt idx="2">
                  <c:v>Max</c:v>
                </c:pt>
                <c:pt idx="3">
                  <c:v>Small</c:v>
                </c:pt>
                <c:pt idx="4">
                  <c:v>Flat</c:v>
                </c:pt>
              </c:strCache>
            </c:strRef>
          </c:cat>
          <c:val>
            <c:numRef>
              <c:f>Suggestion11!$F$4:$F$9</c:f>
              <c:numCache>
                <c:formatCode>General</c:formatCode>
                <c:ptCount val="5"/>
                <c:pt idx="0">
                  <c:v>16</c:v>
                </c:pt>
                <c:pt idx="1">
                  <c:v>15</c:v>
                </c:pt>
                <c:pt idx="2">
                  <c:v>16</c:v>
                </c:pt>
                <c:pt idx="3">
                  <c:v>12</c:v>
                </c:pt>
                <c:pt idx="4">
                  <c:v>1</c:v>
                </c:pt>
              </c:numCache>
            </c:numRef>
          </c:val>
          <c:extLst>
            <c:ext xmlns:c16="http://schemas.microsoft.com/office/drawing/2014/chart" uri="{C3380CC4-5D6E-409C-BE32-E72D297353CC}">
              <c16:uniqueId val="{0000000C-3D6A-4991-A65A-27417C191969}"/>
            </c:ext>
          </c:extLst>
        </c:ser>
        <c:ser>
          <c:idx val="5"/>
          <c:order val="5"/>
          <c:tx>
            <c:strRef>
              <c:f>Suggestion11!$G$2:$G$3</c:f>
              <c:strCache>
                <c:ptCount val="1"/>
                <c:pt idx="0">
                  <c:v>Hunter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80A6-40DF-8673-3BD27B961C63}"/>
              </c:ext>
            </c:extLst>
          </c:dPt>
          <c:cat>
            <c:strRef>
              <c:f>Suggestion11!$A$4:$A$9</c:f>
              <c:strCache>
                <c:ptCount val="5"/>
                <c:pt idx="0">
                  <c:v>Average</c:v>
                </c:pt>
                <c:pt idx="1">
                  <c:v>Large</c:v>
                </c:pt>
                <c:pt idx="2">
                  <c:v>Max</c:v>
                </c:pt>
                <c:pt idx="3">
                  <c:v>Small</c:v>
                </c:pt>
                <c:pt idx="4">
                  <c:v>Flat</c:v>
                </c:pt>
              </c:strCache>
            </c:strRef>
          </c:cat>
          <c:val>
            <c:numRef>
              <c:f>Suggestion11!$G$4:$G$9</c:f>
              <c:numCache>
                <c:formatCode>General</c:formatCode>
                <c:ptCount val="5"/>
                <c:pt idx="0">
                  <c:v>14</c:v>
                </c:pt>
                <c:pt idx="1">
                  <c:v>14</c:v>
                </c:pt>
                <c:pt idx="2">
                  <c:v>10</c:v>
                </c:pt>
                <c:pt idx="3">
                  <c:v>13</c:v>
                </c:pt>
                <c:pt idx="4">
                  <c:v>4</c:v>
                </c:pt>
              </c:numCache>
            </c:numRef>
          </c:val>
          <c:extLst>
            <c:ext xmlns:c16="http://schemas.microsoft.com/office/drawing/2014/chart" uri="{C3380CC4-5D6E-409C-BE32-E72D297353CC}">
              <c16:uniqueId val="{0000000D-3D6A-4991-A65A-27417C191969}"/>
            </c:ext>
          </c:extLst>
        </c:ser>
        <c:ser>
          <c:idx val="6"/>
          <c:order val="6"/>
          <c:tx>
            <c:strRef>
              <c:f>Suggestion11!$H$2:$H$3</c:f>
              <c:strCache>
                <c:ptCount val="1"/>
                <c:pt idx="0">
                  <c:v>Techter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80A6-40DF-8673-3BD27B961C63}"/>
              </c:ext>
            </c:extLst>
          </c:dPt>
          <c:cat>
            <c:strRef>
              <c:f>Suggestion11!$A$4:$A$9</c:f>
              <c:strCache>
                <c:ptCount val="5"/>
                <c:pt idx="0">
                  <c:v>Average</c:v>
                </c:pt>
                <c:pt idx="1">
                  <c:v>Large</c:v>
                </c:pt>
                <c:pt idx="2">
                  <c:v>Max</c:v>
                </c:pt>
                <c:pt idx="3">
                  <c:v>Small</c:v>
                </c:pt>
                <c:pt idx="4">
                  <c:v>Flat</c:v>
                </c:pt>
              </c:strCache>
            </c:strRef>
          </c:cat>
          <c:val>
            <c:numRef>
              <c:f>Suggestion11!$H$4:$H$9</c:f>
              <c:numCache>
                <c:formatCode>General</c:formatCode>
                <c:ptCount val="5"/>
                <c:pt idx="0">
                  <c:v>23</c:v>
                </c:pt>
                <c:pt idx="1">
                  <c:v>8</c:v>
                </c:pt>
                <c:pt idx="2">
                  <c:v>9</c:v>
                </c:pt>
                <c:pt idx="3">
                  <c:v>9</c:v>
                </c:pt>
                <c:pt idx="4">
                  <c:v>3</c:v>
                </c:pt>
              </c:numCache>
            </c:numRef>
          </c:val>
          <c:extLst>
            <c:ext xmlns:c16="http://schemas.microsoft.com/office/drawing/2014/chart" uri="{C3380CC4-5D6E-409C-BE32-E72D297353CC}">
              <c16:uniqueId val="{0000000E-3D6A-4991-A65A-27417C191969}"/>
            </c:ext>
          </c:extLst>
        </c:ser>
        <c:ser>
          <c:idx val="7"/>
          <c:order val="7"/>
          <c:tx>
            <c:strRef>
              <c:f>Suggestion11!$I$2:$I$3</c:f>
              <c:strCache>
                <c:ptCount val="1"/>
                <c:pt idx="0">
                  <c:v>Bouncer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7-80A6-40DF-8673-3BD27B961C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9-80A6-40DF-8673-3BD27B961C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B-80A6-40DF-8673-3BD27B961C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D-80A6-40DF-8673-3BD27B961C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F-80A6-40DF-8673-3BD27B961C63}"/>
              </c:ext>
            </c:extLst>
          </c:dPt>
          <c:cat>
            <c:strRef>
              <c:f>Suggestion11!$A$4:$A$9</c:f>
              <c:strCache>
                <c:ptCount val="5"/>
                <c:pt idx="0">
                  <c:v>Average</c:v>
                </c:pt>
                <c:pt idx="1">
                  <c:v>Large</c:v>
                </c:pt>
                <c:pt idx="2">
                  <c:v>Max</c:v>
                </c:pt>
                <c:pt idx="3">
                  <c:v>Small</c:v>
                </c:pt>
                <c:pt idx="4">
                  <c:v>Flat</c:v>
                </c:pt>
              </c:strCache>
            </c:strRef>
          </c:cat>
          <c:val>
            <c:numRef>
              <c:f>Suggestion11!$I$4:$I$9</c:f>
              <c:numCache>
                <c:formatCode>General</c:formatCode>
                <c:ptCount val="5"/>
                <c:pt idx="0">
                  <c:v>8</c:v>
                </c:pt>
                <c:pt idx="1">
                  <c:v>14</c:v>
                </c:pt>
                <c:pt idx="2">
                  <c:v>8</c:v>
                </c:pt>
                <c:pt idx="3">
                  <c:v>2</c:v>
                </c:pt>
                <c:pt idx="4">
                  <c:v>4</c:v>
                </c:pt>
              </c:numCache>
            </c:numRef>
          </c:val>
          <c:extLst>
            <c:ext xmlns:c16="http://schemas.microsoft.com/office/drawing/2014/chart" uri="{C3380CC4-5D6E-409C-BE32-E72D297353CC}">
              <c16:uniqueId val="{0000000F-3D6A-4991-A65A-27417C1919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Ingenoire.xlsx]Suggestion12!PivotTable15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fr-FR"/>
              <a:t>All Classes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Suggestion12!$D$4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0E1-419C-A52F-53101092045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0E1-419C-A52F-53101092045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0E1-419C-A52F-53101092045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0E1-419C-A52F-53101092045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0E1-419C-A52F-531010920458}"/>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0E1-419C-A52F-53101092045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0E1-419C-A52F-53101092045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0E1-419C-A52F-53101092045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Suggestion12!$C$5:$C$13</c:f>
              <c:strCache>
                <c:ptCount val="8"/>
                <c:pt idx="0">
                  <c:v>Techter</c:v>
                </c:pt>
                <c:pt idx="1">
                  <c:v>Ranger</c:v>
                </c:pt>
                <c:pt idx="2">
                  <c:v>Hunter</c:v>
                </c:pt>
                <c:pt idx="3">
                  <c:v>Gunner</c:v>
                </c:pt>
                <c:pt idx="4">
                  <c:v>Force</c:v>
                </c:pt>
                <c:pt idx="5">
                  <c:v>Fighter</c:v>
                </c:pt>
                <c:pt idx="6">
                  <c:v>Braver</c:v>
                </c:pt>
                <c:pt idx="7">
                  <c:v>Bouncer</c:v>
                </c:pt>
              </c:strCache>
            </c:strRef>
          </c:cat>
          <c:val>
            <c:numRef>
              <c:f>Suggestion12!$D$5:$D$13</c:f>
              <c:numCache>
                <c:formatCode>General</c:formatCode>
                <c:ptCount val="8"/>
                <c:pt idx="0">
                  <c:v>52</c:v>
                </c:pt>
                <c:pt idx="1">
                  <c:v>60</c:v>
                </c:pt>
                <c:pt idx="2">
                  <c:v>55</c:v>
                </c:pt>
                <c:pt idx="3">
                  <c:v>62</c:v>
                </c:pt>
                <c:pt idx="4">
                  <c:v>118</c:v>
                </c:pt>
                <c:pt idx="5">
                  <c:v>65</c:v>
                </c:pt>
                <c:pt idx="6">
                  <c:v>102</c:v>
                </c:pt>
                <c:pt idx="7">
                  <c:v>36</c:v>
                </c:pt>
              </c:numCache>
            </c:numRef>
          </c:val>
          <c:extLst>
            <c:ext xmlns:c16="http://schemas.microsoft.com/office/drawing/2014/chart" uri="{C3380CC4-5D6E-409C-BE32-E72D297353CC}">
              <c16:uniqueId val="{00000000-2972-49C1-B6A5-280802FA725D}"/>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[Ship Survey S2 june22 Ingenoire.xlsx]Suggestion13!PivotTable16</c:name>
    <c:fmtId val="0"/>
  </c:pivotSource>
  <c:chart>
    <c:title>
      <c:tx>
        <c:strRef>
          <c:f>Suggestion13!$G$2</c:f>
          <c:strCache>
            <c:ptCount val="1"/>
            <c:pt idx="0">
              <c:v>Hunter Levels</c:v>
            </c:pt>
          </c:strCache>
        </c:strRef>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Suggestion13!$G$2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Suggestion13!$G$2</c:f>
              <c:strCache>
                <c:ptCount val="3"/>
                <c:pt idx="0">
                  <c:v>Lv 1-49</c:v>
                </c:pt>
                <c:pt idx="1">
                  <c:v>Lv 50 - 59</c:v>
                </c:pt>
                <c:pt idx="2">
                  <c:v>Lv 60</c:v>
                </c:pt>
              </c:strCache>
            </c:strRef>
          </c:cat>
          <c:val>
            <c:numRef>
              <c:f>Suggestion13!$G$2</c:f>
              <c:numCache>
                <c:formatCode>General</c:formatCode>
                <c:ptCount val="3"/>
                <c:pt idx="0">
                  <c:v>22</c:v>
                </c:pt>
                <c:pt idx="1">
                  <c:v>19</c:v>
                </c:pt>
                <c:pt idx="2">
                  <c:v>14</c:v>
                </c:pt>
              </c:numCache>
            </c:numRef>
          </c:val>
          <c:extLst>
            <c:ext xmlns:c16="http://schemas.microsoft.com/office/drawing/2014/chart" uri="{C3380CC4-5D6E-409C-BE32-E72D297353CC}">
              <c16:uniqueId val="{00000000-89E2-4992-B262-47863B04654D}"/>
            </c:ext>
          </c:extLst>
        </c:ser>
        <c:dLbls>
          <c:showLegendKey val="0"/>
          <c:showVal val="0"/>
          <c:showCatName val="0"/>
          <c:showSerName val="0"/>
          <c:showPercent val="0"/>
          <c:showBubbleSize val="0"/>
        </c:dLbls>
        <c:gapWidth val="65"/>
        <c:axId val="1975607231"/>
        <c:axId val="1975603903"/>
      </c:barChart>
      <c:catAx>
        <c:axId val="1975607231"/>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975603903"/>
        <c:crosses val="autoZero"/>
        <c:auto val="1"/>
        <c:lblAlgn val="ctr"/>
        <c:lblOffset val="100"/>
        <c:noMultiLvlLbl val="0"/>
      </c:catAx>
      <c:valAx>
        <c:axId val="1975603903"/>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fr-F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97560723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2.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9.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oneCellAnchor>
    <xdr:from>
      <xdr:col>4</xdr:col>
      <xdr:colOff>0</xdr:colOff>
      <xdr:row>2</xdr:row>
      <xdr:rowOff>28575</xdr:rowOff>
    </xdr:from>
    <xdr:ext cx="5715000"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409575</xdr:colOff>
      <xdr:row>2</xdr:row>
      <xdr:rowOff>47625</xdr:rowOff>
    </xdr:from>
    <xdr:ext cx="5715000" cy="3533775"/>
    <xdr:graphicFrame macro="">
      <xdr:nvGraphicFramePr>
        <xdr:cNvPr id="2" name="Chart 2"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390525</xdr:colOff>
      <xdr:row>3</xdr:row>
      <xdr:rowOff>9525</xdr:rowOff>
    </xdr:from>
    <xdr:ext cx="5715000" cy="3533775"/>
    <xdr:graphicFrame macro="">
      <xdr:nvGraphicFramePr>
        <xdr:cNvPr id="3" name="Chart 3"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247650</xdr:colOff>
      <xdr:row>4</xdr:row>
      <xdr:rowOff>57150</xdr:rowOff>
    </xdr:from>
    <xdr:ext cx="5715000" cy="3533775"/>
    <xdr:graphicFrame macro="">
      <xdr:nvGraphicFramePr>
        <xdr:cNvPr id="4" name="Chart 4" title="Chart">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152400</xdr:colOff>
      <xdr:row>3</xdr:row>
      <xdr:rowOff>38100</xdr:rowOff>
    </xdr:from>
    <xdr:ext cx="5715000" cy="3533775"/>
    <xdr:graphicFrame macro="">
      <xdr:nvGraphicFramePr>
        <xdr:cNvPr id="5" name="Chart 5" title="Chart">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647700</xdr:colOff>
      <xdr:row>2</xdr:row>
      <xdr:rowOff>152400</xdr:rowOff>
    </xdr:from>
    <xdr:ext cx="5715000" cy="3533775"/>
    <xdr:graphicFrame macro="">
      <xdr:nvGraphicFramePr>
        <xdr:cNvPr id="6" name="Chart 6" title="Chart">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114300</xdr:colOff>
      <xdr:row>4</xdr:row>
      <xdr:rowOff>57150</xdr:rowOff>
    </xdr:from>
    <xdr:ext cx="5715000" cy="3533775"/>
    <xdr:graphicFrame macro="">
      <xdr:nvGraphicFramePr>
        <xdr:cNvPr id="7" name="Chart 7" title="Chart">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3</xdr:col>
      <xdr:colOff>152400</xdr:colOff>
      <xdr:row>2</xdr:row>
      <xdr:rowOff>133350</xdr:rowOff>
    </xdr:from>
    <xdr:ext cx="5715000" cy="3533775"/>
    <xdr:graphicFrame macro="">
      <xdr:nvGraphicFramePr>
        <xdr:cNvPr id="8" name="Chart 8" title="Chart">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361950</xdr:colOff>
      <xdr:row>1</xdr:row>
      <xdr:rowOff>47625</xdr:rowOff>
    </xdr:from>
    <xdr:ext cx="5715000" cy="3533775"/>
    <xdr:graphicFrame macro="">
      <xdr:nvGraphicFramePr>
        <xdr:cNvPr id="9" name="Chart 9" title="Chart">
          <a:extLst>
            <a:ext uri="{FF2B5EF4-FFF2-40B4-BE49-F238E27FC236}">
              <a16:creationId xmlns:a16="http://schemas.microsoft.com/office/drawing/2014/main" id="{00000000-0008-0000-0A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895350</xdr:colOff>
      <xdr:row>4</xdr:row>
      <xdr:rowOff>76200</xdr:rowOff>
    </xdr:from>
    <xdr:ext cx="5715000" cy="3533775"/>
    <xdr:graphicFrame macro="">
      <xdr:nvGraphicFramePr>
        <xdr:cNvPr id="10" name="Chart 10" title="Chart">
          <a:extLst>
            <a:ext uri="{FF2B5EF4-FFF2-40B4-BE49-F238E27FC236}">
              <a16:creationId xmlns:a16="http://schemas.microsoft.com/office/drawing/2014/main" id="{00000000-0008-0000-0B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352425</xdr:colOff>
      <xdr:row>0</xdr:row>
      <xdr:rowOff>161925</xdr:rowOff>
    </xdr:from>
    <xdr:ext cx="5715000" cy="3533775"/>
    <xdr:graphicFrame macro="">
      <xdr:nvGraphicFramePr>
        <xdr:cNvPr id="11" name="Chart 11" title="Chart">
          <a:extLst>
            <a:ext uri="{FF2B5EF4-FFF2-40B4-BE49-F238E27FC236}">
              <a16:creationId xmlns:a16="http://schemas.microsoft.com/office/drawing/2014/main" id="{00000000-0008-0000-0C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771525</xdr:colOff>
      <xdr:row>6</xdr:row>
      <xdr:rowOff>57150</xdr:rowOff>
    </xdr:from>
    <xdr:ext cx="5715000" cy="3533775"/>
    <xdr:graphicFrame macro="">
      <xdr:nvGraphicFramePr>
        <xdr:cNvPr id="12" name="Chart 12" title="Chart">
          <a:extLst>
            <a:ext uri="{FF2B5EF4-FFF2-40B4-BE49-F238E27FC236}">
              <a16:creationId xmlns:a16="http://schemas.microsoft.com/office/drawing/2014/main" id="{00000000-0008-0000-0D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942975</xdr:colOff>
      <xdr:row>5</xdr:row>
      <xdr:rowOff>0</xdr:rowOff>
    </xdr:from>
    <xdr:ext cx="5715000" cy="3533775"/>
    <xdr:graphicFrame macro="">
      <xdr:nvGraphicFramePr>
        <xdr:cNvPr id="13" name="Chart 13" title="Chart">
          <a:extLst>
            <a:ext uri="{FF2B5EF4-FFF2-40B4-BE49-F238E27FC236}">
              <a16:creationId xmlns:a16="http://schemas.microsoft.com/office/drawing/2014/main" id="{00000000-0008-0000-0E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742950</xdr:colOff>
      <xdr:row>3</xdr:row>
      <xdr:rowOff>123825</xdr:rowOff>
    </xdr:from>
    <xdr:ext cx="5715000" cy="3533775"/>
    <xdr:graphicFrame macro="">
      <xdr:nvGraphicFramePr>
        <xdr:cNvPr id="14" name="Chart 14" title="Chart">
          <a:extLst>
            <a:ext uri="{FF2B5EF4-FFF2-40B4-BE49-F238E27FC236}">
              <a16:creationId xmlns:a16="http://schemas.microsoft.com/office/drawing/2014/main" id="{00000000-0008-0000-0F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dr:oneCellAnchor>
    <xdr:from>
      <xdr:col>2</xdr:col>
      <xdr:colOff>666750</xdr:colOff>
      <xdr:row>2</xdr:row>
      <xdr:rowOff>114300</xdr:rowOff>
    </xdr:from>
    <xdr:ext cx="5715000" cy="3533775"/>
    <xdr:graphicFrame macro="">
      <xdr:nvGraphicFramePr>
        <xdr:cNvPr id="15" name="Chart 15" title="Chart">
          <a:extLst>
            <a:ext uri="{FF2B5EF4-FFF2-40B4-BE49-F238E27FC236}">
              <a16:creationId xmlns:a16="http://schemas.microsoft.com/office/drawing/2014/main" id="{00000000-0008-0000-1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dr:oneCellAnchor>
    <xdr:from>
      <xdr:col>2</xdr:col>
      <xdr:colOff>485775</xdr:colOff>
      <xdr:row>1</xdr:row>
      <xdr:rowOff>123825</xdr:rowOff>
    </xdr:from>
    <xdr:ext cx="5715000" cy="3533775"/>
    <xdr:graphicFrame macro="">
      <xdr:nvGraphicFramePr>
        <xdr:cNvPr id="16" name="Chart 16" title="Chart">
          <a:extLst>
            <a:ext uri="{FF2B5EF4-FFF2-40B4-BE49-F238E27FC236}">
              <a16:creationId xmlns:a16="http://schemas.microsoft.com/office/drawing/2014/main" id="{00000000-0008-0000-1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dr:oneCellAnchor>
    <xdr:from>
      <xdr:col>3</xdr:col>
      <xdr:colOff>104775</xdr:colOff>
      <xdr:row>3</xdr:row>
      <xdr:rowOff>28575</xdr:rowOff>
    </xdr:from>
    <xdr:ext cx="5715000" cy="3533775"/>
    <xdr:graphicFrame macro="">
      <xdr:nvGraphicFramePr>
        <xdr:cNvPr id="17" name="Chart 17" title="Chart">
          <a:extLst>
            <a:ext uri="{FF2B5EF4-FFF2-40B4-BE49-F238E27FC236}">
              <a16:creationId xmlns:a16="http://schemas.microsoft.com/office/drawing/2014/main" id="{00000000-0008-0000-1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dr:oneCellAnchor>
    <xdr:from>
      <xdr:col>3</xdr:col>
      <xdr:colOff>66675</xdr:colOff>
      <xdr:row>4</xdr:row>
      <xdr:rowOff>190500</xdr:rowOff>
    </xdr:from>
    <xdr:ext cx="5715000" cy="3533775"/>
    <xdr:graphicFrame macro="">
      <xdr:nvGraphicFramePr>
        <xdr:cNvPr id="18" name="Chart 18" title="Chart">
          <a:extLst>
            <a:ext uri="{FF2B5EF4-FFF2-40B4-BE49-F238E27FC236}">
              <a16:creationId xmlns:a16="http://schemas.microsoft.com/office/drawing/2014/main" id="{00000000-0008-0000-13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dr:oneCellAnchor>
    <xdr:from>
      <xdr:col>3</xdr:col>
      <xdr:colOff>781050</xdr:colOff>
      <xdr:row>5</xdr:row>
      <xdr:rowOff>0</xdr:rowOff>
    </xdr:from>
    <xdr:ext cx="5715000" cy="3533775"/>
    <xdr:graphicFrame macro="">
      <xdr:nvGraphicFramePr>
        <xdr:cNvPr id="19" name="Chart 19" title="Chart">
          <a:extLst>
            <a:ext uri="{FF2B5EF4-FFF2-40B4-BE49-F238E27FC236}">
              <a16:creationId xmlns:a16="http://schemas.microsoft.com/office/drawing/2014/main" id="{00000000-0008-0000-14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dr:twoCellAnchor>
    <xdr:from>
      <xdr:col>9</xdr:col>
      <xdr:colOff>276786</xdr:colOff>
      <xdr:row>1</xdr:row>
      <xdr:rowOff>61071</xdr:rowOff>
    </xdr:from>
    <xdr:to>
      <xdr:col>27</xdr:col>
      <xdr:colOff>373716</xdr:colOff>
      <xdr:row>34</xdr:row>
      <xdr:rowOff>22971</xdr:rowOff>
    </xdr:to>
    <xdr:graphicFrame macro="">
      <xdr:nvGraphicFramePr>
        <xdr:cNvPr id="2" name="Chart 1" descr="Chart type: Clustered Bar. 'Field1' by 'Chest Size' and 'Gender'&#10;&#10;Description automatically generated">
          <a:extLst>
            <a:ext uri="{FF2B5EF4-FFF2-40B4-BE49-F238E27FC236}">
              <a16:creationId xmlns:a16="http://schemas.microsoft.com/office/drawing/2014/main" id="{0B542DDF-E2C4-08A4-6563-B460983F6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331135</xdr:colOff>
      <xdr:row>46</xdr:row>
      <xdr:rowOff>154642</xdr:rowOff>
    </xdr:from>
    <xdr:to>
      <xdr:col>29</xdr:col>
      <xdr:colOff>257174</xdr:colOff>
      <xdr:row>77</xdr:row>
      <xdr:rowOff>73959</xdr:rowOff>
    </xdr:to>
    <xdr:graphicFrame macro="">
      <xdr:nvGraphicFramePr>
        <xdr:cNvPr id="3" name="Chart 2" descr="Chart type: Pie. 'Field2' by 'Field1'&#10;&#10;Description automatically generated">
          <a:extLst>
            <a:ext uri="{FF2B5EF4-FFF2-40B4-BE49-F238E27FC236}">
              <a16:creationId xmlns:a16="http://schemas.microsoft.com/office/drawing/2014/main" id="{62BA08AC-AC95-7FDC-E2D4-C9A330190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400051</xdr:colOff>
      <xdr:row>65</xdr:row>
      <xdr:rowOff>57151</xdr:rowOff>
    </xdr:from>
    <xdr:to>
      <xdr:col>21</xdr:col>
      <xdr:colOff>57150</xdr:colOff>
      <xdr:row>95</xdr:row>
      <xdr:rowOff>56029</xdr:rowOff>
    </xdr:to>
    <xdr:graphicFrame macro="">
      <xdr:nvGraphicFramePr>
        <xdr:cNvPr id="5" name="Chart 4">
          <a:extLst>
            <a:ext uri="{FF2B5EF4-FFF2-40B4-BE49-F238E27FC236}">
              <a16:creationId xmlns:a16="http://schemas.microsoft.com/office/drawing/2014/main" id="{D10DFE77-AABF-74AD-E422-E624E014A6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208149</xdr:colOff>
      <xdr:row>34</xdr:row>
      <xdr:rowOff>71716</xdr:rowOff>
    </xdr:from>
    <xdr:to>
      <xdr:col>40</xdr:col>
      <xdr:colOff>179294</xdr:colOff>
      <xdr:row>64</xdr:row>
      <xdr:rowOff>145675</xdr:rowOff>
    </xdr:to>
    <xdr:graphicFrame macro="">
      <xdr:nvGraphicFramePr>
        <xdr:cNvPr id="4" name="Chart 3">
          <a:extLst>
            <a:ext uri="{FF2B5EF4-FFF2-40B4-BE49-F238E27FC236}">
              <a16:creationId xmlns:a16="http://schemas.microsoft.com/office/drawing/2014/main" id="{C0C8A4C1-4202-CBA7-7C9F-7215E409E9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324971</xdr:colOff>
      <xdr:row>39</xdr:row>
      <xdr:rowOff>152401</xdr:rowOff>
    </xdr:from>
    <xdr:to>
      <xdr:col>25</xdr:col>
      <xdr:colOff>212912</xdr:colOff>
      <xdr:row>72</xdr:row>
      <xdr:rowOff>123266</xdr:rowOff>
    </xdr:to>
    <xdr:graphicFrame macro="">
      <xdr:nvGraphicFramePr>
        <xdr:cNvPr id="6" name="Chart 5">
          <a:extLst>
            <a:ext uri="{FF2B5EF4-FFF2-40B4-BE49-F238E27FC236}">
              <a16:creationId xmlns:a16="http://schemas.microsoft.com/office/drawing/2014/main" id="{5C010499-01FA-7F4F-54FC-EF8491CBC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280146</xdr:colOff>
      <xdr:row>9</xdr:row>
      <xdr:rowOff>33617</xdr:rowOff>
    </xdr:from>
    <xdr:to>
      <xdr:col>35</xdr:col>
      <xdr:colOff>302557</xdr:colOff>
      <xdr:row>42</xdr:row>
      <xdr:rowOff>11205</xdr:rowOff>
    </xdr:to>
    <xdr:graphicFrame macro="">
      <xdr:nvGraphicFramePr>
        <xdr:cNvPr id="8" name="Chart 7">
          <a:extLst>
            <a:ext uri="{FF2B5EF4-FFF2-40B4-BE49-F238E27FC236}">
              <a16:creationId xmlns:a16="http://schemas.microsoft.com/office/drawing/2014/main" id="{6576D79B-64BB-6605-E886-B85B780EC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599516</xdr:colOff>
      <xdr:row>3</xdr:row>
      <xdr:rowOff>96371</xdr:rowOff>
    </xdr:from>
    <xdr:to>
      <xdr:col>25</xdr:col>
      <xdr:colOff>448236</xdr:colOff>
      <xdr:row>40</xdr:row>
      <xdr:rowOff>22412</xdr:rowOff>
    </xdr:to>
    <xdr:graphicFrame macro="">
      <xdr:nvGraphicFramePr>
        <xdr:cNvPr id="9" name="Chart 8">
          <a:extLst>
            <a:ext uri="{FF2B5EF4-FFF2-40B4-BE49-F238E27FC236}">
              <a16:creationId xmlns:a16="http://schemas.microsoft.com/office/drawing/2014/main" id="{AA490C2F-0F64-EDBE-B926-FCD575425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3</xdr:col>
      <xdr:colOff>571499</xdr:colOff>
      <xdr:row>4</xdr:row>
      <xdr:rowOff>142876</xdr:rowOff>
    </xdr:from>
    <xdr:to>
      <xdr:col>14</xdr:col>
      <xdr:colOff>523874</xdr:colOff>
      <xdr:row>28</xdr:row>
      <xdr:rowOff>47626</xdr:rowOff>
    </xdr:to>
    <xdr:graphicFrame macro="">
      <xdr:nvGraphicFramePr>
        <xdr:cNvPr id="7" name="Chart 6">
          <a:extLst>
            <a:ext uri="{FF2B5EF4-FFF2-40B4-BE49-F238E27FC236}">
              <a16:creationId xmlns:a16="http://schemas.microsoft.com/office/drawing/2014/main" id="{A0BA4CA2-5F67-F7F1-7839-8D3CE4D2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2</xdr:col>
      <xdr:colOff>1076325</xdr:colOff>
      <xdr:row>5</xdr:row>
      <xdr:rowOff>28576</xdr:rowOff>
    </xdr:from>
    <xdr:to>
      <xdr:col>19</xdr:col>
      <xdr:colOff>152400</xdr:colOff>
      <xdr:row>38</xdr:row>
      <xdr:rowOff>28575</xdr:rowOff>
    </xdr:to>
    <xdr:graphicFrame macro="">
      <xdr:nvGraphicFramePr>
        <xdr:cNvPr id="2" name="Chart 1" descr="Chart type: Clustered Bar. For 'Gender: Male', 'Height': Tall appears most often.&#10;&#10;Description automatically generated">
          <a:extLst>
            <a:ext uri="{FF2B5EF4-FFF2-40B4-BE49-F238E27FC236}">
              <a16:creationId xmlns:a16="http://schemas.microsoft.com/office/drawing/2014/main" id="{595F968F-BC34-282F-777D-626365D06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1081086</xdr:colOff>
      <xdr:row>5</xdr:row>
      <xdr:rowOff>28575</xdr:rowOff>
    </xdr:from>
    <xdr:to>
      <xdr:col>19</xdr:col>
      <xdr:colOff>171449</xdr:colOff>
      <xdr:row>38</xdr:row>
      <xdr:rowOff>38100</xdr:rowOff>
    </xdr:to>
    <xdr:graphicFrame macro="">
      <xdr:nvGraphicFramePr>
        <xdr:cNvPr id="3" name="Chart 2">
          <a:extLst>
            <a:ext uri="{FF2B5EF4-FFF2-40B4-BE49-F238E27FC236}">
              <a16:creationId xmlns:a16="http://schemas.microsoft.com/office/drawing/2014/main" id="{80DE81ED-300D-D85C-BCD4-B4CAAD280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2</xdr:col>
      <xdr:colOff>609599</xdr:colOff>
      <xdr:row>1</xdr:row>
      <xdr:rowOff>0</xdr:rowOff>
    </xdr:from>
    <xdr:to>
      <xdr:col>18</xdr:col>
      <xdr:colOff>28575</xdr:colOff>
      <xdr:row>27</xdr:row>
      <xdr:rowOff>152400</xdr:rowOff>
    </xdr:to>
    <xdr:graphicFrame macro="">
      <xdr:nvGraphicFramePr>
        <xdr:cNvPr id="2" name="Chart 1" descr="Chart type: Doughnut. Female accounts for the majority of 'Gender'.&#10;&#10;Description automatically generated">
          <a:extLst>
            <a:ext uri="{FF2B5EF4-FFF2-40B4-BE49-F238E27FC236}">
              <a16:creationId xmlns:a16="http://schemas.microsoft.com/office/drawing/2014/main" id="{717E9A7E-D89F-9232-4B1E-52AE64822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3</xdr:col>
      <xdr:colOff>114299</xdr:colOff>
      <xdr:row>3</xdr:row>
      <xdr:rowOff>85724</xdr:rowOff>
    </xdr:from>
    <xdr:to>
      <xdr:col>20</xdr:col>
      <xdr:colOff>295274</xdr:colOff>
      <xdr:row>34</xdr:row>
      <xdr:rowOff>28574</xdr:rowOff>
    </xdr:to>
    <xdr:graphicFrame macro="">
      <xdr:nvGraphicFramePr>
        <xdr:cNvPr id="2" name="Chart 1" descr="Chart type: Doughnut. NGS accounts for the majority of 'Outfit Style'.&#10;&#10;Description automatically generated">
          <a:extLst>
            <a:ext uri="{FF2B5EF4-FFF2-40B4-BE49-F238E27FC236}">
              <a16:creationId xmlns:a16="http://schemas.microsoft.com/office/drawing/2014/main" id="{40BF3AA5-D650-F6C8-7C7A-8D7CFC9CE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3</xdr:col>
      <xdr:colOff>238124</xdr:colOff>
      <xdr:row>1</xdr:row>
      <xdr:rowOff>133349</xdr:rowOff>
    </xdr:from>
    <xdr:to>
      <xdr:col>21</xdr:col>
      <xdr:colOff>457200</xdr:colOff>
      <xdr:row>47</xdr:row>
      <xdr:rowOff>161924</xdr:rowOff>
    </xdr:to>
    <xdr:graphicFrame macro="">
      <xdr:nvGraphicFramePr>
        <xdr:cNvPr id="2" name="Chart 1" descr="Chart type: Doughnut. 60 accounts for the majority of 'Main Class Level'.&#10;&#10;Description automatically generated">
          <a:extLst>
            <a:ext uri="{FF2B5EF4-FFF2-40B4-BE49-F238E27FC236}">
              <a16:creationId xmlns:a16="http://schemas.microsoft.com/office/drawing/2014/main" id="{3241FAA0-767C-CF3A-8495-35F617E93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447675</xdr:colOff>
      <xdr:row>2</xdr:row>
      <xdr:rowOff>38100</xdr:rowOff>
    </xdr:from>
    <xdr:to>
      <xdr:col>21</xdr:col>
      <xdr:colOff>409575</xdr:colOff>
      <xdr:row>38</xdr:row>
      <xdr:rowOff>95250</xdr:rowOff>
    </xdr:to>
    <xdr:graphicFrame macro="">
      <xdr:nvGraphicFramePr>
        <xdr:cNvPr id="2" name="Chart 1" descr="Chart type: Clustered Bar. For 'Design Style: Bikini', 'Main Class': Force appears most often.&#10;&#10;Description automatically generated">
          <a:extLst>
            <a:ext uri="{FF2B5EF4-FFF2-40B4-BE49-F238E27FC236}">
              <a16:creationId xmlns:a16="http://schemas.microsoft.com/office/drawing/2014/main" id="{188A88F5-FDCE-C492-D910-90170C2BB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2</xdr:col>
      <xdr:colOff>781049</xdr:colOff>
      <xdr:row>0</xdr:row>
      <xdr:rowOff>161924</xdr:rowOff>
    </xdr:from>
    <xdr:to>
      <xdr:col>17</xdr:col>
      <xdr:colOff>438150</xdr:colOff>
      <xdr:row>31</xdr:row>
      <xdr:rowOff>28575</xdr:rowOff>
    </xdr:to>
    <xdr:graphicFrame macro="">
      <xdr:nvGraphicFramePr>
        <xdr:cNvPr id="2" name="Chart 1" descr="Chart type: Stacked Bar. For 'Chest Size: Flat', 'Height': Short and Minimum appear most often.&#10;&#10;Description automatically generated">
          <a:extLst>
            <a:ext uri="{FF2B5EF4-FFF2-40B4-BE49-F238E27FC236}">
              <a16:creationId xmlns:a16="http://schemas.microsoft.com/office/drawing/2014/main" id="{DD74A2A9-9AC3-2A84-9894-287B87948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5</xdr:col>
      <xdr:colOff>180974</xdr:colOff>
      <xdr:row>5</xdr:row>
      <xdr:rowOff>47624</xdr:rowOff>
    </xdr:from>
    <xdr:to>
      <xdr:col>21</xdr:col>
      <xdr:colOff>95249</xdr:colOff>
      <xdr:row>34</xdr:row>
      <xdr:rowOff>85725</xdr:rowOff>
    </xdr:to>
    <xdr:graphicFrame macro="">
      <xdr:nvGraphicFramePr>
        <xdr:cNvPr id="2" name="Chart 1" descr="Chart type: Pie. Distribution of 'Gender' for 'Race' 'Humanoid'&#10;&#10;Description automatically generated">
          <a:extLst>
            <a:ext uri="{FF2B5EF4-FFF2-40B4-BE49-F238E27FC236}">
              <a16:creationId xmlns:a16="http://schemas.microsoft.com/office/drawing/2014/main" id="{35BA1A6D-1443-DC1E-5FE2-A4B11D3D3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3</xdr:col>
      <xdr:colOff>1028700</xdr:colOff>
      <xdr:row>13</xdr:row>
      <xdr:rowOff>114299</xdr:rowOff>
    </xdr:from>
    <xdr:to>
      <xdr:col>19</xdr:col>
      <xdr:colOff>533400</xdr:colOff>
      <xdr:row>42</xdr:row>
      <xdr:rowOff>76199</xdr:rowOff>
    </xdr:to>
    <xdr:graphicFrame macro="">
      <xdr:nvGraphicFramePr>
        <xdr:cNvPr id="4" name="Chart 3">
          <a:extLst>
            <a:ext uri="{FF2B5EF4-FFF2-40B4-BE49-F238E27FC236}">
              <a16:creationId xmlns:a16="http://schemas.microsoft.com/office/drawing/2014/main" id="{86161881-3081-C7FA-575F-C19B92A22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1047750</xdr:colOff>
      <xdr:row>13</xdr:row>
      <xdr:rowOff>85724</xdr:rowOff>
    </xdr:from>
    <xdr:to>
      <xdr:col>19</xdr:col>
      <xdr:colOff>571500</xdr:colOff>
      <xdr:row>44</xdr:row>
      <xdr:rowOff>142874</xdr:rowOff>
    </xdr:to>
    <xdr:graphicFrame macro="">
      <xdr:nvGraphicFramePr>
        <xdr:cNvPr id="6" name="Chart 5">
          <a:extLst>
            <a:ext uri="{FF2B5EF4-FFF2-40B4-BE49-F238E27FC236}">
              <a16:creationId xmlns:a16="http://schemas.microsoft.com/office/drawing/2014/main" id="{7E640CF8-4B7E-65FC-50C5-4355398F6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4</xdr:col>
      <xdr:colOff>285750</xdr:colOff>
      <xdr:row>6</xdr:row>
      <xdr:rowOff>114300</xdr:rowOff>
    </xdr:from>
    <xdr:to>
      <xdr:col>20</xdr:col>
      <xdr:colOff>161925</xdr:colOff>
      <xdr:row>36</xdr:row>
      <xdr:rowOff>95249</xdr:rowOff>
    </xdr:to>
    <xdr:graphicFrame macro="">
      <xdr:nvGraphicFramePr>
        <xdr:cNvPr id="5" name="Chart 4">
          <a:extLst>
            <a:ext uri="{FF2B5EF4-FFF2-40B4-BE49-F238E27FC236}">
              <a16:creationId xmlns:a16="http://schemas.microsoft.com/office/drawing/2014/main" id="{A2E07152-CA19-AF08-F82D-C91BBC019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2</xdr:col>
      <xdr:colOff>352425</xdr:colOff>
      <xdr:row>2</xdr:row>
      <xdr:rowOff>0</xdr:rowOff>
    </xdr:from>
    <xdr:to>
      <xdr:col>20</xdr:col>
      <xdr:colOff>266702</xdr:colOff>
      <xdr:row>38</xdr:row>
      <xdr:rowOff>85725</xdr:rowOff>
    </xdr:to>
    <xdr:graphicFrame macro="">
      <xdr:nvGraphicFramePr>
        <xdr:cNvPr id="2" name="Chart 1">
          <a:extLst>
            <a:ext uri="{FF2B5EF4-FFF2-40B4-BE49-F238E27FC236}">
              <a16:creationId xmlns:a16="http://schemas.microsoft.com/office/drawing/2014/main" id="{787F7BE1-FADF-2351-8433-96BD660D1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6</xdr:col>
      <xdr:colOff>371475</xdr:colOff>
      <xdr:row>3</xdr:row>
      <xdr:rowOff>38100</xdr:rowOff>
    </xdr:from>
    <xdr:to>
      <xdr:col>21</xdr:col>
      <xdr:colOff>361950</xdr:colOff>
      <xdr:row>33</xdr:row>
      <xdr:rowOff>114300</xdr:rowOff>
    </xdr:to>
    <xdr:graphicFrame macro="">
      <xdr:nvGraphicFramePr>
        <xdr:cNvPr id="2" name="Chart 1" descr="Chart type: Clustered Bar. Distribution of 'Height' for each 'Chest Size'&#10;&#10;Description automatically generated">
          <a:extLst>
            <a:ext uri="{FF2B5EF4-FFF2-40B4-BE49-F238E27FC236}">
              <a16:creationId xmlns:a16="http://schemas.microsoft.com/office/drawing/2014/main" id="{BC64AC91-CD3A-E56C-C3C4-03C8E47B2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xdr:wsDr xmlns:xdr="http://schemas.openxmlformats.org/drawingml/2006/spreadsheetDrawing" xmlns:a="http://schemas.openxmlformats.org/drawingml/2006/main">
  <xdr:twoCellAnchor>
    <xdr:from>
      <xdr:col>5</xdr:col>
      <xdr:colOff>133350</xdr:colOff>
      <xdr:row>13</xdr:row>
      <xdr:rowOff>104775</xdr:rowOff>
    </xdr:from>
    <xdr:to>
      <xdr:col>13</xdr:col>
      <xdr:colOff>28575</xdr:colOff>
      <xdr:row>30</xdr:row>
      <xdr:rowOff>95250</xdr:rowOff>
    </xdr:to>
    <xdr:graphicFrame macro="">
      <xdr:nvGraphicFramePr>
        <xdr:cNvPr id="2" name="Chart 1">
          <a:extLst>
            <a:ext uri="{FF2B5EF4-FFF2-40B4-BE49-F238E27FC236}">
              <a16:creationId xmlns:a16="http://schemas.microsoft.com/office/drawing/2014/main" id="{7CDBFA9C-18DC-3BA9-CAB3-C1800019B6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4.xml><?xml version="1.0" encoding="utf-8"?>
<xdr:wsDr xmlns:xdr="http://schemas.openxmlformats.org/drawingml/2006/spreadsheetDrawing" xmlns:a="http://schemas.openxmlformats.org/drawingml/2006/main">
  <xdr:twoCellAnchor>
    <xdr:from>
      <xdr:col>4</xdr:col>
      <xdr:colOff>295275</xdr:colOff>
      <xdr:row>3</xdr:row>
      <xdr:rowOff>19050</xdr:rowOff>
    </xdr:from>
    <xdr:to>
      <xdr:col>19</xdr:col>
      <xdr:colOff>419100</xdr:colOff>
      <xdr:row>34</xdr:row>
      <xdr:rowOff>161924</xdr:rowOff>
    </xdr:to>
    <xdr:graphicFrame macro="">
      <xdr:nvGraphicFramePr>
        <xdr:cNvPr id="3" name="Chart 2">
          <a:extLst>
            <a:ext uri="{FF2B5EF4-FFF2-40B4-BE49-F238E27FC236}">
              <a16:creationId xmlns:a16="http://schemas.microsoft.com/office/drawing/2014/main" id="{4407B60F-4B88-ED11-B75A-B315AE807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5.xml><?xml version="1.0" encoding="utf-8"?>
<xdr:wsDr xmlns:xdr="http://schemas.openxmlformats.org/drawingml/2006/spreadsheetDrawing" xmlns:a="http://schemas.openxmlformats.org/drawingml/2006/main">
  <xdr:twoCellAnchor>
    <xdr:from>
      <xdr:col>4</xdr:col>
      <xdr:colOff>609599</xdr:colOff>
      <xdr:row>3</xdr:row>
      <xdr:rowOff>0</xdr:rowOff>
    </xdr:from>
    <xdr:to>
      <xdr:col>18</xdr:col>
      <xdr:colOff>342900</xdr:colOff>
      <xdr:row>35</xdr:row>
      <xdr:rowOff>9525</xdr:rowOff>
    </xdr:to>
    <xdr:graphicFrame macro="">
      <xdr:nvGraphicFramePr>
        <xdr:cNvPr id="2" name="Chart 1" descr="Chart type: Clustered Bar. Distribution of 'Main Class Level' for 'Main Class' 'Hunter'&#10;&#10;Description automatically generated">
          <a:extLst>
            <a:ext uri="{FF2B5EF4-FFF2-40B4-BE49-F238E27FC236}">
              <a16:creationId xmlns:a16="http://schemas.microsoft.com/office/drawing/2014/main" id="{B90B7685-6F78-0907-1CBC-ABFBA7484E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in Marrash" refreshedDate="44731.782261342596" createdVersion="8" refreshedVersion="8" minRefreshableVersion="3" recordCount="550" xr:uid="{78735D64-5726-456A-9445-D9A575AD072C}">
  <cacheSource type="worksheet">
    <worksheetSource ref="C6:M556" sheet="Transformed Data"/>
  </cacheSource>
  <cacheFields count="11">
    <cacheField name="Field1" numFmtId="0">
      <sharedItems containsSemiMixedTypes="0" containsString="0" containsNumber="1" containsInteger="1" minValue="1" maxValue="550" count="5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sharedItems>
    </cacheField>
    <cacheField name="Gender" numFmtId="0">
      <sharedItems count="3">
        <s v="Male"/>
        <s v="Female"/>
        <s v="Unknown"/>
      </sharedItems>
    </cacheField>
    <cacheField name="Chest Size" numFmtId="0">
      <sharedItems count="5">
        <s v="Average"/>
        <s v="Flat"/>
        <s v="Large"/>
        <s v="Small"/>
        <s v="Max"/>
      </sharedItems>
    </cacheField>
    <cacheField name="Main Class" numFmtId="0">
      <sharedItems count="12">
        <s v="Gunner"/>
        <s v="Hunter"/>
        <s v="Force"/>
        <s v="Fighter"/>
        <s v="Techter"/>
        <s v="Ranger"/>
        <s v="Bouncer"/>
        <s v="Braver"/>
        <s v="Formula1" f="1"/>
        <s v="Formula3" f="1"/>
        <s v="Formula2" f="1"/>
        <s v="Formula4" f="1"/>
      </sharedItems>
    </cacheField>
    <cacheField name="Height" numFmtId="0">
      <sharedItems count="5">
        <s v="Tall"/>
        <s v="Average"/>
        <s v="Short"/>
        <s v="Minimum"/>
        <s v="Very Tall"/>
      </sharedItems>
    </cacheField>
    <cacheField name="Uses Ballooned Bosom" numFmtId="0">
      <sharedItems count="3">
        <s v="No"/>
        <s v="Yes Normally"/>
        <s v="Yes Extremely"/>
      </sharedItems>
    </cacheField>
    <cacheField name="Race" numFmtId="0">
      <sharedItems count="3">
        <s v="Humanoid"/>
        <s v="CAST"/>
        <s v="Suits"/>
      </sharedItems>
    </cacheField>
    <cacheField name="Main Class Level" numFmtId="0">
      <sharedItems containsSemiMixedTypes="0" containsString="0" containsNumber="1" containsInteger="1" minValue="1" maxValue="60" count="49">
        <n v="40"/>
        <n v="5"/>
        <n v="58"/>
        <n v="47"/>
        <n v="37"/>
        <n v="56"/>
        <n v="57"/>
        <n v="16"/>
        <n v="1"/>
        <n v="21"/>
        <n v="44"/>
        <n v="11"/>
        <n v="9"/>
        <n v="32"/>
        <n v="22"/>
        <n v="33"/>
        <n v="24"/>
        <n v="10"/>
        <n v="49"/>
        <n v="41"/>
        <n v="60"/>
        <n v="13"/>
        <n v="51"/>
        <n v="20"/>
        <n v="15"/>
        <n v="46"/>
        <n v="54"/>
        <n v="45"/>
        <n v="14"/>
        <n v="17"/>
        <n v="34"/>
        <n v="25"/>
        <n v="29"/>
        <n v="28"/>
        <n v="53"/>
        <n v="35"/>
        <n v="23"/>
        <n v="30"/>
        <n v="42"/>
        <n v="39"/>
        <n v="48"/>
        <n v="26"/>
        <n v="52"/>
        <n v="55"/>
        <n v="59"/>
        <n v="50"/>
        <n v="38"/>
        <n v="43"/>
        <n v="36"/>
      </sharedItems>
    </cacheField>
    <cacheField name="Outfit Style" numFmtId="0">
      <sharedItems count="2">
        <s v="NGS"/>
        <s v="PSO2"/>
      </sharedItems>
    </cacheField>
    <cacheField name="Playstat" numFmtId="0">
      <sharedItems/>
    </cacheField>
    <cacheField name="Design Style" numFmtId="0">
      <sharedItems count="11">
        <s v="Gothic"/>
        <s v="Defaults"/>
        <s v="Urban"/>
        <s v="Medieval"/>
        <s v="Bikini"/>
        <s v="Scifi"/>
        <s v="Dress"/>
        <s v="Casual"/>
        <s v="Cosplay"/>
        <s v="Monstrosity"/>
        <s v="Furry"/>
      </sharedItems>
    </cacheField>
  </cacheFields>
  <calculatedItems count="4">
    <calculatedItem>
      <pivotArea cacheIndex="1" outline="0" fieldPosition="0">
        <references count="1">
          <reference field="3" count="1">
            <x v="8"/>
          </reference>
        </references>
      </pivotArea>
    </calculatedItem>
    <calculatedItem>
      <pivotArea cacheIndex="1" outline="0" fieldPosition="0">
        <references count="1">
          <reference field="3" count="1">
            <x v="9"/>
          </reference>
        </references>
      </pivotArea>
    </calculatedItem>
    <calculatedItem>
      <pivotArea cacheIndex="1" outline="0" fieldPosition="0">
        <references count="1">
          <reference field="3" count="1">
            <x v="10"/>
          </reference>
        </references>
      </pivotArea>
    </calculatedItem>
    <calculatedItem>
      <pivotArea cacheIndex="1" outline="0" fieldPosition="0">
        <references count="1">
          <reference field="3" count="1">
            <x v="11"/>
          </reference>
        </references>
      </pivotArea>
    </calculatedItem>
  </calculatedItem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in Marrash" refreshedDate="44758.680088310182" createdVersion="8" refreshedVersion="8" minRefreshableVersion="3" recordCount="550" xr:uid="{6214B2C1-7F66-4D12-BA0E-DEAB1A3CC205}">
  <cacheSource type="worksheet">
    <worksheetSource name="Tableau1" sheet="Transformed Data"/>
  </cacheSource>
  <cacheFields count="12">
    <cacheField name="Column1" numFmtId="0">
      <sharedItems containsNonDate="0" containsString="0" containsBlank="1"/>
    </cacheField>
    <cacheField name="Gender" numFmtId="0">
      <sharedItems count="3">
        <s v="Male"/>
        <s v="Female"/>
        <s v="Unknown"/>
      </sharedItems>
    </cacheField>
    <cacheField name="Chest Size" numFmtId="0">
      <sharedItems count="5">
        <s v="Average"/>
        <s v="Large"/>
        <s v="Max"/>
        <s v="Small"/>
        <s v="Flat"/>
      </sharedItems>
    </cacheField>
    <cacheField name="Main Class" numFmtId="0">
      <sharedItems count="8">
        <s v="Fighter"/>
        <s v="Hunter"/>
        <s v="Techter"/>
        <s v="Gunner"/>
        <s v="Force"/>
        <s v="Bouncer"/>
        <s v="Ranger"/>
        <s v="Braver"/>
      </sharedItems>
    </cacheField>
    <cacheField name="Height" numFmtId="0">
      <sharedItems count="5">
        <s v="Short"/>
        <s v="Tall"/>
        <s v="Average"/>
        <s v="Minimum"/>
        <s v="Very Tall"/>
      </sharedItems>
    </cacheField>
    <cacheField name="Uses Ballooned Bosom" numFmtId="0">
      <sharedItems count="3">
        <s v="No"/>
        <s v="Yes Normally"/>
        <s v="Yes Extremely"/>
      </sharedItems>
    </cacheField>
    <cacheField name="Race" numFmtId="0">
      <sharedItems count="3">
        <s v="Humanoid"/>
        <s v="CAST"/>
        <s v="Suits"/>
      </sharedItems>
    </cacheField>
    <cacheField name="Main Class Level" numFmtId="0">
      <sharedItems containsSemiMixedTypes="0" containsString="0" containsNumber="1" containsInteger="1" minValue="1" maxValue="60" count="49">
        <n v="1"/>
        <n v="5"/>
        <n v="9"/>
        <n v="10"/>
        <n v="11"/>
        <n v="13"/>
        <n v="14"/>
        <n v="15"/>
        <n v="16"/>
        <n v="17"/>
        <n v="20"/>
        <n v="21"/>
        <n v="22"/>
        <n v="23"/>
        <n v="24"/>
        <n v="25"/>
        <n v="26"/>
        <n v="28"/>
        <n v="29"/>
        <n v="30"/>
        <n v="32"/>
        <n v="33"/>
        <n v="34"/>
        <n v="35"/>
        <n v="36"/>
        <n v="37"/>
        <n v="38"/>
        <n v="39"/>
        <n v="40"/>
        <n v="41"/>
        <n v="42"/>
        <n v="43"/>
        <n v="44"/>
        <n v="45"/>
        <n v="46"/>
        <n v="47"/>
        <n v="48"/>
        <n v="49"/>
        <n v="50"/>
        <n v="51"/>
        <n v="52"/>
        <n v="53"/>
        <n v="54"/>
        <n v="55"/>
        <n v="56"/>
        <n v="57"/>
        <n v="58"/>
        <n v="59"/>
        <n v="60"/>
      </sharedItems>
      <fieldGroup par="11"/>
    </cacheField>
    <cacheField name="Outfit Style" numFmtId="0">
      <sharedItems/>
    </cacheField>
    <cacheField name="Playstat" numFmtId="0">
      <sharedItems/>
    </cacheField>
    <cacheField name="Design Style" numFmtId="0">
      <sharedItems count="11">
        <s v="Defaults"/>
        <s v="Scifi"/>
        <s v="Dress"/>
        <s v="Medieval"/>
        <s v="Casual"/>
        <s v="Monstrosity"/>
        <s v="Bikini"/>
        <s v="Cosplay"/>
        <s v="Gothic"/>
        <s v="Urban"/>
        <s v="Furry"/>
      </sharedItems>
    </cacheField>
    <cacheField name="Main Class Level2" numFmtId="0" databaseField="0">
      <fieldGroup base="7">
        <discretePr count="49">
          <x v="1"/>
          <x v="1"/>
          <x v="1"/>
          <x v="1"/>
          <x v="1"/>
          <x v="1"/>
          <x v="1"/>
          <x v="1"/>
          <x v="1"/>
          <x v="1"/>
          <x v="1"/>
          <x v="1"/>
          <x v="1"/>
          <x v="1"/>
          <x v="1"/>
          <x v="1"/>
          <x v="1"/>
          <x v="1"/>
          <x v="1"/>
          <x v="1"/>
          <x v="1"/>
          <x v="1"/>
          <x v="1"/>
          <x v="1"/>
          <x v="1"/>
          <x v="1"/>
          <x v="1"/>
          <x v="1"/>
          <x v="1"/>
          <x v="1"/>
          <x v="1"/>
          <x v="1"/>
          <x v="1"/>
          <x v="1"/>
          <x v="1"/>
          <x v="1"/>
          <x v="1"/>
          <x v="1"/>
          <x v="2"/>
          <x v="2"/>
          <x v="2"/>
          <x v="2"/>
          <x v="2"/>
          <x v="2"/>
          <x v="2"/>
          <x v="2"/>
          <x v="2"/>
          <x v="2"/>
          <x v="0"/>
        </discretePr>
        <groupItems count="3">
          <n v="60"/>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x v="0"/>
    <x v="0"/>
    <x v="0"/>
    <x v="0"/>
    <x v="0"/>
    <x v="0"/>
    <x v="0"/>
    <x v="0"/>
    <x v="0"/>
    <s v="Regular"/>
    <x v="0"/>
  </r>
  <r>
    <x v="1"/>
    <x v="0"/>
    <x v="0"/>
    <x v="1"/>
    <x v="0"/>
    <x v="0"/>
    <x v="0"/>
    <x v="1"/>
    <x v="0"/>
    <s v="Newbie"/>
    <x v="1"/>
  </r>
  <r>
    <x v="2"/>
    <x v="1"/>
    <x v="1"/>
    <x v="1"/>
    <x v="1"/>
    <x v="0"/>
    <x v="0"/>
    <x v="2"/>
    <x v="0"/>
    <s v="Regular"/>
    <x v="2"/>
  </r>
  <r>
    <x v="3"/>
    <x v="1"/>
    <x v="2"/>
    <x v="2"/>
    <x v="2"/>
    <x v="1"/>
    <x v="0"/>
    <x v="3"/>
    <x v="0"/>
    <s v="Regular"/>
    <x v="3"/>
  </r>
  <r>
    <x v="4"/>
    <x v="1"/>
    <x v="2"/>
    <x v="3"/>
    <x v="1"/>
    <x v="0"/>
    <x v="0"/>
    <x v="0"/>
    <x v="0"/>
    <s v="Regular"/>
    <x v="3"/>
  </r>
  <r>
    <x v="5"/>
    <x v="1"/>
    <x v="0"/>
    <x v="4"/>
    <x v="2"/>
    <x v="0"/>
    <x v="0"/>
    <x v="4"/>
    <x v="0"/>
    <s v="Regular"/>
    <x v="4"/>
  </r>
  <r>
    <x v="6"/>
    <x v="0"/>
    <x v="0"/>
    <x v="3"/>
    <x v="1"/>
    <x v="0"/>
    <x v="0"/>
    <x v="5"/>
    <x v="0"/>
    <s v="Regular"/>
    <x v="2"/>
  </r>
  <r>
    <x v="7"/>
    <x v="0"/>
    <x v="0"/>
    <x v="5"/>
    <x v="0"/>
    <x v="0"/>
    <x v="1"/>
    <x v="6"/>
    <x v="0"/>
    <s v="Regular"/>
    <x v="5"/>
  </r>
  <r>
    <x v="8"/>
    <x v="1"/>
    <x v="3"/>
    <x v="1"/>
    <x v="2"/>
    <x v="0"/>
    <x v="0"/>
    <x v="7"/>
    <x v="0"/>
    <s v="Returning"/>
    <x v="5"/>
  </r>
  <r>
    <x v="9"/>
    <x v="1"/>
    <x v="2"/>
    <x v="4"/>
    <x v="2"/>
    <x v="0"/>
    <x v="0"/>
    <x v="5"/>
    <x v="0"/>
    <s v="Returning"/>
    <x v="3"/>
  </r>
  <r>
    <x v="10"/>
    <x v="0"/>
    <x v="0"/>
    <x v="3"/>
    <x v="2"/>
    <x v="0"/>
    <x v="0"/>
    <x v="8"/>
    <x v="0"/>
    <s v="Returning"/>
    <x v="1"/>
  </r>
  <r>
    <x v="11"/>
    <x v="0"/>
    <x v="2"/>
    <x v="3"/>
    <x v="2"/>
    <x v="0"/>
    <x v="0"/>
    <x v="2"/>
    <x v="0"/>
    <s v="Regular"/>
    <x v="2"/>
  </r>
  <r>
    <x v="12"/>
    <x v="1"/>
    <x v="2"/>
    <x v="3"/>
    <x v="0"/>
    <x v="0"/>
    <x v="0"/>
    <x v="9"/>
    <x v="0"/>
    <s v="Regular"/>
    <x v="6"/>
  </r>
  <r>
    <x v="13"/>
    <x v="1"/>
    <x v="4"/>
    <x v="2"/>
    <x v="3"/>
    <x v="0"/>
    <x v="0"/>
    <x v="10"/>
    <x v="0"/>
    <s v="Regular"/>
    <x v="7"/>
  </r>
  <r>
    <x v="14"/>
    <x v="0"/>
    <x v="0"/>
    <x v="6"/>
    <x v="1"/>
    <x v="0"/>
    <x v="0"/>
    <x v="11"/>
    <x v="0"/>
    <s v="Regular"/>
    <x v="5"/>
  </r>
  <r>
    <x v="15"/>
    <x v="1"/>
    <x v="2"/>
    <x v="4"/>
    <x v="0"/>
    <x v="0"/>
    <x v="0"/>
    <x v="12"/>
    <x v="0"/>
    <s v="Newbie"/>
    <x v="1"/>
  </r>
  <r>
    <x v="16"/>
    <x v="1"/>
    <x v="3"/>
    <x v="3"/>
    <x v="3"/>
    <x v="0"/>
    <x v="0"/>
    <x v="13"/>
    <x v="0"/>
    <s v="Regular"/>
    <x v="5"/>
  </r>
  <r>
    <x v="17"/>
    <x v="0"/>
    <x v="2"/>
    <x v="3"/>
    <x v="2"/>
    <x v="0"/>
    <x v="0"/>
    <x v="5"/>
    <x v="0"/>
    <s v="Regular"/>
    <x v="2"/>
  </r>
  <r>
    <x v="18"/>
    <x v="1"/>
    <x v="2"/>
    <x v="2"/>
    <x v="2"/>
    <x v="0"/>
    <x v="0"/>
    <x v="14"/>
    <x v="0"/>
    <s v="Regular"/>
    <x v="0"/>
  </r>
  <r>
    <x v="19"/>
    <x v="0"/>
    <x v="0"/>
    <x v="5"/>
    <x v="0"/>
    <x v="0"/>
    <x v="0"/>
    <x v="14"/>
    <x v="0"/>
    <s v="Returning"/>
    <x v="8"/>
  </r>
  <r>
    <x v="20"/>
    <x v="1"/>
    <x v="0"/>
    <x v="5"/>
    <x v="1"/>
    <x v="0"/>
    <x v="0"/>
    <x v="15"/>
    <x v="0"/>
    <s v="Returning"/>
    <x v="2"/>
  </r>
  <r>
    <x v="21"/>
    <x v="0"/>
    <x v="0"/>
    <x v="2"/>
    <x v="3"/>
    <x v="0"/>
    <x v="0"/>
    <x v="11"/>
    <x v="1"/>
    <s v="Regular"/>
    <x v="6"/>
  </r>
  <r>
    <x v="22"/>
    <x v="1"/>
    <x v="0"/>
    <x v="0"/>
    <x v="0"/>
    <x v="0"/>
    <x v="1"/>
    <x v="11"/>
    <x v="0"/>
    <s v="Newbie"/>
    <x v="5"/>
  </r>
  <r>
    <x v="23"/>
    <x v="0"/>
    <x v="0"/>
    <x v="7"/>
    <x v="2"/>
    <x v="0"/>
    <x v="0"/>
    <x v="9"/>
    <x v="1"/>
    <s v="Returning"/>
    <x v="3"/>
  </r>
  <r>
    <x v="24"/>
    <x v="1"/>
    <x v="0"/>
    <x v="7"/>
    <x v="1"/>
    <x v="0"/>
    <x v="0"/>
    <x v="5"/>
    <x v="0"/>
    <s v="Regular"/>
    <x v="2"/>
  </r>
  <r>
    <x v="25"/>
    <x v="1"/>
    <x v="2"/>
    <x v="5"/>
    <x v="3"/>
    <x v="0"/>
    <x v="0"/>
    <x v="9"/>
    <x v="0"/>
    <s v="Returning"/>
    <x v="9"/>
  </r>
  <r>
    <x v="26"/>
    <x v="0"/>
    <x v="3"/>
    <x v="5"/>
    <x v="0"/>
    <x v="0"/>
    <x v="0"/>
    <x v="16"/>
    <x v="0"/>
    <s v="Regular"/>
    <x v="1"/>
  </r>
  <r>
    <x v="27"/>
    <x v="1"/>
    <x v="2"/>
    <x v="2"/>
    <x v="1"/>
    <x v="0"/>
    <x v="0"/>
    <x v="17"/>
    <x v="1"/>
    <s v="Newbie"/>
    <x v="1"/>
  </r>
  <r>
    <x v="28"/>
    <x v="1"/>
    <x v="4"/>
    <x v="3"/>
    <x v="4"/>
    <x v="0"/>
    <x v="0"/>
    <x v="18"/>
    <x v="0"/>
    <s v="Returning"/>
    <x v="3"/>
  </r>
  <r>
    <x v="29"/>
    <x v="1"/>
    <x v="2"/>
    <x v="6"/>
    <x v="1"/>
    <x v="0"/>
    <x v="0"/>
    <x v="5"/>
    <x v="0"/>
    <s v="Regular"/>
    <x v="5"/>
  </r>
  <r>
    <x v="30"/>
    <x v="1"/>
    <x v="3"/>
    <x v="2"/>
    <x v="1"/>
    <x v="0"/>
    <x v="0"/>
    <x v="6"/>
    <x v="0"/>
    <s v="Regular"/>
    <x v="6"/>
  </r>
  <r>
    <x v="31"/>
    <x v="1"/>
    <x v="4"/>
    <x v="7"/>
    <x v="0"/>
    <x v="0"/>
    <x v="0"/>
    <x v="9"/>
    <x v="0"/>
    <s v="Regular"/>
    <x v="4"/>
  </r>
  <r>
    <x v="32"/>
    <x v="0"/>
    <x v="4"/>
    <x v="7"/>
    <x v="0"/>
    <x v="0"/>
    <x v="0"/>
    <x v="19"/>
    <x v="0"/>
    <s v="Returning"/>
    <x v="3"/>
  </r>
  <r>
    <x v="33"/>
    <x v="1"/>
    <x v="0"/>
    <x v="7"/>
    <x v="1"/>
    <x v="0"/>
    <x v="0"/>
    <x v="20"/>
    <x v="1"/>
    <s v="Regular"/>
    <x v="3"/>
  </r>
  <r>
    <x v="34"/>
    <x v="0"/>
    <x v="0"/>
    <x v="6"/>
    <x v="1"/>
    <x v="0"/>
    <x v="0"/>
    <x v="21"/>
    <x v="0"/>
    <s v="Regular"/>
    <x v="3"/>
  </r>
  <r>
    <x v="35"/>
    <x v="1"/>
    <x v="3"/>
    <x v="3"/>
    <x v="0"/>
    <x v="0"/>
    <x v="1"/>
    <x v="20"/>
    <x v="0"/>
    <s v="Returning"/>
    <x v="5"/>
  </r>
  <r>
    <x v="36"/>
    <x v="0"/>
    <x v="0"/>
    <x v="3"/>
    <x v="0"/>
    <x v="0"/>
    <x v="0"/>
    <x v="22"/>
    <x v="0"/>
    <s v="Returning"/>
    <x v="2"/>
  </r>
  <r>
    <x v="37"/>
    <x v="1"/>
    <x v="4"/>
    <x v="2"/>
    <x v="0"/>
    <x v="0"/>
    <x v="0"/>
    <x v="7"/>
    <x v="0"/>
    <s v="Returning"/>
    <x v="3"/>
  </r>
  <r>
    <x v="38"/>
    <x v="1"/>
    <x v="2"/>
    <x v="6"/>
    <x v="0"/>
    <x v="0"/>
    <x v="0"/>
    <x v="23"/>
    <x v="1"/>
    <s v="Returning"/>
    <x v="9"/>
  </r>
  <r>
    <x v="39"/>
    <x v="0"/>
    <x v="2"/>
    <x v="1"/>
    <x v="0"/>
    <x v="0"/>
    <x v="0"/>
    <x v="24"/>
    <x v="0"/>
    <s v="Newbie"/>
    <x v="1"/>
  </r>
  <r>
    <x v="40"/>
    <x v="1"/>
    <x v="2"/>
    <x v="0"/>
    <x v="1"/>
    <x v="0"/>
    <x v="0"/>
    <x v="12"/>
    <x v="0"/>
    <s v="Newbie"/>
    <x v="1"/>
  </r>
  <r>
    <x v="41"/>
    <x v="0"/>
    <x v="0"/>
    <x v="7"/>
    <x v="2"/>
    <x v="0"/>
    <x v="0"/>
    <x v="24"/>
    <x v="1"/>
    <s v="Returning"/>
    <x v="7"/>
  </r>
  <r>
    <x v="42"/>
    <x v="0"/>
    <x v="0"/>
    <x v="7"/>
    <x v="0"/>
    <x v="0"/>
    <x v="0"/>
    <x v="0"/>
    <x v="0"/>
    <s v="Regular"/>
    <x v="2"/>
  </r>
  <r>
    <x v="43"/>
    <x v="1"/>
    <x v="4"/>
    <x v="1"/>
    <x v="4"/>
    <x v="1"/>
    <x v="0"/>
    <x v="25"/>
    <x v="0"/>
    <s v="Returning"/>
    <x v="10"/>
  </r>
  <r>
    <x v="44"/>
    <x v="1"/>
    <x v="4"/>
    <x v="6"/>
    <x v="1"/>
    <x v="1"/>
    <x v="0"/>
    <x v="26"/>
    <x v="0"/>
    <s v="Regular"/>
    <x v="8"/>
  </r>
  <r>
    <x v="45"/>
    <x v="1"/>
    <x v="4"/>
    <x v="2"/>
    <x v="4"/>
    <x v="1"/>
    <x v="0"/>
    <x v="27"/>
    <x v="0"/>
    <s v="Regular"/>
    <x v="4"/>
  </r>
  <r>
    <x v="46"/>
    <x v="1"/>
    <x v="4"/>
    <x v="1"/>
    <x v="1"/>
    <x v="0"/>
    <x v="0"/>
    <x v="23"/>
    <x v="0"/>
    <s v="Returning"/>
    <x v="3"/>
  </r>
  <r>
    <x v="47"/>
    <x v="0"/>
    <x v="2"/>
    <x v="5"/>
    <x v="2"/>
    <x v="0"/>
    <x v="1"/>
    <x v="28"/>
    <x v="0"/>
    <s v="Newbie"/>
    <x v="5"/>
  </r>
  <r>
    <x v="48"/>
    <x v="1"/>
    <x v="2"/>
    <x v="7"/>
    <x v="2"/>
    <x v="0"/>
    <x v="0"/>
    <x v="16"/>
    <x v="1"/>
    <s v="Returning"/>
    <x v="2"/>
  </r>
  <r>
    <x v="49"/>
    <x v="0"/>
    <x v="0"/>
    <x v="0"/>
    <x v="1"/>
    <x v="0"/>
    <x v="0"/>
    <x v="14"/>
    <x v="0"/>
    <s v="Regular"/>
    <x v="1"/>
  </r>
  <r>
    <x v="50"/>
    <x v="1"/>
    <x v="1"/>
    <x v="1"/>
    <x v="0"/>
    <x v="0"/>
    <x v="1"/>
    <x v="6"/>
    <x v="0"/>
    <s v="Regular"/>
    <x v="5"/>
  </r>
  <r>
    <x v="51"/>
    <x v="1"/>
    <x v="0"/>
    <x v="1"/>
    <x v="2"/>
    <x v="0"/>
    <x v="0"/>
    <x v="20"/>
    <x v="1"/>
    <s v="Regular"/>
    <x v="8"/>
  </r>
  <r>
    <x v="52"/>
    <x v="1"/>
    <x v="0"/>
    <x v="3"/>
    <x v="1"/>
    <x v="0"/>
    <x v="0"/>
    <x v="25"/>
    <x v="0"/>
    <s v="Regular"/>
    <x v="7"/>
  </r>
  <r>
    <x v="53"/>
    <x v="1"/>
    <x v="0"/>
    <x v="4"/>
    <x v="1"/>
    <x v="0"/>
    <x v="0"/>
    <x v="29"/>
    <x v="0"/>
    <s v="Returning"/>
    <x v="1"/>
  </r>
  <r>
    <x v="54"/>
    <x v="1"/>
    <x v="3"/>
    <x v="1"/>
    <x v="2"/>
    <x v="0"/>
    <x v="0"/>
    <x v="29"/>
    <x v="0"/>
    <s v="Newbie"/>
    <x v="1"/>
  </r>
  <r>
    <x v="55"/>
    <x v="0"/>
    <x v="0"/>
    <x v="0"/>
    <x v="0"/>
    <x v="0"/>
    <x v="1"/>
    <x v="19"/>
    <x v="0"/>
    <s v="Returning"/>
    <x v="5"/>
  </r>
  <r>
    <x v="56"/>
    <x v="1"/>
    <x v="2"/>
    <x v="1"/>
    <x v="1"/>
    <x v="0"/>
    <x v="0"/>
    <x v="30"/>
    <x v="1"/>
    <s v="Returning"/>
    <x v="6"/>
  </r>
  <r>
    <x v="57"/>
    <x v="1"/>
    <x v="2"/>
    <x v="2"/>
    <x v="3"/>
    <x v="0"/>
    <x v="0"/>
    <x v="18"/>
    <x v="1"/>
    <s v="Regular"/>
    <x v="4"/>
  </r>
  <r>
    <x v="58"/>
    <x v="1"/>
    <x v="0"/>
    <x v="4"/>
    <x v="2"/>
    <x v="0"/>
    <x v="0"/>
    <x v="26"/>
    <x v="0"/>
    <s v="Regular"/>
    <x v="6"/>
  </r>
  <r>
    <x v="59"/>
    <x v="0"/>
    <x v="2"/>
    <x v="0"/>
    <x v="0"/>
    <x v="0"/>
    <x v="0"/>
    <x v="19"/>
    <x v="0"/>
    <s v="Returning"/>
    <x v="1"/>
  </r>
  <r>
    <x v="60"/>
    <x v="1"/>
    <x v="2"/>
    <x v="2"/>
    <x v="2"/>
    <x v="0"/>
    <x v="1"/>
    <x v="31"/>
    <x v="0"/>
    <s v="Returning"/>
    <x v="5"/>
  </r>
  <r>
    <x v="61"/>
    <x v="0"/>
    <x v="0"/>
    <x v="2"/>
    <x v="0"/>
    <x v="0"/>
    <x v="0"/>
    <x v="10"/>
    <x v="0"/>
    <s v="Returning"/>
    <x v="2"/>
  </r>
  <r>
    <x v="62"/>
    <x v="1"/>
    <x v="2"/>
    <x v="5"/>
    <x v="1"/>
    <x v="0"/>
    <x v="0"/>
    <x v="18"/>
    <x v="0"/>
    <s v="Regular"/>
    <x v="5"/>
  </r>
  <r>
    <x v="63"/>
    <x v="1"/>
    <x v="3"/>
    <x v="1"/>
    <x v="2"/>
    <x v="0"/>
    <x v="0"/>
    <x v="9"/>
    <x v="0"/>
    <s v="Regular"/>
    <x v="6"/>
  </r>
  <r>
    <x v="64"/>
    <x v="1"/>
    <x v="2"/>
    <x v="3"/>
    <x v="1"/>
    <x v="0"/>
    <x v="0"/>
    <x v="32"/>
    <x v="0"/>
    <s v="Returning"/>
    <x v="6"/>
  </r>
  <r>
    <x v="65"/>
    <x v="0"/>
    <x v="2"/>
    <x v="1"/>
    <x v="1"/>
    <x v="0"/>
    <x v="0"/>
    <x v="33"/>
    <x v="0"/>
    <s v="Regular"/>
    <x v="1"/>
  </r>
  <r>
    <x v="66"/>
    <x v="1"/>
    <x v="4"/>
    <x v="0"/>
    <x v="2"/>
    <x v="0"/>
    <x v="0"/>
    <x v="34"/>
    <x v="0"/>
    <s v="Regular"/>
    <x v="0"/>
  </r>
  <r>
    <x v="67"/>
    <x v="0"/>
    <x v="2"/>
    <x v="4"/>
    <x v="0"/>
    <x v="0"/>
    <x v="0"/>
    <x v="20"/>
    <x v="0"/>
    <s v="Regular"/>
    <x v="6"/>
  </r>
  <r>
    <x v="68"/>
    <x v="1"/>
    <x v="3"/>
    <x v="7"/>
    <x v="2"/>
    <x v="0"/>
    <x v="0"/>
    <x v="3"/>
    <x v="1"/>
    <s v="Regular"/>
    <x v="6"/>
  </r>
  <r>
    <x v="69"/>
    <x v="1"/>
    <x v="3"/>
    <x v="1"/>
    <x v="2"/>
    <x v="0"/>
    <x v="0"/>
    <x v="20"/>
    <x v="1"/>
    <s v="Regular"/>
    <x v="5"/>
  </r>
  <r>
    <x v="70"/>
    <x v="1"/>
    <x v="1"/>
    <x v="7"/>
    <x v="3"/>
    <x v="0"/>
    <x v="0"/>
    <x v="14"/>
    <x v="0"/>
    <s v="Returning"/>
    <x v="7"/>
  </r>
  <r>
    <x v="71"/>
    <x v="2"/>
    <x v="0"/>
    <x v="0"/>
    <x v="4"/>
    <x v="0"/>
    <x v="0"/>
    <x v="35"/>
    <x v="0"/>
    <s v="Regular"/>
    <x v="0"/>
  </r>
  <r>
    <x v="72"/>
    <x v="0"/>
    <x v="0"/>
    <x v="2"/>
    <x v="0"/>
    <x v="0"/>
    <x v="0"/>
    <x v="20"/>
    <x v="1"/>
    <s v="Regular"/>
    <x v="7"/>
  </r>
  <r>
    <x v="73"/>
    <x v="0"/>
    <x v="3"/>
    <x v="3"/>
    <x v="0"/>
    <x v="0"/>
    <x v="1"/>
    <x v="22"/>
    <x v="0"/>
    <s v="Regular"/>
    <x v="5"/>
  </r>
  <r>
    <x v="74"/>
    <x v="1"/>
    <x v="2"/>
    <x v="2"/>
    <x v="0"/>
    <x v="0"/>
    <x v="0"/>
    <x v="20"/>
    <x v="0"/>
    <s v="Regular"/>
    <x v="4"/>
  </r>
  <r>
    <x v="75"/>
    <x v="0"/>
    <x v="2"/>
    <x v="7"/>
    <x v="1"/>
    <x v="0"/>
    <x v="0"/>
    <x v="31"/>
    <x v="0"/>
    <s v="Regular"/>
    <x v="3"/>
  </r>
  <r>
    <x v="76"/>
    <x v="1"/>
    <x v="4"/>
    <x v="1"/>
    <x v="0"/>
    <x v="0"/>
    <x v="0"/>
    <x v="36"/>
    <x v="1"/>
    <s v="Returning"/>
    <x v="6"/>
  </r>
  <r>
    <x v="77"/>
    <x v="1"/>
    <x v="1"/>
    <x v="1"/>
    <x v="2"/>
    <x v="0"/>
    <x v="0"/>
    <x v="37"/>
    <x v="0"/>
    <s v="Returning"/>
    <x v="7"/>
  </r>
  <r>
    <x v="78"/>
    <x v="0"/>
    <x v="0"/>
    <x v="3"/>
    <x v="0"/>
    <x v="0"/>
    <x v="0"/>
    <x v="38"/>
    <x v="0"/>
    <s v="Returning"/>
    <x v="6"/>
  </r>
  <r>
    <x v="79"/>
    <x v="1"/>
    <x v="0"/>
    <x v="2"/>
    <x v="2"/>
    <x v="0"/>
    <x v="0"/>
    <x v="39"/>
    <x v="0"/>
    <s v="Regular"/>
    <x v="2"/>
  </r>
  <r>
    <x v="80"/>
    <x v="1"/>
    <x v="3"/>
    <x v="2"/>
    <x v="2"/>
    <x v="0"/>
    <x v="0"/>
    <x v="20"/>
    <x v="0"/>
    <s v="Regular"/>
    <x v="3"/>
  </r>
  <r>
    <x v="81"/>
    <x v="1"/>
    <x v="0"/>
    <x v="7"/>
    <x v="1"/>
    <x v="0"/>
    <x v="0"/>
    <x v="39"/>
    <x v="0"/>
    <s v="Returning"/>
    <x v="3"/>
  </r>
  <r>
    <x v="82"/>
    <x v="1"/>
    <x v="0"/>
    <x v="1"/>
    <x v="2"/>
    <x v="0"/>
    <x v="0"/>
    <x v="40"/>
    <x v="0"/>
    <s v="Regular"/>
    <x v="6"/>
  </r>
  <r>
    <x v="83"/>
    <x v="1"/>
    <x v="2"/>
    <x v="2"/>
    <x v="1"/>
    <x v="0"/>
    <x v="0"/>
    <x v="2"/>
    <x v="0"/>
    <s v="Regular"/>
    <x v="3"/>
  </r>
  <r>
    <x v="84"/>
    <x v="1"/>
    <x v="2"/>
    <x v="1"/>
    <x v="0"/>
    <x v="0"/>
    <x v="0"/>
    <x v="18"/>
    <x v="0"/>
    <s v="Regular"/>
    <x v="4"/>
  </r>
  <r>
    <x v="85"/>
    <x v="0"/>
    <x v="4"/>
    <x v="3"/>
    <x v="0"/>
    <x v="0"/>
    <x v="0"/>
    <x v="20"/>
    <x v="1"/>
    <s v="Regular"/>
    <x v="5"/>
  </r>
  <r>
    <x v="86"/>
    <x v="2"/>
    <x v="1"/>
    <x v="0"/>
    <x v="3"/>
    <x v="0"/>
    <x v="0"/>
    <x v="41"/>
    <x v="0"/>
    <s v="Returning"/>
    <x v="9"/>
  </r>
  <r>
    <x v="87"/>
    <x v="1"/>
    <x v="2"/>
    <x v="7"/>
    <x v="1"/>
    <x v="0"/>
    <x v="0"/>
    <x v="18"/>
    <x v="0"/>
    <s v="Regular"/>
    <x v="3"/>
  </r>
  <r>
    <x v="88"/>
    <x v="0"/>
    <x v="0"/>
    <x v="4"/>
    <x v="1"/>
    <x v="0"/>
    <x v="0"/>
    <x v="38"/>
    <x v="0"/>
    <s v="Returning"/>
    <x v="5"/>
  </r>
  <r>
    <x v="89"/>
    <x v="1"/>
    <x v="0"/>
    <x v="2"/>
    <x v="2"/>
    <x v="0"/>
    <x v="0"/>
    <x v="20"/>
    <x v="0"/>
    <s v="Regular"/>
    <x v="2"/>
  </r>
  <r>
    <x v="90"/>
    <x v="1"/>
    <x v="4"/>
    <x v="7"/>
    <x v="0"/>
    <x v="0"/>
    <x v="0"/>
    <x v="20"/>
    <x v="0"/>
    <s v="Returning"/>
    <x v="2"/>
  </r>
  <r>
    <x v="91"/>
    <x v="1"/>
    <x v="0"/>
    <x v="2"/>
    <x v="0"/>
    <x v="0"/>
    <x v="0"/>
    <x v="36"/>
    <x v="0"/>
    <s v="Returning"/>
    <x v="3"/>
  </r>
  <r>
    <x v="92"/>
    <x v="1"/>
    <x v="2"/>
    <x v="7"/>
    <x v="0"/>
    <x v="0"/>
    <x v="0"/>
    <x v="23"/>
    <x v="1"/>
    <s v="Returning"/>
    <x v="3"/>
  </r>
  <r>
    <x v="93"/>
    <x v="1"/>
    <x v="0"/>
    <x v="0"/>
    <x v="1"/>
    <x v="0"/>
    <x v="0"/>
    <x v="7"/>
    <x v="0"/>
    <s v="Newbie"/>
    <x v="1"/>
  </r>
  <r>
    <x v="94"/>
    <x v="1"/>
    <x v="4"/>
    <x v="0"/>
    <x v="2"/>
    <x v="0"/>
    <x v="0"/>
    <x v="29"/>
    <x v="1"/>
    <s v="Regular"/>
    <x v="1"/>
  </r>
  <r>
    <x v="95"/>
    <x v="0"/>
    <x v="0"/>
    <x v="1"/>
    <x v="1"/>
    <x v="0"/>
    <x v="0"/>
    <x v="20"/>
    <x v="0"/>
    <s v="Regular"/>
    <x v="5"/>
  </r>
  <r>
    <x v="96"/>
    <x v="1"/>
    <x v="1"/>
    <x v="7"/>
    <x v="2"/>
    <x v="0"/>
    <x v="0"/>
    <x v="20"/>
    <x v="0"/>
    <s v="Regular"/>
    <x v="7"/>
  </r>
  <r>
    <x v="97"/>
    <x v="0"/>
    <x v="3"/>
    <x v="1"/>
    <x v="0"/>
    <x v="0"/>
    <x v="0"/>
    <x v="3"/>
    <x v="0"/>
    <s v="Regular"/>
    <x v="1"/>
  </r>
  <r>
    <x v="98"/>
    <x v="1"/>
    <x v="4"/>
    <x v="7"/>
    <x v="2"/>
    <x v="0"/>
    <x v="0"/>
    <x v="20"/>
    <x v="0"/>
    <s v="Regular"/>
    <x v="4"/>
  </r>
  <r>
    <x v="99"/>
    <x v="1"/>
    <x v="3"/>
    <x v="0"/>
    <x v="2"/>
    <x v="0"/>
    <x v="0"/>
    <x v="6"/>
    <x v="0"/>
    <s v="Returning"/>
    <x v="10"/>
  </r>
  <r>
    <x v="100"/>
    <x v="0"/>
    <x v="0"/>
    <x v="7"/>
    <x v="1"/>
    <x v="0"/>
    <x v="0"/>
    <x v="42"/>
    <x v="0"/>
    <s v="Regular"/>
    <x v="6"/>
  </r>
  <r>
    <x v="101"/>
    <x v="0"/>
    <x v="2"/>
    <x v="5"/>
    <x v="0"/>
    <x v="0"/>
    <x v="1"/>
    <x v="20"/>
    <x v="0"/>
    <s v="Regular"/>
    <x v="5"/>
  </r>
  <r>
    <x v="102"/>
    <x v="1"/>
    <x v="3"/>
    <x v="7"/>
    <x v="1"/>
    <x v="0"/>
    <x v="0"/>
    <x v="20"/>
    <x v="0"/>
    <s v="Regular"/>
    <x v="6"/>
  </r>
  <r>
    <x v="103"/>
    <x v="0"/>
    <x v="2"/>
    <x v="3"/>
    <x v="0"/>
    <x v="0"/>
    <x v="0"/>
    <x v="42"/>
    <x v="0"/>
    <s v="Regular"/>
    <x v="2"/>
  </r>
  <r>
    <x v="104"/>
    <x v="1"/>
    <x v="1"/>
    <x v="7"/>
    <x v="2"/>
    <x v="0"/>
    <x v="0"/>
    <x v="43"/>
    <x v="0"/>
    <s v="Regular"/>
    <x v="7"/>
  </r>
  <r>
    <x v="105"/>
    <x v="0"/>
    <x v="0"/>
    <x v="2"/>
    <x v="2"/>
    <x v="0"/>
    <x v="1"/>
    <x v="25"/>
    <x v="0"/>
    <s v="Regular"/>
    <x v="5"/>
  </r>
  <r>
    <x v="106"/>
    <x v="1"/>
    <x v="2"/>
    <x v="5"/>
    <x v="0"/>
    <x v="0"/>
    <x v="1"/>
    <x v="20"/>
    <x v="0"/>
    <s v="Regular"/>
    <x v="5"/>
  </r>
  <r>
    <x v="107"/>
    <x v="1"/>
    <x v="0"/>
    <x v="4"/>
    <x v="1"/>
    <x v="0"/>
    <x v="0"/>
    <x v="43"/>
    <x v="0"/>
    <s v="Regular"/>
    <x v="0"/>
  </r>
  <r>
    <x v="108"/>
    <x v="1"/>
    <x v="3"/>
    <x v="2"/>
    <x v="1"/>
    <x v="0"/>
    <x v="0"/>
    <x v="5"/>
    <x v="0"/>
    <s v="Returning"/>
    <x v="2"/>
  </r>
  <r>
    <x v="109"/>
    <x v="1"/>
    <x v="1"/>
    <x v="7"/>
    <x v="2"/>
    <x v="0"/>
    <x v="0"/>
    <x v="20"/>
    <x v="0"/>
    <s v="Regular"/>
    <x v="2"/>
  </r>
  <r>
    <x v="110"/>
    <x v="1"/>
    <x v="1"/>
    <x v="7"/>
    <x v="1"/>
    <x v="0"/>
    <x v="0"/>
    <x v="20"/>
    <x v="0"/>
    <s v="Regular"/>
    <x v="2"/>
  </r>
  <r>
    <x v="111"/>
    <x v="1"/>
    <x v="0"/>
    <x v="4"/>
    <x v="3"/>
    <x v="0"/>
    <x v="0"/>
    <x v="20"/>
    <x v="0"/>
    <s v="Regular"/>
    <x v="2"/>
  </r>
  <r>
    <x v="112"/>
    <x v="2"/>
    <x v="4"/>
    <x v="5"/>
    <x v="3"/>
    <x v="1"/>
    <x v="2"/>
    <x v="20"/>
    <x v="1"/>
    <s v="Regular"/>
    <x v="5"/>
  </r>
  <r>
    <x v="113"/>
    <x v="0"/>
    <x v="0"/>
    <x v="3"/>
    <x v="1"/>
    <x v="0"/>
    <x v="0"/>
    <x v="18"/>
    <x v="0"/>
    <s v="Regular"/>
    <x v="2"/>
  </r>
  <r>
    <x v="114"/>
    <x v="1"/>
    <x v="1"/>
    <x v="2"/>
    <x v="3"/>
    <x v="0"/>
    <x v="0"/>
    <x v="43"/>
    <x v="0"/>
    <s v="Regular"/>
    <x v="7"/>
  </r>
  <r>
    <x v="115"/>
    <x v="1"/>
    <x v="3"/>
    <x v="4"/>
    <x v="2"/>
    <x v="0"/>
    <x v="0"/>
    <x v="19"/>
    <x v="0"/>
    <s v="Regular"/>
    <x v="5"/>
  </r>
  <r>
    <x v="116"/>
    <x v="1"/>
    <x v="0"/>
    <x v="4"/>
    <x v="1"/>
    <x v="0"/>
    <x v="0"/>
    <x v="20"/>
    <x v="0"/>
    <s v="Regular"/>
    <x v="5"/>
  </r>
  <r>
    <x v="117"/>
    <x v="1"/>
    <x v="0"/>
    <x v="5"/>
    <x v="2"/>
    <x v="0"/>
    <x v="0"/>
    <x v="20"/>
    <x v="0"/>
    <s v="Regular"/>
    <x v="6"/>
  </r>
  <r>
    <x v="118"/>
    <x v="1"/>
    <x v="3"/>
    <x v="5"/>
    <x v="2"/>
    <x v="0"/>
    <x v="0"/>
    <x v="20"/>
    <x v="0"/>
    <s v="Regular"/>
    <x v="6"/>
  </r>
  <r>
    <x v="119"/>
    <x v="0"/>
    <x v="2"/>
    <x v="2"/>
    <x v="3"/>
    <x v="0"/>
    <x v="1"/>
    <x v="20"/>
    <x v="0"/>
    <s v="Regular"/>
    <x v="5"/>
  </r>
  <r>
    <x v="120"/>
    <x v="0"/>
    <x v="0"/>
    <x v="1"/>
    <x v="1"/>
    <x v="0"/>
    <x v="0"/>
    <x v="5"/>
    <x v="0"/>
    <s v="Regular"/>
    <x v="3"/>
  </r>
  <r>
    <x v="121"/>
    <x v="0"/>
    <x v="0"/>
    <x v="7"/>
    <x v="4"/>
    <x v="0"/>
    <x v="1"/>
    <x v="20"/>
    <x v="0"/>
    <s v="Regular"/>
    <x v="5"/>
  </r>
  <r>
    <x v="122"/>
    <x v="1"/>
    <x v="2"/>
    <x v="0"/>
    <x v="1"/>
    <x v="0"/>
    <x v="0"/>
    <x v="20"/>
    <x v="0"/>
    <s v="Regular"/>
    <x v="6"/>
  </r>
  <r>
    <x v="123"/>
    <x v="1"/>
    <x v="0"/>
    <x v="2"/>
    <x v="2"/>
    <x v="0"/>
    <x v="0"/>
    <x v="6"/>
    <x v="0"/>
    <s v="Regular"/>
    <x v="7"/>
  </r>
  <r>
    <x v="124"/>
    <x v="0"/>
    <x v="0"/>
    <x v="1"/>
    <x v="1"/>
    <x v="0"/>
    <x v="0"/>
    <x v="20"/>
    <x v="0"/>
    <s v="Regular"/>
    <x v="2"/>
  </r>
  <r>
    <x v="125"/>
    <x v="1"/>
    <x v="2"/>
    <x v="5"/>
    <x v="0"/>
    <x v="0"/>
    <x v="0"/>
    <x v="20"/>
    <x v="1"/>
    <s v="Regular"/>
    <x v="3"/>
  </r>
  <r>
    <x v="126"/>
    <x v="1"/>
    <x v="4"/>
    <x v="1"/>
    <x v="2"/>
    <x v="0"/>
    <x v="0"/>
    <x v="2"/>
    <x v="0"/>
    <s v="Regular"/>
    <x v="2"/>
  </r>
  <r>
    <x v="127"/>
    <x v="1"/>
    <x v="1"/>
    <x v="7"/>
    <x v="0"/>
    <x v="0"/>
    <x v="0"/>
    <x v="20"/>
    <x v="0"/>
    <s v="Regular"/>
    <x v="2"/>
  </r>
  <r>
    <x v="128"/>
    <x v="1"/>
    <x v="0"/>
    <x v="1"/>
    <x v="1"/>
    <x v="0"/>
    <x v="0"/>
    <x v="6"/>
    <x v="0"/>
    <s v="Regular"/>
    <x v="6"/>
  </r>
  <r>
    <x v="129"/>
    <x v="0"/>
    <x v="2"/>
    <x v="5"/>
    <x v="0"/>
    <x v="0"/>
    <x v="0"/>
    <x v="44"/>
    <x v="0"/>
    <s v="Regular"/>
    <x v="6"/>
  </r>
  <r>
    <x v="130"/>
    <x v="1"/>
    <x v="0"/>
    <x v="2"/>
    <x v="2"/>
    <x v="0"/>
    <x v="0"/>
    <x v="20"/>
    <x v="0"/>
    <s v="Regular"/>
    <x v="8"/>
  </r>
  <r>
    <x v="131"/>
    <x v="0"/>
    <x v="3"/>
    <x v="1"/>
    <x v="1"/>
    <x v="0"/>
    <x v="0"/>
    <x v="42"/>
    <x v="1"/>
    <s v="Regular"/>
    <x v="0"/>
  </r>
  <r>
    <x v="132"/>
    <x v="0"/>
    <x v="2"/>
    <x v="3"/>
    <x v="2"/>
    <x v="0"/>
    <x v="0"/>
    <x v="20"/>
    <x v="0"/>
    <s v="Regular"/>
    <x v="5"/>
  </r>
  <r>
    <x v="133"/>
    <x v="1"/>
    <x v="0"/>
    <x v="2"/>
    <x v="2"/>
    <x v="0"/>
    <x v="0"/>
    <x v="20"/>
    <x v="0"/>
    <s v="Regular"/>
    <x v="5"/>
  </r>
  <r>
    <x v="134"/>
    <x v="1"/>
    <x v="2"/>
    <x v="2"/>
    <x v="0"/>
    <x v="0"/>
    <x v="0"/>
    <x v="18"/>
    <x v="0"/>
    <s v="Regular"/>
    <x v="3"/>
  </r>
  <r>
    <x v="135"/>
    <x v="1"/>
    <x v="0"/>
    <x v="5"/>
    <x v="1"/>
    <x v="0"/>
    <x v="0"/>
    <x v="20"/>
    <x v="0"/>
    <s v="Regular"/>
    <x v="6"/>
  </r>
  <r>
    <x v="136"/>
    <x v="1"/>
    <x v="3"/>
    <x v="4"/>
    <x v="2"/>
    <x v="0"/>
    <x v="0"/>
    <x v="6"/>
    <x v="1"/>
    <s v="Regular"/>
    <x v="6"/>
  </r>
  <r>
    <x v="137"/>
    <x v="0"/>
    <x v="0"/>
    <x v="1"/>
    <x v="1"/>
    <x v="0"/>
    <x v="0"/>
    <x v="20"/>
    <x v="1"/>
    <s v="Regular"/>
    <x v="2"/>
  </r>
  <r>
    <x v="138"/>
    <x v="1"/>
    <x v="3"/>
    <x v="4"/>
    <x v="0"/>
    <x v="0"/>
    <x v="0"/>
    <x v="20"/>
    <x v="0"/>
    <s v="Regular"/>
    <x v="0"/>
  </r>
  <r>
    <x v="139"/>
    <x v="0"/>
    <x v="4"/>
    <x v="7"/>
    <x v="0"/>
    <x v="0"/>
    <x v="0"/>
    <x v="27"/>
    <x v="0"/>
    <s v="Regular"/>
    <x v="2"/>
  </r>
  <r>
    <x v="140"/>
    <x v="1"/>
    <x v="3"/>
    <x v="5"/>
    <x v="2"/>
    <x v="0"/>
    <x v="0"/>
    <x v="27"/>
    <x v="0"/>
    <s v="Regular"/>
    <x v="2"/>
  </r>
  <r>
    <x v="141"/>
    <x v="0"/>
    <x v="4"/>
    <x v="5"/>
    <x v="4"/>
    <x v="0"/>
    <x v="1"/>
    <x v="20"/>
    <x v="0"/>
    <s v="Regular"/>
    <x v="5"/>
  </r>
  <r>
    <x v="142"/>
    <x v="0"/>
    <x v="0"/>
    <x v="2"/>
    <x v="1"/>
    <x v="0"/>
    <x v="0"/>
    <x v="20"/>
    <x v="1"/>
    <s v="Regular"/>
    <x v="3"/>
  </r>
  <r>
    <x v="143"/>
    <x v="1"/>
    <x v="3"/>
    <x v="7"/>
    <x v="0"/>
    <x v="0"/>
    <x v="0"/>
    <x v="43"/>
    <x v="0"/>
    <s v="Regular"/>
    <x v="5"/>
  </r>
  <r>
    <x v="144"/>
    <x v="1"/>
    <x v="1"/>
    <x v="2"/>
    <x v="3"/>
    <x v="0"/>
    <x v="0"/>
    <x v="20"/>
    <x v="0"/>
    <s v="Regular"/>
    <x v="10"/>
  </r>
  <r>
    <x v="145"/>
    <x v="1"/>
    <x v="1"/>
    <x v="2"/>
    <x v="2"/>
    <x v="0"/>
    <x v="0"/>
    <x v="20"/>
    <x v="0"/>
    <s v="Regular"/>
    <x v="2"/>
  </r>
  <r>
    <x v="146"/>
    <x v="1"/>
    <x v="2"/>
    <x v="5"/>
    <x v="1"/>
    <x v="0"/>
    <x v="0"/>
    <x v="20"/>
    <x v="0"/>
    <s v="Regular"/>
    <x v="4"/>
  </r>
  <r>
    <x v="147"/>
    <x v="0"/>
    <x v="3"/>
    <x v="7"/>
    <x v="1"/>
    <x v="0"/>
    <x v="0"/>
    <x v="20"/>
    <x v="0"/>
    <s v="Regular"/>
    <x v="6"/>
  </r>
  <r>
    <x v="148"/>
    <x v="0"/>
    <x v="0"/>
    <x v="2"/>
    <x v="1"/>
    <x v="0"/>
    <x v="0"/>
    <x v="20"/>
    <x v="0"/>
    <s v="Regular"/>
    <x v="2"/>
  </r>
  <r>
    <x v="149"/>
    <x v="1"/>
    <x v="2"/>
    <x v="3"/>
    <x v="0"/>
    <x v="0"/>
    <x v="0"/>
    <x v="20"/>
    <x v="0"/>
    <s v="Regular"/>
    <x v="2"/>
  </r>
  <r>
    <x v="150"/>
    <x v="1"/>
    <x v="4"/>
    <x v="7"/>
    <x v="2"/>
    <x v="0"/>
    <x v="0"/>
    <x v="3"/>
    <x v="0"/>
    <s v="Regular"/>
    <x v="2"/>
  </r>
  <r>
    <x v="151"/>
    <x v="1"/>
    <x v="3"/>
    <x v="2"/>
    <x v="3"/>
    <x v="0"/>
    <x v="0"/>
    <x v="20"/>
    <x v="0"/>
    <s v="Regular"/>
    <x v="7"/>
  </r>
  <r>
    <x v="152"/>
    <x v="1"/>
    <x v="2"/>
    <x v="2"/>
    <x v="1"/>
    <x v="0"/>
    <x v="0"/>
    <x v="27"/>
    <x v="0"/>
    <s v="Regular"/>
    <x v="4"/>
  </r>
  <r>
    <x v="153"/>
    <x v="0"/>
    <x v="4"/>
    <x v="0"/>
    <x v="0"/>
    <x v="0"/>
    <x v="0"/>
    <x v="20"/>
    <x v="0"/>
    <s v="Regular"/>
    <x v="6"/>
  </r>
  <r>
    <x v="154"/>
    <x v="1"/>
    <x v="4"/>
    <x v="7"/>
    <x v="0"/>
    <x v="0"/>
    <x v="0"/>
    <x v="20"/>
    <x v="0"/>
    <s v="Regular"/>
    <x v="6"/>
  </r>
  <r>
    <x v="155"/>
    <x v="1"/>
    <x v="2"/>
    <x v="3"/>
    <x v="2"/>
    <x v="0"/>
    <x v="0"/>
    <x v="20"/>
    <x v="0"/>
    <s v="Regular"/>
    <x v="4"/>
  </r>
  <r>
    <x v="156"/>
    <x v="1"/>
    <x v="0"/>
    <x v="2"/>
    <x v="1"/>
    <x v="0"/>
    <x v="0"/>
    <x v="20"/>
    <x v="0"/>
    <s v="Regular"/>
    <x v="5"/>
  </r>
  <r>
    <x v="157"/>
    <x v="1"/>
    <x v="2"/>
    <x v="6"/>
    <x v="1"/>
    <x v="0"/>
    <x v="0"/>
    <x v="20"/>
    <x v="0"/>
    <s v="Regular"/>
    <x v="3"/>
  </r>
  <r>
    <x v="158"/>
    <x v="1"/>
    <x v="2"/>
    <x v="5"/>
    <x v="1"/>
    <x v="0"/>
    <x v="0"/>
    <x v="20"/>
    <x v="0"/>
    <s v="Regular"/>
    <x v="10"/>
  </r>
  <r>
    <x v="159"/>
    <x v="1"/>
    <x v="4"/>
    <x v="2"/>
    <x v="2"/>
    <x v="1"/>
    <x v="0"/>
    <x v="20"/>
    <x v="0"/>
    <s v="Regular"/>
    <x v="4"/>
  </r>
  <r>
    <x v="160"/>
    <x v="1"/>
    <x v="0"/>
    <x v="0"/>
    <x v="2"/>
    <x v="0"/>
    <x v="0"/>
    <x v="20"/>
    <x v="0"/>
    <s v="Regular"/>
    <x v="4"/>
  </r>
  <r>
    <x v="161"/>
    <x v="1"/>
    <x v="3"/>
    <x v="2"/>
    <x v="0"/>
    <x v="0"/>
    <x v="0"/>
    <x v="20"/>
    <x v="0"/>
    <s v="Regular"/>
    <x v="5"/>
  </r>
  <r>
    <x v="162"/>
    <x v="1"/>
    <x v="4"/>
    <x v="3"/>
    <x v="0"/>
    <x v="0"/>
    <x v="0"/>
    <x v="20"/>
    <x v="0"/>
    <s v="Regular"/>
    <x v="9"/>
  </r>
  <r>
    <x v="163"/>
    <x v="1"/>
    <x v="4"/>
    <x v="6"/>
    <x v="4"/>
    <x v="0"/>
    <x v="0"/>
    <x v="20"/>
    <x v="0"/>
    <s v="Regular"/>
    <x v="6"/>
  </r>
  <r>
    <x v="164"/>
    <x v="1"/>
    <x v="0"/>
    <x v="4"/>
    <x v="2"/>
    <x v="0"/>
    <x v="0"/>
    <x v="20"/>
    <x v="0"/>
    <s v="Regular"/>
    <x v="5"/>
  </r>
  <r>
    <x v="165"/>
    <x v="1"/>
    <x v="0"/>
    <x v="2"/>
    <x v="3"/>
    <x v="0"/>
    <x v="0"/>
    <x v="20"/>
    <x v="0"/>
    <s v="Regular"/>
    <x v="4"/>
  </r>
  <r>
    <x v="166"/>
    <x v="0"/>
    <x v="0"/>
    <x v="7"/>
    <x v="1"/>
    <x v="0"/>
    <x v="0"/>
    <x v="38"/>
    <x v="0"/>
    <s v="Returning"/>
    <x v="2"/>
  </r>
  <r>
    <x v="167"/>
    <x v="1"/>
    <x v="2"/>
    <x v="2"/>
    <x v="2"/>
    <x v="0"/>
    <x v="0"/>
    <x v="20"/>
    <x v="0"/>
    <s v="Regular"/>
    <x v="7"/>
  </r>
  <r>
    <x v="168"/>
    <x v="0"/>
    <x v="0"/>
    <x v="6"/>
    <x v="0"/>
    <x v="0"/>
    <x v="0"/>
    <x v="18"/>
    <x v="0"/>
    <s v="Regular"/>
    <x v="2"/>
  </r>
  <r>
    <x v="169"/>
    <x v="1"/>
    <x v="1"/>
    <x v="6"/>
    <x v="0"/>
    <x v="0"/>
    <x v="0"/>
    <x v="20"/>
    <x v="0"/>
    <s v="Regular"/>
    <x v="5"/>
  </r>
  <r>
    <x v="170"/>
    <x v="0"/>
    <x v="0"/>
    <x v="2"/>
    <x v="0"/>
    <x v="0"/>
    <x v="0"/>
    <x v="20"/>
    <x v="0"/>
    <s v="Regular"/>
    <x v="7"/>
  </r>
  <r>
    <x v="171"/>
    <x v="1"/>
    <x v="2"/>
    <x v="5"/>
    <x v="0"/>
    <x v="0"/>
    <x v="0"/>
    <x v="20"/>
    <x v="0"/>
    <s v="Regular"/>
    <x v="3"/>
  </r>
  <r>
    <x v="172"/>
    <x v="1"/>
    <x v="0"/>
    <x v="6"/>
    <x v="1"/>
    <x v="0"/>
    <x v="0"/>
    <x v="20"/>
    <x v="0"/>
    <s v="Regular"/>
    <x v="5"/>
  </r>
  <r>
    <x v="173"/>
    <x v="1"/>
    <x v="3"/>
    <x v="7"/>
    <x v="2"/>
    <x v="0"/>
    <x v="0"/>
    <x v="45"/>
    <x v="0"/>
    <s v="Regular"/>
    <x v="4"/>
  </r>
  <r>
    <x v="174"/>
    <x v="1"/>
    <x v="4"/>
    <x v="7"/>
    <x v="4"/>
    <x v="1"/>
    <x v="0"/>
    <x v="20"/>
    <x v="0"/>
    <s v="Regular"/>
    <x v="3"/>
  </r>
  <r>
    <x v="175"/>
    <x v="1"/>
    <x v="3"/>
    <x v="7"/>
    <x v="2"/>
    <x v="0"/>
    <x v="0"/>
    <x v="20"/>
    <x v="0"/>
    <s v="Regular"/>
    <x v="7"/>
  </r>
  <r>
    <x v="176"/>
    <x v="1"/>
    <x v="1"/>
    <x v="2"/>
    <x v="2"/>
    <x v="0"/>
    <x v="0"/>
    <x v="20"/>
    <x v="0"/>
    <s v="Regular"/>
    <x v="7"/>
  </r>
  <r>
    <x v="177"/>
    <x v="0"/>
    <x v="2"/>
    <x v="1"/>
    <x v="4"/>
    <x v="0"/>
    <x v="1"/>
    <x v="46"/>
    <x v="0"/>
    <s v="Regular"/>
    <x v="5"/>
  </r>
  <r>
    <x v="178"/>
    <x v="1"/>
    <x v="4"/>
    <x v="5"/>
    <x v="1"/>
    <x v="0"/>
    <x v="0"/>
    <x v="2"/>
    <x v="0"/>
    <s v="Regular"/>
    <x v="3"/>
  </r>
  <r>
    <x v="179"/>
    <x v="0"/>
    <x v="2"/>
    <x v="4"/>
    <x v="2"/>
    <x v="0"/>
    <x v="0"/>
    <x v="3"/>
    <x v="0"/>
    <s v="Regular"/>
    <x v="2"/>
  </r>
  <r>
    <x v="180"/>
    <x v="1"/>
    <x v="0"/>
    <x v="0"/>
    <x v="0"/>
    <x v="0"/>
    <x v="1"/>
    <x v="20"/>
    <x v="0"/>
    <s v="Regular"/>
    <x v="10"/>
  </r>
  <r>
    <x v="181"/>
    <x v="1"/>
    <x v="4"/>
    <x v="3"/>
    <x v="2"/>
    <x v="0"/>
    <x v="0"/>
    <x v="2"/>
    <x v="0"/>
    <s v="Regular"/>
    <x v="3"/>
  </r>
  <r>
    <x v="182"/>
    <x v="1"/>
    <x v="4"/>
    <x v="5"/>
    <x v="2"/>
    <x v="0"/>
    <x v="0"/>
    <x v="0"/>
    <x v="0"/>
    <s v="Regular"/>
    <x v="2"/>
  </r>
  <r>
    <x v="183"/>
    <x v="1"/>
    <x v="0"/>
    <x v="3"/>
    <x v="2"/>
    <x v="0"/>
    <x v="0"/>
    <x v="20"/>
    <x v="0"/>
    <s v="Regular"/>
    <x v="2"/>
  </r>
  <r>
    <x v="184"/>
    <x v="1"/>
    <x v="4"/>
    <x v="4"/>
    <x v="1"/>
    <x v="0"/>
    <x v="0"/>
    <x v="20"/>
    <x v="0"/>
    <s v="Regular"/>
    <x v="3"/>
  </r>
  <r>
    <x v="185"/>
    <x v="1"/>
    <x v="4"/>
    <x v="0"/>
    <x v="0"/>
    <x v="0"/>
    <x v="1"/>
    <x v="20"/>
    <x v="0"/>
    <s v="Regular"/>
    <x v="5"/>
  </r>
  <r>
    <x v="186"/>
    <x v="1"/>
    <x v="3"/>
    <x v="5"/>
    <x v="1"/>
    <x v="0"/>
    <x v="0"/>
    <x v="20"/>
    <x v="0"/>
    <s v="Regular"/>
    <x v="3"/>
  </r>
  <r>
    <x v="187"/>
    <x v="1"/>
    <x v="4"/>
    <x v="4"/>
    <x v="1"/>
    <x v="0"/>
    <x v="0"/>
    <x v="20"/>
    <x v="0"/>
    <s v="Regular"/>
    <x v="0"/>
  </r>
  <r>
    <x v="188"/>
    <x v="0"/>
    <x v="3"/>
    <x v="2"/>
    <x v="1"/>
    <x v="0"/>
    <x v="0"/>
    <x v="20"/>
    <x v="0"/>
    <s v="Regular"/>
    <x v="0"/>
  </r>
  <r>
    <x v="189"/>
    <x v="1"/>
    <x v="4"/>
    <x v="5"/>
    <x v="4"/>
    <x v="0"/>
    <x v="0"/>
    <x v="20"/>
    <x v="0"/>
    <s v="Regular"/>
    <x v="5"/>
  </r>
  <r>
    <x v="190"/>
    <x v="0"/>
    <x v="1"/>
    <x v="6"/>
    <x v="3"/>
    <x v="0"/>
    <x v="0"/>
    <x v="2"/>
    <x v="0"/>
    <s v="Regular"/>
    <x v="9"/>
  </r>
  <r>
    <x v="191"/>
    <x v="1"/>
    <x v="0"/>
    <x v="2"/>
    <x v="2"/>
    <x v="0"/>
    <x v="0"/>
    <x v="2"/>
    <x v="0"/>
    <s v="Regular"/>
    <x v="2"/>
  </r>
  <r>
    <x v="192"/>
    <x v="0"/>
    <x v="0"/>
    <x v="0"/>
    <x v="4"/>
    <x v="0"/>
    <x v="1"/>
    <x v="20"/>
    <x v="0"/>
    <s v="Regular"/>
    <x v="5"/>
  </r>
  <r>
    <x v="193"/>
    <x v="1"/>
    <x v="0"/>
    <x v="7"/>
    <x v="1"/>
    <x v="0"/>
    <x v="0"/>
    <x v="20"/>
    <x v="0"/>
    <s v="Regular"/>
    <x v="2"/>
  </r>
  <r>
    <x v="194"/>
    <x v="1"/>
    <x v="2"/>
    <x v="4"/>
    <x v="0"/>
    <x v="0"/>
    <x v="0"/>
    <x v="20"/>
    <x v="0"/>
    <s v="Regular"/>
    <x v="2"/>
  </r>
  <r>
    <x v="195"/>
    <x v="1"/>
    <x v="2"/>
    <x v="7"/>
    <x v="2"/>
    <x v="0"/>
    <x v="0"/>
    <x v="20"/>
    <x v="0"/>
    <s v="Regular"/>
    <x v="6"/>
  </r>
  <r>
    <x v="196"/>
    <x v="1"/>
    <x v="2"/>
    <x v="3"/>
    <x v="1"/>
    <x v="0"/>
    <x v="0"/>
    <x v="20"/>
    <x v="0"/>
    <s v="Regular"/>
    <x v="5"/>
  </r>
  <r>
    <x v="197"/>
    <x v="1"/>
    <x v="0"/>
    <x v="3"/>
    <x v="1"/>
    <x v="0"/>
    <x v="0"/>
    <x v="18"/>
    <x v="1"/>
    <s v="Regular"/>
    <x v="8"/>
  </r>
  <r>
    <x v="198"/>
    <x v="1"/>
    <x v="4"/>
    <x v="4"/>
    <x v="1"/>
    <x v="0"/>
    <x v="0"/>
    <x v="26"/>
    <x v="1"/>
    <s v="Regular"/>
    <x v="6"/>
  </r>
  <r>
    <x v="199"/>
    <x v="1"/>
    <x v="0"/>
    <x v="4"/>
    <x v="2"/>
    <x v="0"/>
    <x v="0"/>
    <x v="20"/>
    <x v="1"/>
    <s v="Regular"/>
    <x v="7"/>
  </r>
  <r>
    <x v="200"/>
    <x v="1"/>
    <x v="3"/>
    <x v="7"/>
    <x v="1"/>
    <x v="0"/>
    <x v="0"/>
    <x v="20"/>
    <x v="0"/>
    <s v="Regular"/>
    <x v="2"/>
  </r>
  <r>
    <x v="201"/>
    <x v="1"/>
    <x v="3"/>
    <x v="2"/>
    <x v="2"/>
    <x v="0"/>
    <x v="0"/>
    <x v="20"/>
    <x v="0"/>
    <s v="Regular"/>
    <x v="4"/>
  </r>
  <r>
    <x v="202"/>
    <x v="0"/>
    <x v="2"/>
    <x v="7"/>
    <x v="1"/>
    <x v="0"/>
    <x v="0"/>
    <x v="2"/>
    <x v="0"/>
    <s v="Regular"/>
    <x v="6"/>
  </r>
  <r>
    <x v="203"/>
    <x v="1"/>
    <x v="3"/>
    <x v="3"/>
    <x v="3"/>
    <x v="0"/>
    <x v="0"/>
    <x v="20"/>
    <x v="1"/>
    <s v="Regular"/>
    <x v="7"/>
  </r>
  <r>
    <x v="204"/>
    <x v="1"/>
    <x v="2"/>
    <x v="3"/>
    <x v="2"/>
    <x v="0"/>
    <x v="0"/>
    <x v="20"/>
    <x v="0"/>
    <s v="Regular"/>
    <x v="4"/>
  </r>
  <r>
    <x v="205"/>
    <x v="1"/>
    <x v="2"/>
    <x v="0"/>
    <x v="0"/>
    <x v="0"/>
    <x v="0"/>
    <x v="20"/>
    <x v="0"/>
    <s v="Regular"/>
    <x v="6"/>
  </r>
  <r>
    <x v="206"/>
    <x v="0"/>
    <x v="2"/>
    <x v="6"/>
    <x v="1"/>
    <x v="0"/>
    <x v="0"/>
    <x v="20"/>
    <x v="0"/>
    <s v="Regular"/>
    <x v="2"/>
  </r>
  <r>
    <x v="207"/>
    <x v="1"/>
    <x v="2"/>
    <x v="2"/>
    <x v="2"/>
    <x v="0"/>
    <x v="0"/>
    <x v="20"/>
    <x v="0"/>
    <s v="Regular"/>
    <x v="2"/>
  </r>
  <r>
    <x v="208"/>
    <x v="1"/>
    <x v="3"/>
    <x v="5"/>
    <x v="0"/>
    <x v="0"/>
    <x v="0"/>
    <x v="20"/>
    <x v="0"/>
    <s v="Regular"/>
    <x v="2"/>
  </r>
  <r>
    <x v="209"/>
    <x v="1"/>
    <x v="0"/>
    <x v="4"/>
    <x v="2"/>
    <x v="0"/>
    <x v="0"/>
    <x v="42"/>
    <x v="1"/>
    <s v="Regular"/>
    <x v="7"/>
  </r>
  <r>
    <x v="210"/>
    <x v="1"/>
    <x v="4"/>
    <x v="1"/>
    <x v="2"/>
    <x v="0"/>
    <x v="0"/>
    <x v="20"/>
    <x v="0"/>
    <s v="Regular"/>
    <x v="5"/>
  </r>
  <r>
    <x v="211"/>
    <x v="1"/>
    <x v="3"/>
    <x v="2"/>
    <x v="2"/>
    <x v="0"/>
    <x v="0"/>
    <x v="20"/>
    <x v="0"/>
    <s v="Regular"/>
    <x v="4"/>
  </r>
  <r>
    <x v="212"/>
    <x v="1"/>
    <x v="3"/>
    <x v="7"/>
    <x v="2"/>
    <x v="0"/>
    <x v="0"/>
    <x v="22"/>
    <x v="1"/>
    <s v="Regular"/>
    <x v="0"/>
  </r>
  <r>
    <x v="213"/>
    <x v="1"/>
    <x v="2"/>
    <x v="3"/>
    <x v="1"/>
    <x v="0"/>
    <x v="0"/>
    <x v="45"/>
    <x v="0"/>
    <s v="Regular"/>
    <x v="2"/>
  </r>
  <r>
    <x v="214"/>
    <x v="1"/>
    <x v="4"/>
    <x v="3"/>
    <x v="1"/>
    <x v="0"/>
    <x v="0"/>
    <x v="20"/>
    <x v="0"/>
    <s v="Regular"/>
    <x v="7"/>
  </r>
  <r>
    <x v="215"/>
    <x v="1"/>
    <x v="2"/>
    <x v="2"/>
    <x v="0"/>
    <x v="0"/>
    <x v="0"/>
    <x v="25"/>
    <x v="0"/>
    <s v="Returning"/>
    <x v="1"/>
  </r>
  <r>
    <x v="216"/>
    <x v="0"/>
    <x v="4"/>
    <x v="5"/>
    <x v="0"/>
    <x v="0"/>
    <x v="0"/>
    <x v="5"/>
    <x v="0"/>
    <s v="Regular"/>
    <x v="2"/>
  </r>
  <r>
    <x v="217"/>
    <x v="1"/>
    <x v="4"/>
    <x v="3"/>
    <x v="1"/>
    <x v="1"/>
    <x v="0"/>
    <x v="20"/>
    <x v="0"/>
    <s v="Regular"/>
    <x v="4"/>
  </r>
  <r>
    <x v="218"/>
    <x v="1"/>
    <x v="0"/>
    <x v="5"/>
    <x v="2"/>
    <x v="0"/>
    <x v="1"/>
    <x v="20"/>
    <x v="0"/>
    <s v="Regular"/>
    <x v="3"/>
  </r>
  <r>
    <x v="219"/>
    <x v="1"/>
    <x v="4"/>
    <x v="6"/>
    <x v="4"/>
    <x v="0"/>
    <x v="0"/>
    <x v="25"/>
    <x v="0"/>
    <s v="Regular"/>
    <x v="4"/>
  </r>
  <r>
    <x v="220"/>
    <x v="1"/>
    <x v="3"/>
    <x v="2"/>
    <x v="1"/>
    <x v="0"/>
    <x v="0"/>
    <x v="20"/>
    <x v="0"/>
    <s v="Regular"/>
    <x v="2"/>
  </r>
  <r>
    <x v="221"/>
    <x v="1"/>
    <x v="3"/>
    <x v="7"/>
    <x v="1"/>
    <x v="0"/>
    <x v="1"/>
    <x v="20"/>
    <x v="0"/>
    <s v="Regular"/>
    <x v="5"/>
  </r>
  <r>
    <x v="222"/>
    <x v="1"/>
    <x v="0"/>
    <x v="5"/>
    <x v="1"/>
    <x v="0"/>
    <x v="0"/>
    <x v="3"/>
    <x v="0"/>
    <s v="Regular"/>
    <x v="6"/>
  </r>
  <r>
    <x v="223"/>
    <x v="0"/>
    <x v="4"/>
    <x v="1"/>
    <x v="0"/>
    <x v="0"/>
    <x v="1"/>
    <x v="40"/>
    <x v="0"/>
    <s v="Returning"/>
    <x v="5"/>
  </r>
  <r>
    <x v="224"/>
    <x v="1"/>
    <x v="0"/>
    <x v="0"/>
    <x v="1"/>
    <x v="0"/>
    <x v="0"/>
    <x v="5"/>
    <x v="0"/>
    <s v="Regular"/>
    <x v="6"/>
  </r>
  <r>
    <x v="225"/>
    <x v="1"/>
    <x v="4"/>
    <x v="0"/>
    <x v="2"/>
    <x v="0"/>
    <x v="0"/>
    <x v="20"/>
    <x v="1"/>
    <s v="Returning"/>
    <x v="6"/>
  </r>
  <r>
    <x v="226"/>
    <x v="0"/>
    <x v="1"/>
    <x v="3"/>
    <x v="0"/>
    <x v="0"/>
    <x v="0"/>
    <x v="6"/>
    <x v="0"/>
    <s v="Regular"/>
    <x v="7"/>
  </r>
  <r>
    <x v="227"/>
    <x v="0"/>
    <x v="4"/>
    <x v="1"/>
    <x v="4"/>
    <x v="0"/>
    <x v="0"/>
    <x v="26"/>
    <x v="0"/>
    <s v="Regular"/>
    <x v="4"/>
  </r>
  <r>
    <x v="228"/>
    <x v="1"/>
    <x v="2"/>
    <x v="7"/>
    <x v="1"/>
    <x v="0"/>
    <x v="0"/>
    <x v="20"/>
    <x v="0"/>
    <s v="Regular"/>
    <x v="4"/>
  </r>
  <r>
    <x v="229"/>
    <x v="1"/>
    <x v="4"/>
    <x v="7"/>
    <x v="1"/>
    <x v="0"/>
    <x v="0"/>
    <x v="20"/>
    <x v="0"/>
    <s v="Regular"/>
    <x v="2"/>
  </r>
  <r>
    <x v="230"/>
    <x v="1"/>
    <x v="2"/>
    <x v="3"/>
    <x v="0"/>
    <x v="0"/>
    <x v="1"/>
    <x v="20"/>
    <x v="0"/>
    <s v="Regular"/>
    <x v="5"/>
  </r>
  <r>
    <x v="231"/>
    <x v="1"/>
    <x v="3"/>
    <x v="1"/>
    <x v="3"/>
    <x v="0"/>
    <x v="0"/>
    <x v="20"/>
    <x v="0"/>
    <s v="Regular"/>
    <x v="2"/>
  </r>
  <r>
    <x v="232"/>
    <x v="1"/>
    <x v="0"/>
    <x v="4"/>
    <x v="1"/>
    <x v="0"/>
    <x v="1"/>
    <x v="20"/>
    <x v="0"/>
    <s v="Regular"/>
    <x v="5"/>
  </r>
  <r>
    <x v="233"/>
    <x v="1"/>
    <x v="2"/>
    <x v="7"/>
    <x v="1"/>
    <x v="0"/>
    <x v="0"/>
    <x v="20"/>
    <x v="0"/>
    <s v="Regular"/>
    <x v="2"/>
  </r>
  <r>
    <x v="234"/>
    <x v="1"/>
    <x v="2"/>
    <x v="7"/>
    <x v="4"/>
    <x v="0"/>
    <x v="0"/>
    <x v="10"/>
    <x v="0"/>
    <s v="Regular"/>
    <x v="6"/>
  </r>
  <r>
    <x v="235"/>
    <x v="1"/>
    <x v="2"/>
    <x v="2"/>
    <x v="1"/>
    <x v="0"/>
    <x v="0"/>
    <x v="5"/>
    <x v="0"/>
    <s v="Regular"/>
    <x v="6"/>
  </r>
  <r>
    <x v="236"/>
    <x v="1"/>
    <x v="4"/>
    <x v="7"/>
    <x v="0"/>
    <x v="0"/>
    <x v="1"/>
    <x v="20"/>
    <x v="0"/>
    <s v="Regular"/>
    <x v="5"/>
  </r>
  <r>
    <x v="237"/>
    <x v="0"/>
    <x v="0"/>
    <x v="7"/>
    <x v="0"/>
    <x v="0"/>
    <x v="0"/>
    <x v="20"/>
    <x v="0"/>
    <s v="Regular"/>
    <x v="2"/>
  </r>
  <r>
    <x v="238"/>
    <x v="0"/>
    <x v="0"/>
    <x v="4"/>
    <x v="0"/>
    <x v="0"/>
    <x v="0"/>
    <x v="43"/>
    <x v="1"/>
    <s v="Regular"/>
    <x v="3"/>
  </r>
  <r>
    <x v="239"/>
    <x v="1"/>
    <x v="0"/>
    <x v="3"/>
    <x v="2"/>
    <x v="0"/>
    <x v="0"/>
    <x v="20"/>
    <x v="0"/>
    <s v="Regular"/>
    <x v="2"/>
  </r>
  <r>
    <x v="240"/>
    <x v="1"/>
    <x v="1"/>
    <x v="7"/>
    <x v="2"/>
    <x v="0"/>
    <x v="0"/>
    <x v="20"/>
    <x v="0"/>
    <s v="Returning"/>
    <x v="0"/>
  </r>
  <r>
    <x v="241"/>
    <x v="1"/>
    <x v="4"/>
    <x v="2"/>
    <x v="1"/>
    <x v="0"/>
    <x v="0"/>
    <x v="20"/>
    <x v="0"/>
    <s v="Regular"/>
    <x v="5"/>
  </r>
  <r>
    <x v="242"/>
    <x v="0"/>
    <x v="3"/>
    <x v="2"/>
    <x v="4"/>
    <x v="0"/>
    <x v="0"/>
    <x v="43"/>
    <x v="0"/>
    <s v="Returning"/>
    <x v="4"/>
  </r>
  <r>
    <x v="243"/>
    <x v="1"/>
    <x v="0"/>
    <x v="7"/>
    <x v="0"/>
    <x v="0"/>
    <x v="0"/>
    <x v="20"/>
    <x v="0"/>
    <s v="Regular"/>
    <x v="2"/>
  </r>
  <r>
    <x v="244"/>
    <x v="1"/>
    <x v="2"/>
    <x v="5"/>
    <x v="1"/>
    <x v="0"/>
    <x v="0"/>
    <x v="20"/>
    <x v="0"/>
    <s v="Regular"/>
    <x v="2"/>
  </r>
  <r>
    <x v="245"/>
    <x v="1"/>
    <x v="3"/>
    <x v="2"/>
    <x v="1"/>
    <x v="0"/>
    <x v="0"/>
    <x v="0"/>
    <x v="0"/>
    <s v="Regular"/>
    <x v="3"/>
  </r>
  <r>
    <x v="246"/>
    <x v="0"/>
    <x v="0"/>
    <x v="7"/>
    <x v="0"/>
    <x v="0"/>
    <x v="0"/>
    <x v="2"/>
    <x v="0"/>
    <s v="Regular"/>
    <x v="4"/>
  </r>
  <r>
    <x v="247"/>
    <x v="1"/>
    <x v="3"/>
    <x v="7"/>
    <x v="3"/>
    <x v="0"/>
    <x v="0"/>
    <x v="25"/>
    <x v="0"/>
    <s v="Regular"/>
    <x v="0"/>
  </r>
  <r>
    <x v="248"/>
    <x v="1"/>
    <x v="2"/>
    <x v="3"/>
    <x v="1"/>
    <x v="0"/>
    <x v="0"/>
    <x v="5"/>
    <x v="1"/>
    <s v="Regular"/>
    <x v="2"/>
  </r>
  <r>
    <x v="249"/>
    <x v="1"/>
    <x v="3"/>
    <x v="6"/>
    <x v="0"/>
    <x v="0"/>
    <x v="0"/>
    <x v="43"/>
    <x v="0"/>
    <s v="Regular"/>
    <x v="7"/>
  </r>
  <r>
    <x v="250"/>
    <x v="1"/>
    <x v="4"/>
    <x v="2"/>
    <x v="2"/>
    <x v="0"/>
    <x v="0"/>
    <x v="20"/>
    <x v="0"/>
    <s v="Regular"/>
    <x v="2"/>
  </r>
  <r>
    <x v="251"/>
    <x v="1"/>
    <x v="3"/>
    <x v="4"/>
    <x v="1"/>
    <x v="0"/>
    <x v="0"/>
    <x v="43"/>
    <x v="0"/>
    <s v="Regular"/>
    <x v="2"/>
  </r>
  <r>
    <x v="252"/>
    <x v="1"/>
    <x v="4"/>
    <x v="5"/>
    <x v="2"/>
    <x v="0"/>
    <x v="0"/>
    <x v="20"/>
    <x v="1"/>
    <s v="Regular"/>
    <x v="6"/>
  </r>
  <r>
    <x v="253"/>
    <x v="1"/>
    <x v="0"/>
    <x v="4"/>
    <x v="1"/>
    <x v="0"/>
    <x v="0"/>
    <x v="20"/>
    <x v="0"/>
    <s v="Regular"/>
    <x v="3"/>
  </r>
  <r>
    <x v="254"/>
    <x v="1"/>
    <x v="3"/>
    <x v="4"/>
    <x v="2"/>
    <x v="0"/>
    <x v="0"/>
    <x v="20"/>
    <x v="0"/>
    <s v="Regular"/>
    <x v="5"/>
  </r>
  <r>
    <x v="255"/>
    <x v="1"/>
    <x v="1"/>
    <x v="0"/>
    <x v="3"/>
    <x v="0"/>
    <x v="1"/>
    <x v="5"/>
    <x v="1"/>
    <s v="Regular"/>
    <x v="5"/>
  </r>
  <r>
    <x v="256"/>
    <x v="1"/>
    <x v="0"/>
    <x v="3"/>
    <x v="0"/>
    <x v="0"/>
    <x v="0"/>
    <x v="20"/>
    <x v="0"/>
    <s v="Returning"/>
    <x v="3"/>
  </r>
  <r>
    <x v="257"/>
    <x v="1"/>
    <x v="0"/>
    <x v="7"/>
    <x v="1"/>
    <x v="0"/>
    <x v="0"/>
    <x v="20"/>
    <x v="0"/>
    <s v="Regular"/>
    <x v="7"/>
  </r>
  <r>
    <x v="258"/>
    <x v="1"/>
    <x v="3"/>
    <x v="2"/>
    <x v="0"/>
    <x v="0"/>
    <x v="0"/>
    <x v="20"/>
    <x v="0"/>
    <s v="Regular"/>
    <x v="2"/>
  </r>
  <r>
    <x v="259"/>
    <x v="0"/>
    <x v="2"/>
    <x v="7"/>
    <x v="0"/>
    <x v="0"/>
    <x v="0"/>
    <x v="20"/>
    <x v="0"/>
    <s v="Returning"/>
    <x v="6"/>
  </r>
  <r>
    <x v="260"/>
    <x v="1"/>
    <x v="0"/>
    <x v="6"/>
    <x v="2"/>
    <x v="0"/>
    <x v="0"/>
    <x v="44"/>
    <x v="0"/>
    <s v="Regular"/>
    <x v="7"/>
  </r>
  <r>
    <x v="261"/>
    <x v="1"/>
    <x v="0"/>
    <x v="1"/>
    <x v="1"/>
    <x v="0"/>
    <x v="0"/>
    <x v="2"/>
    <x v="0"/>
    <s v="Regular"/>
    <x v="3"/>
  </r>
  <r>
    <x v="262"/>
    <x v="1"/>
    <x v="0"/>
    <x v="7"/>
    <x v="1"/>
    <x v="0"/>
    <x v="0"/>
    <x v="44"/>
    <x v="0"/>
    <s v="Returning"/>
    <x v="3"/>
  </r>
  <r>
    <x v="263"/>
    <x v="1"/>
    <x v="0"/>
    <x v="7"/>
    <x v="0"/>
    <x v="0"/>
    <x v="1"/>
    <x v="45"/>
    <x v="0"/>
    <s v="Regular"/>
    <x v="5"/>
  </r>
  <r>
    <x v="264"/>
    <x v="1"/>
    <x v="3"/>
    <x v="7"/>
    <x v="2"/>
    <x v="0"/>
    <x v="0"/>
    <x v="20"/>
    <x v="0"/>
    <s v="Regular"/>
    <x v="6"/>
  </r>
  <r>
    <x v="265"/>
    <x v="0"/>
    <x v="0"/>
    <x v="0"/>
    <x v="2"/>
    <x v="0"/>
    <x v="0"/>
    <x v="6"/>
    <x v="0"/>
    <s v="Regular"/>
    <x v="7"/>
  </r>
  <r>
    <x v="266"/>
    <x v="0"/>
    <x v="2"/>
    <x v="1"/>
    <x v="4"/>
    <x v="0"/>
    <x v="0"/>
    <x v="26"/>
    <x v="0"/>
    <s v="Regular"/>
    <x v="4"/>
  </r>
  <r>
    <x v="267"/>
    <x v="1"/>
    <x v="3"/>
    <x v="7"/>
    <x v="2"/>
    <x v="0"/>
    <x v="0"/>
    <x v="20"/>
    <x v="0"/>
    <s v="Regular"/>
    <x v="2"/>
  </r>
  <r>
    <x v="268"/>
    <x v="1"/>
    <x v="2"/>
    <x v="7"/>
    <x v="1"/>
    <x v="0"/>
    <x v="0"/>
    <x v="20"/>
    <x v="0"/>
    <s v="Regular"/>
    <x v="3"/>
  </r>
  <r>
    <x v="269"/>
    <x v="1"/>
    <x v="3"/>
    <x v="0"/>
    <x v="1"/>
    <x v="0"/>
    <x v="0"/>
    <x v="44"/>
    <x v="0"/>
    <s v="Returning"/>
    <x v="3"/>
  </r>
  <r>
    <x v="270"/>
    <x v="1"/>
    <x v="1"/>
    <x v="6"/>
    <x v="2"/>
    <x v="0"/>
    <x v="0"/>
    <x v="44"/>
    <x v="0"/>
    <s v="Regular"/>
    <x v="7"/>
  </r>
  <r>
    <x v="271"/>
    <x v="1"/>
    <x v="3"/>
    <x v="2"/>
    <x v="1"/>
    <x v="0"/>
    <x v="0"/>
    <x v="20"/>
    <x v="0"/>
    <s v="Regular"/>
    <x v="0"/>
  </r>
  <r>
    <x v="272"/>
    <x v="1"/>
    <x v="2"/>
    <x v="6"/>
    <x v="1"/>
    <x v="0"/>
    <x v="0"/>
    <x v="42"/>
    <x v="0"/>
    <s v="Returning"/>
    <x v="6"/>
  </r>
  <r>
    <x v="273"/>
    <x v="1"/>
    <x v="1"/>
    <x v="0"/>
    <x v="2"/>
    <x v="0"/>
    <x v="0"/>
    <x v="42"/>
    <x v="0"/>
    <s v="Regular"/>
    <x v="2"/>
  </r>
  <r>
    <x v="274"/>
    <x v="1"/>
    <x v="0"/>
    <x v="0"/>
    <x v="1"/>
    <x v="0"/>
    <x v="0"/>
    <x v="20"/>
    <x v="0"/>
    <s v="Regular"/>
    <x v="0"/>
  </r>
  <r>
    <x v="275"/>
    <x v="1"/>
    <x v="0"/>
    <x v="5"/>
    <x v="2"/>
    <x v="0"/>
    <x v="0"/>
    <x v="26"/>
    <x v="0"/>
    <s v="Regular"/>
    <x v="6"/>
  </r>
  <r>
    <x v="276"/>
    <x v="1"/>
    <x v="1"/>
    <x v="7"/>
    <x v="1"/>
    <x v="0"/>
    <x v="0"/>
    <x v="20"/>
    <x v="0"/>
    <s v="Returning"/>
    <x v="3"/>
  </r>
  <r>
    <x v="277"/>
    <x v="1"/>
    <x v="0"/>
    <x v="3"/>
    <x v="2"/>
    <x v="0"/>
    <x v="0"/>
    <x v="40"/>
    <x v="0"/>
    <s v="Regular"/>
    <x v="6"/>
  </r>
  <r>
    <x v="278"/>
    <x v="1"/>
    <x v="4"/>
    <x v="2"/>
    <x v="1"/>
    <x v="0"/>
    <x v="0"/>
    <x v="20"/>
    <x v="1"/>
    <s v="Regular"/>
    <x v="0"/>
  </r>
  <r>
    <x v="279"/>
    <x v="1"/>
    <x v="4"/>
    <x v="6"/>
    <x v="0"/>
    <x v="1"/>
    <x v="0"/>
    <x v="22"/>
    <x v="0"/>
    <s v="Regular"/>
    <x v="6"/>
  </r>
  <r>
    <x v="280"/>
    <x v="1"/>
    <x v="3"/>
    <x v="4"/>
    <x v="0"/>
    <x v="0"/>
    <x v="0"/>
    <x v="20"/>
    <x v="0"/>
    <s v="Regular"/>
    <x v="2"/>
  </r>
  <r>
    <x v="281"/>
    <x v="1"/>
    <x v="4"/>
    <x v="2"/>
    <x v="1"/>
    <x v="0"/>
    <x v="0"/>
    <x v="26"/>
    <x v="0"/>
    <s v="Regular"/>
    <x v="7"/>
  </r>
  <r>
    <x v="282"/>
    <x v="1"/>
    <x v="0"/>
    <x v="7"/>
    <x v="1"/>
    <x v="0"/>
    <x v="0"/>
    <x v="20"/>
    <x v="0"/>
    <s v="Regular"/>
    <x v="7"/>
  </r>
  <r>
    <x v="283"/>
    <x v="1"/>
    <x v="0"/>
    <x v="3"/>
    <x v="1"/>
    <x v="0"/>
    <x v="0"/>
    <x v="20"/>
    <x v="0"/>
    <s v="Regular"/>
    <x v="10"/>
  </r>
  <r>
    <x v="284"/>
    <x v="1"/>
    <x v="0"/>
    <x v="7"/>
    <x v="1"/>
    <x v="0"/>
    <x v="0"/>
    <x v="34"/>
    <x v="0"/>
    <s v="Regular"/>
    <x v="2"/>
  </r>
  <r>
    <x v="285"/>
    <x v="2"/>
    <x v="3"/>
    <x v="2"/>
    <x v="3"/>
    <x v="0"/>
    <x v="1"/>
    <x v="42"/>
    <x v="0"/>
    <s v="Regular"/>
    <x v="9"/>
  </r>
  <r>
    <x v="286"/>
    <x v="1"/>
    <x v="2"/>
    <x v="0"/>
    <x v="4"/>
    <x v="0"/>
    <x v="1"/>
    <x v="20"/>
    <x v="0"/>
    <s v="Regular"/>
    <x v="5"/>
  </r>
  <r>
    <x v="287"/>
    <x v="1"/>
    <x v="1"/>
    <x v="2"/>
    <x v="2"/>
    <x v="0"/>
    <x v="0"/>
    <x v="42"/>
    <x v="0"/>
    <s v="Returning"/>
    <x v="2"/>
  </r>
  <r>
    <x v="288"/>
    <x v="1"/>
    <x v="2"/>
    <x v="2"/>
    <x v="1"/>
    <x v="0"/>
    <x v="0"/>
    <x v="20"/>
    <x v="1"/>
    <s v="Regular"/>
    <x v="5"/>
  </r>
  <r>
    <x v="289"/>
    <x v="1"/>
    <x v="4"/>
    <x v="2"/>
    <x v="4"/>
    <x v="2"/>
    <x v="0"/>
    <x v="42"/>
    <x v="0"/>
    <s v="Regular"/>
    <x v="10"/>
  </r>
  <r>
    <x v="290"/>
    <x v="1"/>
    <x v="3"/>
    <x v="2"/>
    <x v="2"/>
    <x v="0"/>
    <x v="0"/>
    <x v="5"/>
    <x v="0"/>
    <s v="Regular"/>
    <x v="2"/>
  </r>
  <r>
    <x v="291"/>
    <x v="1"/>
    <x v="0"/>
    <x v="5"/>
    <x v="2"/>
    <x v="0"/>
    <x v="0"/>
    <x v="20"/>
    <x v="0"/>
    <s v="Regular"/>
    <x v="2"/>
  </r>
  <r>
    <x v="292"/>
    <x v="1"/>
    <x v="3"/>
    <x v="2"/>
    <x v="1"/>
    <x v="0"/>
    <x v="0"/>
    <x v="20"/>
    <x v="0"/>
    <s v="Regular"/>
    <x v="7"/>
  </r>
  <r>
    <x v="293"/>
    <x v="1"/>
    <x v="0"/>
    <x v="0"/>
    <x v="0"/>
    <x v="0"/>
    <x v="0"/>
    <x v="20"/>
    <x v="0"/>
    <s v="Regular"/>
    <x v="4"/>
  </r>
  <r>
    <x v="294"/>
    <x v="1"/>
    <x v="1"/>
    <x v="6"/>
    <x v="2"/>
    <x v="0"/>
    <x v="0"/>
    <x v="25"/>
    <x v="0"/>
    <s v="Regular"/>
    <x v="7"/>
  </r>
  <r>
    <x v="295"/>
    <x v="1"/>
    <x v="4"/>
    <x v="3"/>
    <x v="0"/>
    <x v="0"/>
    <x v="0"/>
    <x v="20"/>
    <x v="0"/>
    <s v="Regular"/>
    <x v="4"/>
  </r>
  <r>
    <x v="296"/>
    <x v="1"/>
    <x v="3"/>
    <x v="4"/>
    <x v="1"/>
    <x v="0"/>
    <x v="0"/>
    <x v="20"/>
    <x v="1"/>
    <s v="Regular"/>
    <x v="2"/>
  </r>
  <r>
    <x v="297"/>
    <x v="1"/>
    <x v="2"/>
    <x v="3"/>
    <x v="1"/>
    <x v="0"/>
    <x v="0"/>
    <x v="26"/>
    <x v="0"/>
    <s v="Regular"/>
    <x v="7"/>
  </r>
  <r>
    <x v="298"/>
    <x v="1"/>
    <x v="3"/>
    <x v="1"/>
    <x v="1"/>
    <x v="0"/>
    <x v="0"/>
    <x v="27"/>
    <x v="0"/>
    <s v="Regular"/>
    <x v="2"/>
  </r>
  <r>
    <x v="299"/>
    <x v="0"/>
    <x v="0"/>
    <x v="6"/>
    <x v="4"/>
    <x v="0"/>
    <x v="0"/>
    <x v="2"/>
    <x v="0"/>
    <s v="Regular"/>
    <x v="3"/>
  </r>
  <r>
    <x v="300"/>
    <x v="1"/>
    <x v="0"/>
    <x v="4"/>
    <x v="0"/>
    <x v="0"/>
    <x v="0"/>
    <x v="35"/>
    <x v="0"/>
    <s v="Regular"/>
    <x v="2"/>
  </r>
  <r>
    <x v="301"/>
    <x v="0"/>
    <x v="3"/>
    <x v="2"/>
    <x v="2"/>
    <x v="0"/>
    <x v="0"/>
    <x v="35"/>
    <x v="0"/>
    <s v="Regular"/>
    <x v="0"/>
  </r>
  <r>
    <x v="302"/>
    <x v="1"/>
    <x v="0"/>
    <x v="3"/>
    <x v="1"/>
    <x v="0"/>
    <x v="0"/>
    <x v="20"/>
    <x v="0"/>
    <s v="Regular"/>
    <x v="2"/>
  </r>
  <r>
    <x v="303"/>
    <x v="1"/>
    <x v="4"/>
    <x v="7"/>
    <x v="0"/>
    <x v="0"/>
    <x v="0"/>
    <x v="20"/>
    <x v="0"/>
    <s v="Returning"/>
    <x v="6"/>
  </r>
  <r>
    <x v="304"/>
    <x v="0"/>
    <x v="4"/>
    <x v="5"/>
    <x v="0"/>
    <x v="0"/>
    <x v="0"/>
    <x v="20"/>
    <x v="0"/>
    <s v="Returning"/>
    <x v="5"/>
  </r>
  <r>
    <x v="305"/>
    <x v="1"/>
    <x v="1"/>
    <x v="2"/>
    <x v="0"/>
    <x v="0"/>
    <x v="0"/>
    <x v="46"/>
    <x v="0"/>
    <s v="Regular"/>
    <x v="2"/>
  </r>
  <r>
    <x v="306"/>
    <x v="1"/>
    <x v="0"/>
    <x v="0"/>
    <x v="2"/>
    <x v="0"/>
    <x v="0"/>
    <x v="20"/>
    <x v="0"/>
    <s v="Regular"/>
    <x v="2"/>
  </r>
  <r>
    <x v="307"/>
    <x v="1"/>
    <x v="2"/>
    <x v="6"/>
    <x v="0"/>
    <x v="0"/>
    <x v="0"/>
    <x v="43"/>
    <x v="0"/>
    <s v="Regular"/>
    <x v="3"/>
  </r>
  <r>
    <x v="308"/>
    <x v="1"/>
    <x v="2"/>
    <x v="3"/>
    <x v="3"/>
    <x v="0"/>
    <x v="0"/>
    <x v="20"/>
    <x v="0"/>
    <s v="Regular"/>
    <x v="3"/>
  </r>
  <r>
    <x v="309"/>
    <x v="1"/>
    <x v="0"/>
    <x v="1"/>
    <x v="3"/>
    <x v="0"/>
    <x v="0"/>
    <x v="20"/>
    <x v="0"/>
    <s v="Regular"/>
    <x v="6"/>
  </r>
  <r>
    <x v="310"/>
    <x v="1"/>
    <x v="4"/>
    <x v="3"/>
    <x v="1"/>
    <x v="0"/>
    <x v="0"/>
    <x v="20"/>
    <x v="0"/>
    <s v="Regular"/>
    <x v="2"/>
  </r>
  <r>
    <x v="311"/>
    <x v="1"/>
    <x v="2"/>
    <x v="4"/>
    <x v="1"/>
    <x v="0"/>
    <x v="0"/>
    <x v="20"/>
    <x v="0"/>
    <s v="Regular"/>
    <x v="3"/>
  </r>
  <r>
    <x v="312"/>
    <x v="1"/>
    <x v="3"/>
    <x v="0"/>
    <x v="2"/>
    <x v="0"/>
    <x v="0"/>
    <x v="20"/>
    <x v="0"/>
    <s v="Regular"/>
    <x v="2"/>
  </r>
  <r>
    <x v="313"/>
    <x v="0"/>
    <x v="0"/>
    <x v="7"/>
    <x v="4"/>
    <x v="0"/>
    <x v="0"/>
    <x v="44"/>
    <x v="0"/>
    <s v="Regular"/>
    <x v="6"/>
  </r>
  <r>
    <x v="314"/>
    <x v="1"/>
    <x v="2"/>
    <x v="6"/>
    <x v="0"/>
    <x v="0"/>
    <x v="0"/>
    <x v="20"/>
    <x v="0"/>
    <s v="Regular"/>
    <x v="0"/>
  </r>
  <r>
    <x v="315"/>
    <x v="1"/>
    <x v="0"/>
    <x v="7"/>
    <x v="2"/>
    <x v="0"/>
    <x v="0"/>
    <x v="20"/>
    <x v="0"/>
    <s v="Regular"/>
    <x v="5"/>
  </r>
  <r>
    <x v="316"/>
    <x v="1"/>
    <x v="2"/>
    <x v="7"/>
    <x v="2"/>
    <x v="0"/>
    <x v="0"/>
    <x v="20"/>
    <x v="0"/>
    <s v="Regular"/>
    <x v="2"/>
  </r>
  <r>
    <x v="317"/>
    <x v="1"/>
    <x v="2"/>
    <x v="5"/>
    <x v="2"/>
    <x v="0"/>
    <x v="0"/>
    <x v="20"/>
    <x v="0"/>
    <s v="Regular"/>
    <x v="0"/>
  </r>
  <r>
    <x v="318"/>
    <x v="1"/>
    <x v="2"/>
    <x v="3"/>
    <x v="0"/>
    <x v="0"/>
    <x v="0"/>
    <x v="20"/>
    <x v="1"/>
    <s v="Regular"/>
    <x v="4"/>
  </r>
  <r>
    <x v="319"/>
    <x v="0"/>
    <x v="0"/>
    <x v="7"/>
    <x v="4"/>
    <x v="0"/>
    <x v="0"/>
    <x v="20"/>
    <x v="1"/>
    <s v="Regular"/>
    <x v="2"/>
  </r>
  <r>
    <x v="320"/>
    <x v="1"/>
    <x v="3"/>
    <x v="0"/>
    <x v="0"/>
    <x v="0"/>
    <x v="0"/>
    <x v="20"/>
    <x v="0"/>
    <s v="Regular"/>
    <x v="2"/>
  </r>
  <r>
    <x v="321"/>
    <x v="0"/>
    <x v="4"/>
    <x v="2"/>
    <x v="0"/>
    <x v="0"/>
    <x v="0"/>
    <x v="20"/>
    <x v="0"/>
    <s v="Regular"/>
    <x v="4"/>
  </r>
  <r>
    <x v="322"/>
    <x v="1"/>
    <x v="3"/>
    <x v="6"/>
    <x v="1"/>
    <x v="0"/>
    <x v="0"/>
    <x v="20"/>
    <x v="0"/>
    <s v="Regular"/>
    <x v="6"/>
  </r>
  <r>
    <x v="323"/>
    <x v="1"/>
    <x v="4"/>
    <x v="3"/>
    <x v="1"/>
    <x v="0"/>
    <x v="0"/>
    <x v="46"/>
    <x v="0"/>
    <s v="Regular"/>
    <x v="3"/>
  </r>
  <r>
    <x v="324"/>
    <x v="1"/>
    <x v="2"/>
    <x v="2"/>
    <x v="4"/>
    <x v="0"/>
    <x v="0"/>
    <x v="44"/>
    <x v="0"/>
    <s v="Regular"/>
    <x v="4"/>
  </r>
  <r>
    <x v="325"/>
    <x v="2"/>
    <x v="4"/>
    <x v="4"/>
    <x v="3"/>
    <x v="0"/>
    <x v="2"/>
    <x v="20"/>
    <x v="0"/>
    <s v="Regular"/>
    <x v="9"/>
  </r>
  <r>
    <x v="326"/>
    <x v="1"/>
    <x v="0"/>
    <x v="2"/>
    <x v="2"/>
    <x v="0"/>
    <x v="0"/>
    <x v="19"/>
    <x v="0"/>
    <s v="Regular"/>
    <x v="6"/>
  </r>
  <r>
    <x v="327"/>
    <x v="1"/>
    <x v="2"/>
    <x v="2"/>
    <x v="1"/>
    <x v="0"/>
    <x v="0"/>
    <x v="2"/>
    <x v="0"/>
    <s v="Regular"/>
    <x v="3"/>
  </r>
  <r>
    <x v="328"/>
    <x v="1"/>
    <x v="3"/>
    <x v="2"/>
    <x v="1"/>
    <x v="0"/>
    <x v="0"/>
    <x v="20"/>
    <x v="0"/>
    <s v="Regular"/>
    <x v="6"/>
  </r>
  <r>
    <x v="329"/>
    <x v="1"/>
    <x v="0"/>
    <x v="5"/>
    <x v="2"/>
    <x v="0"/>
    <x v="0"/>
    <x v="20"/>
    <x v="0"/>
    <s v="Regular"/>
    <x v="2"/>
  </r>
  <r>
    <x v="330"/>
    <x v="2"/>
    <x v="0"/>
    <x v="6"/>
    <x v="2"/>
    <x v="0"/>
    <x v="0"/>
    <x v="2"/>
    <x v="0"/>
    <s v="Regular"/>
    <x v="3"/>
  </r>
  <r>
    <x v="331"/>
    <x v="1"/>
    <x v="1"/>
    <x v="1"/>
    <x v="3"/>
    <x v="0"/>
    <x v="0"/>
    <x v="6"/>
    <x v="0"/>
    <s v="Regular"/>
    <x v="4"/>
  </r>
  <r>
    <x v="332"/>
    <x v="1"/>
    <x v="0"/>
    <x v="2"/>
    <x v="1"/>
    <x v="0"/>
    <x v="0"/>
    <x v="20"/>
    <x v="0"/>
    <s v="Returning"/>
    <x v="5"/>
  </r>
  <r>
    <x v="333"/>
    <x v="1"/>
    <x v="0"/>
    <x v="2"/>
    <x v="1"/>
    <x v="0"/>
    <x v="0"/>
    <x v="2"/>
    <x v="0"/>
    <s v="Regular"/>
    <x v="0"/>
  </r>
  <r>
    <x v="334"/>
    <x v="0"/>
    <x v="0"/>
    <x v="7"/>
    <x v="1"/>
    <x v="0"/>
    <x v="0"/>
    <x v="43"/>
    <x v="0"/>
    <s v="Regular"/>
    <x v="2"/>
  </r>
  <r>
    <x v="335"/>
    <x v="1"/>
    <x v="0"/>
    <x v="1"/>
    <x v="0"/>
    <x v="0"/>
    <x v="0"/>
    <x v="26"/>
    <x v="0"/>
    <s v="Regular"/>
    <x v="6"/>
  </r>
  <r>
    <x v="336"/>
    <x v="0"/>
    <x v="2"/>
    <x v="0"/>
    <x v="4"/>
    <x v="0"/>
    <x v="1"/>
    <x v="20"/>
    <x v="1"/>
    <s v="Regular"/>
    <x v="5"/>
  </r>
  <r>
    <x v="337"/>
    <x v="1"/>
    <x v="0"/>
    <x v="7"/>
    <x v="4"/>
    <x v="0"/>
    <x v="0"/>
    <x v="26"/>
    <x v="0"/>
    <s v="Regular"/>
    <x v="6"/>
  </r>
  <r>
    <x v="338"/>
    <x v="0"/>
    <x v="2"/>
    <x v="3"/>
    <x v="0"/>
    <x v="0"/>
    <x v="0"/>
    <x v="34"/>
    <x v="0"/>
    <s v="Regular"/>
    <x v="6"/>
  </r>
  <r>
    <x v="339"/>
    <x v="0"/>
    <x v="4"/>
    <x v="0"/>
    <x v="0"/>
    <x v="0"/>
    <x v="1"/>
    <x v="43"/>
    <x v="1"/>
    <s v="Regular"/>
    <x v="5"/>
  </r>
  <r>
    <x v="340"/>
    <x v="1"/>
    <x v="3"/>
    <x v="5"/>
    <x v="2"/>
    <x v="0"/>
    <x v="0"/>
    <x v="3"/>
    <x v="0"/>
    <s v="Regular"/>
    <x v="1"/>
  </r>
  <r>
    <x v="341"/>
    <x v="0"/>
    <x v="0"/>
    <x v="4"/>
    <x v="0"/>
    <x v="0"/>
    <x v="0"/>
    <x v="20"/>
    <x v="0"/>
    <s v="Regular"/>
    <x v="5"/>
  </r>
  <r>
    <x v="342"/>
    <x v="1"/>
    <x v="4"/>
    <x v="4"/>
    <x v="1"/>
    <x v="0"/>
    <x v="0"/>
    <x v="20"/>
    <x v="0"/>
    <s v="Regular"/>
    <x v="2"/>
  </r>
  <r>
    <x v="343"/>
    <x v="0"/>
    <x v="2"/>
    <x v="1"/>
    <x v="0"/>
    <x v="0"/>
    <x v="0"/>
    <x v="22"/>
    <x v="0"/>
    <s v="Regular"/>
    <x v="2"/>
  </r>
  <r>
    <x v="344"/>
    <x v="0"/>
    <x v="0"/>
    <x v="1"/>
    <x v="0"/>
    <x v="0"/>
    <x v="0"/>
    <x v="20"/>
    <x v="0"/>
    <s v="Regular"/>
    <x v="2"/>
  </r>
  <r>
    <x v="345"/>
    <x v="1"/>
    <x v="2"/>
    <x v="3"/>
    <x v="0"/>
    <x v="0"/>
    <x v="1"/>
    <x v="20"/>
    <x v="0"/>
    <s v="Returning"/>
    <x v="5"/>
  </r>
  <r>
    <x v="346"/>
    <x v="1"/>
    <x v="0"/>
    <x v="0"/>
    <x v="1"/>
    <x v="0"/>
    <x v="0"/>
    <x v="47"/>
    <x v="0"/>
    <s v="Regular"/>
    <x v="3"/>
  </r>
  <r>
    <x v="347"/>
    <x v="1"/>
    <x v="2"/>
    <x v="4"/>
    <x v="2"/>
    <x v="0"/>
    <x v="0"/>
    <x v="20"/>
    <x v="1"/>
    <s v="Regular"/>
    <x v="7"/>
  </r>
  <r>
    <x v="348"/>
    <x v="1"/>
    <x v="2"/>
    <x v="5"/>
    <x v="1"/>
    <x v="0"/>
    <x v="0"/>
    <x v="20"/>
    <x v="0"/>
    <s v="Regular"/>
    <x v="2"/>
  </r>
  <r>
    <x v="349"/>
    <x v="1"/>
    <x v="0"/>
    <x v="2"/>
    <x v="0"/>
    <x v="0"/>
    <x v="0"/>
    <x v="6"/>
    <x v="0"/>
    <s v="Regular"/>
    <x v="5"/>
  </r>
  <r>
    <x v="350"/>
    <x v="1"/>
    <x v="4"/>
    <x v="4"/>
    <x v="1"/>
    <x v="0"/>
    <x v="0"/>
    <x v="20"/>
    <x v="0"/>
    <s v="Regular"/>
    <x v="6"/>
  </r>
  <r>
    <x v="351"/>
    <x v="0"/>
    <x v="3"/>
    <x v="1"/>
    <x v="0"/>
    <x v="0"/>
    <x v="0"/>
    <x v="45"/>
    <x v="0"/>
    <s v="Regular"/>
    <x v="2"/>
  </r>
  <r>
    <x v="352"/>
    <x v="1"/>
    <x v="0"/>
    <x v="3"/>
    <x v="0"/>
    <x v="0"/>
    <x v="0"/>
    <x v="40"/>
    <x v="0"/>
    <s v="Regular"/>
    <x v="6"/>
  </r>
  <r>
    <x v="353"/>
    <x v="1"/>
    <x v="2"/>
    <x v="1"/>
    <x v="0"/>
    <x v="0"/>
    <x v="0"/>
    <x v="2"/>
    <x v="0"/>
    <s v="Regular"/>
    <x v="3"/>
  </r>
  <r>
    <x v="354"/>
    <x v="0"/>
    <x v="0"/>
    <x v="0"/>
    <x v="0"/>
    <x v="0"/>
    <x v="0"/>
    <x v="6"/>
    <x v="0"/>
    <s v="Regular"/>
    <x v="6"/>
  </r>
  <r>
    <x v="355"/>
    <x v="0"/>
    <x v="2"/>
    <x v="3"/>
    <x v="4"/>
    <x v="0"/>
    <x v="0"/>
    <x v="2"/>
    <x v="0"/>
    <s v="Regular"/>
    <x v="3"/>
  </r>
  <r>
    <x v="356"/>
    <x v="1"/>
    <x v="3"/>
    <x v="1"/>
    <x v="4"/>
    <x v="0"/>
    <x v="0"/>
    <x v="3"/>
    <x v="0"/>
    <s v="Regular"/>
    <x v="5"/>
  </r>
  <r>
    <x v="357"/>
    <x v="1"/>
    <x v="1"/>
    <x v="7"/>
    <x v="2"/>
    <x v="0"/>
    <x v="0"/>
    <x v="42"/>
    <x v="0"/>
    <s v="Regular"/>
    <x v="2"/>
  </r>
  <r>
    <x v="358"/>
    <x v="1"/>
    <x v="0"/>
    <x v="2"/>
    <x v="0"/>
    <x v="0"/>
    <x v="1"/>
    <x v="20"/>
    <x v="0"/>
    <s v="Regular"/>
    <x v="5"/>
  </r>
  <r>
    <x v="359"/>
    <x v="1"/>
    <x v="0"/>
    <x v="7"/>
    <x v="1"/>
    <x v="0"/>
    <x v="0"/>
    <x v="45"/>
    <x v="0"/>
    <s v="Regular"/>
    <x v="6"/>
  </r>
  <r>
    <x v="360"/>
    <x v="1"/>
    <x v="2"/>
    <x v="7"/>
    <x v="0"/>
    <x v="0"/>
    <x v="0"/>
    <x v="40"/>
    <x v="0"/>
    <s v="Returning"/>
    <x v="0"/>
  </r>
  <r>
    <x v="361"/>
    <x v="1"/>
    <x v="3"/>
    <x v="1"/>
    <x v="2"/>
    <x v="0"/>
    <x v="0"/>
    <x v="3"/>
    <x v="0"/>
    <s v="Regular"/>
    <x v="3"/>
  </r>
  <r>
    <x v="362"/>
    <x v="1"/>
    <x v="0"/>
    <x v="7"/>
    <x v="2"/>
    <x v="0"/>
    <x v="0"/>
    <x v="43"/>
    <x v="0"/>
    <s v="Regular"/>
    <x v="2"/>
  </r>
  <r>
    <x v="363"/>
    <x v="1"/>
    <x v="3"/>
    <x v="5"/>
    <x v="2"/>
    <x v="0"/>
    <x v="0"/>
    <x v="27"/>
    <x v="0"/>
    <s v="Regular"/>
    <x v="3"/>
  </r>
  <r>
    <x v="364"/>
    <x v="1"/>
    <x v="2"/>
    <x v="5"/>
    <x v="3"/>
    <x v="0"/>
    <x v="0"/>
    <x v="45"/>
    <x v="0"/>
    <s v="Regular"/>
    <x v="3"/>
  </r>
  <r>
    <x v="365"/>
    <x v="0"/>
    <x v="4"/>
    <x v="7"/>
    <x v="1"/>
    <x v="0"/>
    <x v="0"/>
    <x v="45"/>
    <x v="0"/>
    <s v="Regular"/>
    <x v="0"/>
  </r>
  <r>
    <x v="366"/>
    <x v="1"/>
    <x v="0"/>
    <x v="1"/>
    <x v="1"/>
    <x v="0"/>
    <x v="0"/>
    <x v="20"/>
    <x v="1"/>
    <s v="Regular"/>
    <x v="3"/>
  </r>
  <r>
    <x v="367"/>
    <x v="1"/>
    <x v="3"/>
    <x v="5"/>
    <x v="2"/>
    <x v="0"/>
    <x v="0"/>
    <x v="18"/>
    <x v="0"/>
    <s v="Regular"/>
    <x v="5"/>
  </r>
  <r>
    <x v="368"/>
    <x v="1"/>
    <x v="0"/>
    <x v="2"/>
    <x v="0"/>
    <x v="0"/>
    <x v="0"/>
    <x v="20"/>
    <x v="0"/>
    <s v="Regular"/>
    <x v="6"/>
  </r>
  <r>
    <x v="369"/>
    <x v="0"/>
    <x v="0"/>
    <x v="1"/>
    <x v="0"/>
    <x v="0"/>
    <x v="0"/>
    <x v="6"/>
    <x v="0"/>
    <s v="Regular"/>
    <x v="5"/>
  </r>
  <r>
    <x v="370"/>
    <x v="0"/>
    <x v="4"/>
    <x v="0"/>
    <x v="1"/>
    <x v="0"/>
    <x v="0"/>
    <x v="20"/>
    <x v="0"/>
    <s v="Regular"/>
    <x v="3"/>
  </r>
  <r>
    <x v="371"/>
    <x v="1"/>
    <x v="0"/>
    <x v="4"/>
    <x v="1"/>
    <x v="0"/>
    <x v="0"/>
    <x v="22"/>
    <x v="0"/>
    <s v="Regular"/>
    <x v="5"/>
  </r>
  <r>
    <x v="372"/>
    <x v="1"/>
    <x v="2"/>
    <x v="7"/>
    <x v="4"/>
    <x v="0"/>
    <x v="0"/>
    <x v="20"/>
    <x v="0"/>
    <s v="Regular"/>
    <x v="2"/>
  </r>
  <r>
    <x v="373"/>
    <x v="1"/>
    <x v="1"/>
    <x v="2"/>
    <x v="3"/>
    <x v="0"/>
    <x v="0"/>
    <x v="20"/>
    <x v="0"/>
    <s v="Regular"/>
    <x v="7"/>
  </r>
  <r>
    <x v="374"/>
    <x v="0"/>
    <x v="3"/>
    <x v="2"/>
    <x v="3"/>
    <x v="0"/>
    <x v="0"/>
    <x v="20"/>
    <x v="0"/>
    <s v="Regular"/>
    <x v="1"/>
  </r>
  <r>
    <x v="375"/>
    <x v="1"/>
    <x v="4"/>
    <x v="0"/>
    <x v="4"/>
    <x v="1"/>
    <x v="0"/>
    <x v="44"/>
    <x v="0"/>
    <s v="Regular"/>
    <x v="4"/>
  </r>
  <r>
    <x v="376"/>
    <x v="1"/>
    <x v="4"/>
    <x v="2"/>
    <x v="2"/>
    <x v="1"/>
    <x v="0"/>
    <x v="20"/>
    <x v="0"/>
    <s v="Regular"/>
    <x v="10"/>
  </r>
  <r>
    <x v="377"/>
    <x v="0"/>
    <x v="2"/>
    <x v="0"/>
    <x v="0"/>
    <x v="0"/>
    <x v="0"/>
    <x v="20"/>
    <x v="0"/>
    <s v="Regular"/>
    <x v="7"/>
  </r>
  <r>
    <x v="378"/>
    <x v="1"/>
    <x v="4"/>
    <x v="5"/>
    <x v="4"/>
    <x v="0"/>
    <x v="0"/>
    <x v="40"/>
    <x v="0"/>
    <s v="Regular"/>
    <x v="3"/>
  </r>
  <r>
    <x v="379"/>
    <x v="1"/>
    <x v="3"/>
    <x v="7"/>
    <x v="2"/>
    <x v="0"/>
    <x v="0"/>
    <x v="5"/>
    <x v="0"/>
    <s v="Regular"/>
    <x v="2"/>
  </r>
  <r>
    <x v="380"/>
    <x v="1"/>
    <x v="0"/>
    <x v="2"/>
    <x v="1"/>
    <x v="0"/>
    <x v="0"/>
    <x v="26"/>
    <x v="0"/>
    <s v="Regular"/>
    <x v="3"/>
  </r>
  <r>
    <x v="381"/>
    <x v="0"/>
    <x v="4"/>
    <x v="6"/>
    <x v="4"/>
    <x v="0"/>
    <x v="0"/>
    <x v="42"/>
    <x v="0"/>
    <s v="Regular"/>
    <x v="5"/>
  </r>
  <r>
    <x v="382"/>
    <x v="2"/>
    <x v="0"/>
    <x v="4"/>
    <x v="0"/>
    <x v="0"/>
    <x v="2"/>
    <x v="20"/>
    <x v="0"/>
    <s v="Regular"/>
    <x v="8"/>
  </r>
  <r>
    <x v="383"/>
    <x v="0"/>
    <x v="0"/>
    <x v="5"/>
    <x v="0"/>
    <x v="0"/>
    <x v="0"/>
    <x v="20"/>
    <x v="0"/>
    <s v="Regular"/>
    <x v="2"/>
  </r>
  <r>
    <x v="384"/>
    <x v="1"/>
    <x v="2"/>
    <x v="2"/>
    <x v="1"/>
    <x v="0"/>
    <x v="0"/>
    <x v="20"/>
    <x v="0"/>
    <s v="Regular"/>
    <x v="4"/>
  </r>
  <r>
    <x v="385"/>
    <x v="1"/>
    <x v="0"/>
    <x v="5"/>
    <x v="2"/>
    <x v="0"/>
    <x v="0"/>
    <x v="20"/>
    <x v="0"/>
    <s v="Returning"/>
    <x v="5"/>
  </r>
  <r>
    <x v="386"/>
    <x v="1"/>
    <x v="0"/>
    <x v="0"/>
    <x v="2"/>
    <x v="0"/>
    <x v="0"/>
    <x v="20"/>
    <x v="0"/>
    <s v="Regular"/>
    <x v="2"/>
  </r>
  <r>
    <x v="387"/>
    <x v="1"/>
    <x v="2"/>
    <x v="7"/>
    <x v="2"/>
    <x v="0"/>
    <x v="0"/>
    <x v="27"/>
    <x v="0"/>
    <s v="Regular"/>
    <x v="4"/>
  </r>
  <r>
    <x v="388"/>
    <x v="1"/>
    <x v="2"/>
    <x v="7"/>
    <x v="1"/>
    <x v="0"/>
    <x v="0"/>
    <x v="43"/>
    <x v="0"/>
    <s v="Regular"/>
    <x v="3"/>
  </r>
  <r>
    <x v="389"/>
    <x v="0"/>
    <x v="3"/>
    <x v="1"/>
    <x v="1"/>
    <x v="0"/>
    <x v="0"/>
    <x v="2"/>
    <x v="0"/>
    <s v="Regular"/>
    <x v="6"/>
  </r>
  <r>
    <x v="390"/>
    <x v="1"/>
    <x v="4"/>
    <x v="2"/>
    <x v="1"/>
    <x v="0"/>
    <x v="0"/>
    <x v="6"/>
    <x v="0"/>
    <s v="Regular"/>
    <x v="6"/>
  </r>
  <r>
    <x v="391"/>
    <x v="1"/>
    <x v="3"/>
    <x v="5"/>
    <x v="1"/>
    <x v="0"/>
    <x v="0"/>
    <x v="3"/>
    <x v="0"/>
    <s v="Regular"/>
    <x v="7"/>
  </r>
  <r>
    <x v="392"/>
    <x v="1"/>
    <x v="4"/>
    <x v="0"/>
    <x v="4"/>
    <x v="1"/>
    <x v="0"/>
    <x v="20"/>
    <x v="0"/>
    <s v="Regular"/>
    <x v="3"/>
  </r>
  <r>
    <x v="393"/>
    <x v="0"/>
    <x v="0"/>
    <x v="5"/>
    <x v="0"/>
    <x v="0"/>
    <x v="0"/>
    <x v="20"/>
    <x v="0"/>
    <s v="Regular"/>
    <x v="2"/>
  </r>
  <r>
    <x v="394"/>
    <x v="1"/>
    <x v="2"/>
    <x v="6"/>
    <x v="3"/>
    <x v="0"/>
    <x v="0"/>
    <x v="44"/>
    <x v="0"/>
    <s v="Regular"/>
    <x v="6"/>
  </r>
  <r>
    <x v="395"/>
    <x v="1"/>
    <x v="3"/>
    <x v="2"/>
    <x v="2"/>
    <x v="0"/>
    <x v="0"/>
    <x v="20"/>
    <x v="0"/>
    <s v="Regular"/>
    <x v="6"/>
  </r>
  <r>
    <x v="396"/>
    <x v="1"/>
    <x v="2"/>
    <x v="7"/>
    <x v="4"/>
    <x v="0"/>
    <x v="0"/>
    <x v="6"/>
    <x v="0"/>
    <s v="Regular"/>
    <x v="3"/>
  </r>
  <r>
    <x v="397"/>
    <x v="1"/>
    <x v="4"/>
    <x v="7"/>
    <x v="2"/>
    <x v="0"/>
    <x v="0"/>
    <x v="20"/>
    <x v="0"/>
    <s v="Regular"/>
    <x v="3"/>
  </r>
  <r>
    <x v="398"/>
    <x v="1"/>
    <x v="2"/>
    <x v="2"/>
    <x v="2"/>
    <x v="0"/>
    <x v="0"/>
    <x v="20"/>
    <x v="0"/>
    <s v="Regular"/>
    <x v="2"/>
  </r>
  <r>
    <x v="399"/>
    <x v="1"/>
    <x v="0"/>
    <x v="4"/>
    <x v="0"/>
    <x v="0"/>
    <x v="0"/>
    <x v="20"/>
    <x v="0"/>
    <s v="Regular"/>
    <x v="6"/>
  </r>
  <r>
    <x v="400"/>
    <x v="1"/>
    <x v="3"/>
    <x v="0"/>
    <x v="3"/>
    <x v="0"/>
    <x v="0"/>
    <x v="20"/>
    <x v="0"/>
    <s v="Regular"/>
    <x v="4"/>
  </r>
  <r>
    <x v="401"/>
    <x v="1"/>
    <x v="2"/>
    <x v="0"/>
    <x v="4"/>
    <x v="0"/>
    <x v="0"/>
    <x v="20"/>
    <x v="0"/>
    <s v="Returning"/>
    <x v="10"/>
  </r>
  <r>
    <x v="402"/>
    <x v="1"/>
    <x v="2"/>
    <x v="6"/>
    <x v="4"/>
    <x v="0"/>
    <x v="0"/>
    <x v="42"/>
    <x v="0"/>
    <s v="Regular"/>
    <x v="3"/>
  </r>
  <r>
    <x v="403"/>
    <x v="1"/>
    <x v="3"/>
    <x v="0"/>
    <x v="2"/>
    <x v="0"/>
    <x v="0"/>
    <x v="44"/>
    <x v="0"/>
    <s v="Regular"/>
    <x v="6"/>
  </r>
  <r>
    <x v="404"/>
    <x v="1"/>
    <x v="3"/>
    <x v="1"/>
    <x v="1"/>
    <x v="0"/>
    <x v="0"/>
    <x v="43"/>
    <x v="0"/>
    <s v="Regular"/>
    <x v="2"/>
  </r>
  <r>
    <x v="405"/>
    <x v="0"/>
    <x v="0"/>
    <x v="7"/>
    <x v="1"/>
    <x v="0"/>
    <x v="0"/>
    <x v="25"/>
    <x v="0"/>
    <s v="Regular"/>
    <x v="6"/>
  </r>
  <r>
    <x v="406"/>
    <x v="0"/>
    <x v="3"/>
    <x v="5"/>
    <x v="2"/>
    <x v="0"/>
    <x v="0"/>
    <x v="20"/>
    <x v="0"/>
    <s v="Regular"/>
    <x v="2"/>
  </r>
  <r>
    <x v="407"/>
    <x v="2"/>
    <x v="1"/>
    <x v="4"/>
    <x v="3"/>
    <x v="0"/>
    <x v="2"/>
    <x v="20"/>
    <x v="1"/>
    <s v="Regular"/>
    <x v="10"/>
  </r>
  <r>
    <x v="408"/>
    <x v="1"/>
    <x v="2"/>
    <x v="2"/>
    <x v="0"/>
    <x v="0"/>
    <x v="0"/>
    <x v="20"/>
    <x v="0"/>
    <s v="Regular"/>
    <x v="10"/>
  </r>
  <r>
    <x v="409"/>
    <x v="1"/>
    <x v="0"/>
    <x v="7"/>
    <x v="2"/>
    <x v="0"/>
    <x v="0"/>
    <x v="2"/>
    <x v="0"/>
    <s v="Regular"/>
    <x v="4"/>
  </r>
  <r>
    <x v="410"/>
    <x v="1"/>
    <x v="2"/>
    <x v="2"/>
    <x v="0"/>
    <x v="0"/>
    <x v="0"/>
    <x v="20"/>
    <x v="0"/>
    <s v="Regular"/>
    <x v="6"/>
  </r>
  <r>
    <x v="411"/>
    <x v="1"/>
    <x v="3"/>
    <x v="5"/>
    <x v="0"/>
    <x v="0"/>
    <x v="0"/>
    <x v="20"/>
    <x v="0"/>
    <s v="Regular"/>
    <x v="2"/>
  </r>
  <r>
    <x v="412"/>
    <x v="1"/>
    <x v="0"/>
    <x v="7"/>
    <x v="1"/>
    <x v="0"/>
    <x v="0"/>
    <x v="20"/>
    <x v="1"/>
    <s v="Regular"/>
    <x v="0"/>
  </r>
  <r>
    <x v="413"/>
    <x v="1"/>
    <x v="0"/>
    <x v="4"/>
    <x v="2"/>
    <x v="0"/>
    <x v="0"/>
    <x v="20"/>
    <x v="0"/>
    <s v="Regular"/>
    <x v="6"/>
  </r>
  <r>
    <x v="414"/>
    <x v="2"/>
    <x v="1"/>
    <x v="3"/>
    <x v="3"/>
    <x v="0"/>
    <x v="0"/>
    <x v="20"/>
    <x v="1"/>
    <s v="Regular"/>
    <x v="10"/>
  </r>
  <r>
    <x v="415"/>
    <x v="1"/>
    <x v="4"/>
    <x v="4"/>
    <x v="4"/>
    <x v="1"/>
    <x v="0"/>
    <x v="20"/>
    <x v="0"/>
    <s v="Regular"/>
    <x v="9"/>
  </r>
  <r>
    <x v="416"/>
    <x v="0"/>
    <x v="4"/>
    <x v="6"/>
    <x v="4"/>
    <x v="0"/>
    <x v="0"/>
    <x v="20"/>
    <x v="0"/>
    <s v="Regular"/>
    <x v="4"/>
  </r>
  <r>
    <x v="417"/>
    <x v="1"/>
    <x v="2"/>
    <x v="7"/>
    <x v="1"/>
    <x v="0"/>
    <x v="0"/>
    <x v="20"/>
    <x v="0"/>
    <s v="Regular"/>
    <x v="6"/>
  </r>
  <r>
    <x v="418"/>
    <x v="0"/>
    <x v="1"/>
    <x v="7"/>
    <x v="0"/>
    <x v="0"/>
    <x v="0"/>
    <x v="20"/>
    <x v="0"/>
    <s v="Regular"/>
    <x v="4"/>
  </r>
  <r>
    <x v="419"/>
    <x v="0"/>
    <x v="4"/>
    <x v="5"/>
    <x v="4"/>
    <x v="0"/>
    <x v="1"/>
    <x v="20"/>
    <x v="0"/>
    <s v="Regular"/>
    <x v="5"/>
  </r>
  <r>
    <x v="420"/>
    <x v="1"/>
    <x v="2"/>
    <x v="5"/>
    <x v="0"/>
    <x v="0"/>
    <x v="0"/>
    <x v="44"/>
    <x v="0"/>
    <s v="Regular"/>
    <x v="5"/>
  </r>
  <r>
    <x v="421"/>
    <x v="1"/>
    <x v="4"/>
    <x v="6"/>
    <x v="0"/>
    <x v="0"/>
    <x v="0"/>
    <x v="20"/>
    <x v="0"/>
    <s v="Regular"/>
    <x v="6"/>
  </r>
  <r>
    <x v="422"/>
    <x v="1"/>
    <x v="3"/>
    <x v="0"/>
    <x v="2"/>
    <x v="0"/>
    <x v="0"/>
    <x v="20"/>
    <x v="0"/>
    <s v="Regular"/>
    <x v="2"/>
  </r>
  <r>
    <x v="423"/>
    <x v="0"/>
    <x v="2"/>
    <x v="3"/>
    <x v="1"/>
    <x v="0"/>
    <x v="0"/>
    <x v="38"/>
    <x v="0"/>
    <s v="Returning"/>
    <x v="2"/>
  </r>
  <r>
    <x v="424"/>
    <x v="0"/>
    <x v="2"/>
    <x v="7"/>
    <x v="0"/>
    <x v="0"/>
    <x v="0"/>
    <x v="20"/>
    <x v="0"/>
    <s v="Returning"/>
    <x v="6"/>
  </r>
  <r>
    <x v="425"/>
    <x v="0"/>
    <x v="4"/>
    <x v="0"/>
    <x v="0"/>
    <x v="0"/>
    <x v="0"/>
    <x v="27"/>
    <x v="0"/>
    <s v="Regular"/>
    <x v="2"/>
  </r>
  <r>
    <x v="426"/>
    <x v="1"/>
    <x v="2"/>
    <x v="2"/>
    <x v="1"/>
    <x v="0"/>
    <x v="0"/>
    <x v="44"/>
    <x v="0"/>
    <s v="Regular"/>
    <x v="7"/>
  </r>
  <r>
    <x v="427"/>
    <x v="1"/>
    <x v="2"/>
    <x v="1"/>
    <x v="0"/>
    <x v="0"/>
    <x v="0"/>
    <x v="48"/>
    <x v="0"/>
    <s v="Regular"/>
    <x v="3"/>
  </r>
  <r>
    <x v="428"/>
    <x v="1"/>
    <x v="3"/>
    <x v="2"/>
    <x v="1"/>
    <x v="0"/>
    <x v="0"/>
    <x v="20"/>
    <x v="0"/>
    <s v="Regular"/>
    <x v="7"/>
  </r>
  <r>
    <x v="429"/>
    <x v="1"/>
    <x v="0"/>
    <x v="2"/>
    <x v="2"/>
    <x v="0"/>
    <x v="0"/>
    <x v="42"/>
    <x v="0"/>
    <s v="Regular"/>
    <x v="7"/>
  </r>
  <r>
    <x v="430"/>
    <x v="1"/>
    <x v="0"/>
    <x v="6"/>
    <x v="1"/>
    <x v="0"/>
    <x v="1"/>
    <x v="20"/>
    <x v="0"/>
    <s v="Regular"/>
    <x v="5"/>
  </r>
  <r>
    <x v="431"/>
    <x v="1"/>
    <x v="0"/>
    <x v="3"/>
    <x v="2"/>
    <x v="0"/>
    <x v="0"/>
    <x v="20"/>
    <x v="0"/>
    <s v="Regular"/>
    <x v="7"/>
  </r>
  <r>
    <x v="432"/>
    <x v="0"/>
    <x v="0"/>
    <x v="3"/>
    <x v="3"/>
    <x v="0"/>
    <x v="0"/>
    <x v="20"/>
    <x v="0"/>
    <s v="Returning"/>
    <x v="2"/>
  </r>
  <r>
    <x v="433"/>
    <x v="1"/>
    <x v="4"/>
    <x v="2"/>
    <x v="4"/>
    <x v="0"/>
    <x v="0"/>
    <x v="20"/>
    <x v="0"/>
    <s v="Regular"/>
    <x v="4"/>
  </r>
  <r>
    <x v="434"/>
    <x v="1"/>
    <x v="1"/>
    <x v="4"/>
    <x v="3"/>
    <x v="0"/>
    <x v="0"/>
    <x v="6"/>
    <x v="0"/>
    <s v="Regular"/>
    <x v="2"/>
  </r>
  <r>
    <x v="435"/>
    <x v="1"/>
    <x v="2"/>
    <x v="7"/>
    <x v="1"/>
    <x v="0"/>
    <x v="0"/>
    <x v="20"/>
    <x v="0"/>
    <s v="Regular"/>
    <x v="1"/>
  </r>
  <r>
    <x v="436"/>
    <x v="1"/>
    <x v="2"/>
    <x v="2"/>
    <x v="2"/>
    <x v="0"/>
    <x v="0"/>
    <x v="20"/>
    <x v="0"/>
    <s v="Regular"/>
    <x v="4"/>
  </r>
  <r>
    <x v="437"/>
    <x v="1"/>
    <x v="2"/>
    <x v="2"/>
    <x v="1"/>
    <x v="0"/>
    <x v="0"/>
    <x v="20"/>
    <x v="0"/>
    <s v="Regular"/>
    <x v="2"/>
  </r>
  <r>
    <x v="438"/>
    <x v="1"/>
    <x v="2"/>
    <x v="7"/>
    <x v="0"/>
    <x v="0"/>
    <x v="0"/>
    <x v="20"/>
    <x v="0"/>
    <s v="Regular"/>
    <x v="6"/>
  </r>
  <r>
    <x v="439"/>
    <x v="1"/>
    <x v="4"/>
    <x v="5"/>
    <x v="1"/>
    <x v="0"/>
    <x v="0"/>
    <x v="6"/>
    <x v="1"/>
    <s v="Regular"/>
    <x v="6"/>
  </r>
  <r>
    <x v="440"/>
    <x v="1"/>
    <x v="0"/>
    <x v="4"/>
    <x v="0"/>
    <x v="0"/>
    <x v="0"/>
    <x v="20"/>
    <x v="0"/>
    <s v="Regular"/>
    <x v="5"/>
  </r>
  <r>
    <x v="441"/>
    <x v="1"/>
    <x v="3"/>
    <x v="7"/>
    <x v="2"/>
    <x v="0"/>
    <x v="0"/>
    <x v="20"/>
    <x v="0"/>
    <s v="Regular"/>
    <x v="0"/>
  </r>
  <r>
    <x v="442"/>
    <x v="1"/>
    <x v="3"/>
    <x v="3"/>
    <x v="2"/>
    <x v="0"/>
    <x v="0"/>
    <x v="20"/>
    <x v="0"/>
    <s v="Regular"/>
    <x v="7"/>
  </r>
  <r>
    <x v="443"/>
    <x v="1"/>
    <x v="0"/>
    <x v="2"/>
    <x v="0"/>
    <x v="0"/>
    <x v="0"/>
    <x v="20"/>
    <x v="0"/>
    <s v="Regular"/>
    <x v="2"/>
  </r>
  <r>
    <x v="444"/>
    <x v="0"/>
    <x v="2"/>
    <x v="2"/>
    <x v="0"/>
    <x v="0"/>
    <x v="0"/>
    <x v="20"/>
    <x v="0"/>
    <s v="Regular"/>
    <x v="4"/>
  </r>
  <r>
    <x v="445"/>
    <x v="1"/>
    <x v="2"/>
    <x v="4"/>
    <x v="2"/>
    <x v="0"/>
    <x v="0"/>
    <x v="20"/>
    <x v="0"/>
    <s v="Regular"/>
    <x v="3"/>
  </r>
  <r>
    <x v="446"/>
    <x v="0"/>
    <x v="3"/>
    <x v="0"/>
    <x v="1"/>
    <x v="0"/>
    <x v="0"/>
    <x v="27"/>
    <x v="1"/>
    <s v="Regular"/>
    <x v="6"/>
  </r>
  <r>
    <x v="447"/>
    <x v="1"/>
    <x v="2"/>
    <x v="0"/>
    <x v="1"/>
    <x v="0"/>
    <x v="0"/>
    <x v="20"/>
    <x v="1"/>
    <s v="Regular"/>
    <x v="7"/>
  </r>
  <r>
    <x v="448"/>
    <x v="1"/>
    <x v="0"/>
    <x v="2"/>
    <x v="2"/>
    <x v="0"/>
    <x v="0"/>
    <x v="2"/>
    <x v="0"/>
    <s v="Regular"/>
    <x v="4"/>
  </r>
  <r>
    <x v="449"/>
    <x v="1"/>
    <x v="2"/>
    <x v="6"/>
    <x v="1"/>
    <x v="0"/>
    <x v="0"/>
    <x v="5"/>
    <x v="0"/>
    <s v="Regular"/>
    <x v="2"/>
  </r>
  <r>
    <x v="450"/>
    <x v="1"/>
    <x v="4"/>
    <x v="3"/>
    <x v="0"/>
    <x v="0"/>
    <x v="0"/>
    <x v="20"/>
    <x v="0"/>
    <s v="Regular"/>
    <x v="3"/>
  </r>
  <r>
    <x v="451"/>
    <x v="1"/>
    <x v="2"/>
    <x v="7"/>
    <x v="2"/>
    <x v="0"/>
    <x v="0"/>
    <x v="45"/>
    <x v="0"/>
    <s v="Regular"/>
    <x v="6"/>
  </r>
  <r>
    <x v="452"/>
    <x v="0"/>
    <x v="4"/>
    <x v="1"/>
    <x v="0"/>
    <x v="0"/>
    <x v="0"/>
    <x v="6"/>
    <x v="0"/>
    <s v="Regular"/>
    <x v="7"/>
  </r>
  <r>
    <x v="453"/>
    <x v="1"/>
    <x v="0"/>
    <x v="0"/>
    <x v="2"/>
    <x v="0"/>
    <x v="0"/>
    <x v="18"/>
    <x v="0"/>
    <s v="Regular"/>
    <x v="6"/>
  </r>
  <r>
    <x v="454"/>
    <x v="1"/>
    <x v="3"/>
    <x v="4"/>
    <x v="2"/>
    <x v="0"/>
    <x v="0"/>
    <x v="20"/>
    <x v="1"/>
    <s v="Regular"/>
    <x v="6"/>
  </r>
  <r>
    <x v="455"/>
    <x v="1"/>
    <x v="3"/>
    <x v="2"/>
    <x v="2"/>
    <x v="0"/>
    <x v="0"/>
    <x v="20"/>
    <x v="0"/>
    <s v="Regular"/>
    <x v="6"/>
  </r>
  <r>
    <x v="456"/>
    <x v="1"/>
    <x v="0"/>
    <x v="3"/>
    <x v="0"/>
    <x v="0"/>
    <x v="1"/>
    <x v="47"/>
    <x v="0"/>
    <s v="Regular"/>
    <x v="5"/>
  </r>
  <r>
    <x v="457"/>
    <x v="1"/>
    <x v="0"/>
    <x v="7"/>
    <x v="1"/>
    <x v="0"/>
    <x v="0"/>
    <x v="20"/>
    <x v="0"/>
    <s v="Regular"/>
    <x v="6"/>
  </r>
  <r>
    <x v="458"/>
    <x v="1"/>
    <x v="2"/>
    <x v="7"/>
    <x v="1"/>
    <x v="0"/>
    <x v="0"/>
    <x v="20"/>
    <x v="0"/>
    <s v="Regular"/>
    <x v="6"/>
  </r>
  <r>
    <x v="459"/>
    <x v="2"/>
    <x v="0"/>
    <x v="0"/>
    <x v="3"/>
    <x v="0"/>
    <x v="2"/>
    <x v="20"/>
    <x v="1"/>
    <s v="Regular"/>
    <x v="10"/>
  </r>
  <r>
    <x v="460"/>
    <x v="1"/>
    <x v="0"/>
    <x v="7"/>
    <x v="2"/>
    <x v="0"/>
    <x v="0"/>
    <x v="2"/>
    <x v="0"/>
    <s v="Regular"/>
    <x v="7"/>
  </r>
  <r>
    <x v="461"/>
    <x v="1"/>
    <x v="3"/>
    <x v="2"/>
    <x v="0"/>
    <x v="0"/>
    <x v="0"/>
    <x v="20"/>
    <x v="0"/>
    <s v="Regular"/>
    <x v="6"/>
  </r>
  <r>
    <x v="462"/>
    <x v="1"/>
    <x v="1"/>
    <x v="2"/>
    <x v="2"/>
    <x v="0"/>
    <x v="0"/>
    <x v="20"/>
    <x v="0"/>
    <s v="Regular"/>
    <x v="7"/>
  </r>
  <r>
    <x v="463"/>
    <x v="1"/>
    <x v="3"/>
    <x v="2"/>
    <x v="3"/>
    <x v="0"/>
    <x v="0"/>
    <x v="20"/>
    <x v="0"/>
    <s v="Regular"/>
    <x v="2"/>
  </r>
  <r>
    <x v="464"/>
    <x v="1"/>
    <x v="0"/>
    <x v="2"/>
    <x v="1"/>
    <x v="0"/>
    <x v="0"/>
    <x v="20"/>
    <x v="0"/>
    <s v="Regular"/>
    <x v="5"/>
  </r>
  <r>
    <x v="465"/>
    <x v="1"/>
    <x v="1"/>
    <x v="2"/>
    <x v="2"/>
    <x v="0"/>
    <x v="0"/>
    <x v="20"/>
    <x v="0"/>
    <s v="Regular"/>
    <x v="2"/>
  </r>
  <r>
    <x v="466"/>
    <x v="1"/>
    <x v="2"/>
    <x v="3"/>
    <x v="0"/>
    <x v="0"/>
    <x v="0"/>
    <x v="20"/>
    <x v="0"/>
    <s v="Regular"/>
    <x v="2"/>
  </r>
  <r>
    <x v="467"/>
    <x v="1"/>
    <x v="3"/>
    <x v="2"/>
    <x v="2"/>
    <x v="0"/>
    <x v="0"/>
    <x v="20"/>
    <x v="0"/>
    <s v="Regular"/>
    <x v="2"/>
  </r>
  <r>
    <x v="468"/>
    <x v="1"/>
    <x v="4"/>
    <x v="2"/>
    <x v="1"/>
    <x v="2"/>
    <x v="0"/>
    <x v="20"/>
    <x v="1"/>
    <s v="Regular"/>
    <x v="5"/>
  </r>
  <r>
    <x v="469"/>
    <x v="1"/>
    <x v="4"/>
    <x v="5"/>
    <x v="0"/>
    <x v="0"/>
    <x v="0"/>
    <x v="6"/>
    <x v="1"/>
    <s v="Regular"/>
    <x v="0"/>
  </r>
  <r>
    <x v="470"/>
    <x v="1"/>
    <x v="1"/>
    <x v="7"/>
    <x v="1"/>
    <x v="0"/>
    <x v="0"/>
    <x v="20"/>
    <x v="0"/>
    <s v="Regular"/>
    <x v="0"/>
  </r>
  <r>
    <x v="471"/>
    <x v="1"/>
    <x v="2"/>
    <x v="1"/>
    <x v="2"/>
    <x v="0"/>
    <x v="0"/>
    <x v="20"/>
    <x v="0"/>
    <s v="Regular"/>
    <x v="2"/>
  </r>
  <r>
    <x v="472"/>
    <x v="1"/>
    <x v="2"/>
    <x v="2"/>
    <x v="3"/>
    <x v="0"/>
    <x v="0"/>
    <x v="20"/>
    <x v="0"/>
    <s v="Regular"/>
    <x v="6"/>
  </r>
  <r>
    <x v="473"/>
    <x v="1"/>
    <x v="4"/>
    <x v="3"/>
    <x v="1"/>
    <x v="0"/>
    <x v="0"/>
    <x v="20"/>
    <x v="0"/>
    <s v="Regular"/>
    <x v="0"/>
  </r>
  <r>
    <x v="474"/>
    <x v="1"/>
    <x v="4"/>
    <x v="5"/>
    <x v="0"/>
    <x v="0"/>
    <x v="0"/>
    <x v="20"/>
    <x v="0"/>
    <s v="Regular"/>
    <x v="2"/>
  </r>
  <r>
    <x v="475"/>
    <x v="1"/>
    <x v="2"/>
    <x v="2"/>
    <x v="1"/>
    <x v="0"/>
    <x v="0"/>
    <x v="20"/>
    <x v="0"/>
    <s v="Regular"/>
    <x v="5"/>
  </r>
  <r>
    <x v="476"/>
    <x v="2"/>
    <x v="0"/>
    <x v="3"/>
    <x v="1"/>
    <x v="0"/>
    <x v="2"/>
    <x v="20"/>
    <x v="1"/>
    <s v="Regular"/>
    <x v="10"/>
  </r>
  <r>
    <x v="477"/>
    <x v="1"/>
    <x v="2"/>
    <x v="2"/>
    <x v="2"/>
    <x v="0"/>
    <x v="0"/>
    <x v="5"/>
    <x v="0"/>
    <s v="Returning"/>
    <x v="7"/>
  </r>
  <r>
    <x v="478"/>
    <x v="0"/>
    <x v="0"/>
    <x v="2"/>
    <x v="0"/>
    <x v="0"/>
    <x v="0"/>
    <x v="43"/>
    <x v="0"/>
    <s v="Regular"/>
    <x v="7"/>
  </r>
  <r>
    <x v="479"/>
    <x v="1"/>
    <x v="2"/>
    <x v="2"/>
    <x v="2"/>
    <x v="0"/>
    <x v="0"/>
    <x v="40"/>
    <x v="0"/>
    <s v="Regular"/>
    <x v="6"/>
  </r>
  <r>
    <x v="480"/>
    <x v="0"/>
    <x v="2"/>
    <x v="0"/>
    <x v="1"/>
    <x v="0"/>
    <x v="0"/>
    <x v="5"/>
    <x v="0"/>
    <s v="Regular"/>
    <x v="5"/>
  </r>
  <r>
    <x v="481"/>
    <x v="1"/>
    <x v="2"/>
    <x v="7"/>
    <x v="4"/>
    <x v="0"/>
    <x v="0"/>
    <x v="20"/>
    <x v="0"/>
    <s v="Regular"/>
    <x v="6"/>
  </r>
  <r>
    <x v="482"/>
    <x v="1"/>
    <x v="4"/>
    <x v="5"/>
    <x v="1"/>
    <x v="0"/>
    <x v="0"/>
    <x v="20"/>
    <x v="0"/>
    <s v="Regular"/>
    <x v="6"/>
  </r>
  <r>
    <x v="483"/>
    <x v="0"/>
    <x v="0"/>
    <x v="7"/>
    <x v="1"/>
    <x v="0"/>
    <x v="0"/>
    <x v="43"/>
    <x v="0"/>
    <s v="Regular"/>
    <x v="5"/>
  </r>
  <r>
    <x v="484"/>
    <x v="1"/>
    <x v="0"/>
    <x v="0"/>
    <x v="1"/>
    <x v="0"/>
    <x v="0"/>
    <x v="20"/>
    <x v="0"/>
    <s v="Regular"/>
    <x v="7"/>
  </r>
  <r>
    <x v="485"/>
    <x v="1"/>
    <x v="4"/>
    <x v="2"/>
    <x v="2"/>
    <x v="0"/>
    <x v="0"/>
    <x v="20"/>
    <x v="0"/>
    <s v="Regular"/>
    <x v="5"/>
  </r>
  <r>
    <x v="486"/>
    <x v="1"/>
    <x v="4"/>
    <x v="7"/>
    <x v="1"/>
    <x v="0"/>
    <x v="0"/>
    <x v="20"/>
    <x v="0"/>
    <s v="Regular"/>
    <x v="5"/>
  </r>
  <r>
    <x v="487"/>
    <x v="1"/>
    <x v="0"/>
    <x v="4"/>
    <x v="2"/>
    <x v="0"/>
    <x v="0"/>
    <x v="24"/>
    <x v="0"/>
    <s v="Regular"/>
    <x v="6"/>
  </r>
  <r>
    <x v="488"/>
    <x v="1"/>
    <x v="2"/>
    <x v="0"/>
    <x v="0"/>
    <x v="0"/>
    <x v="0"/>
    <x v="24"/>
    <x v="0"/>
    <s v="Returning"/>
    <x v="6"/>
  </r>
  <r>
    <x v="489"/>
    <x v="0"/>
    <x v="2"/>
    <x v="7"/>
    <x v="0"/>
    <x v="0"/>
    <x v="0"/>
    <x v="20"/>
    <x v="0"/>
    <s v="Regular"/>
    <x v="7"/>
  </r>
  <r>
    <x v="490"/>
    <x v="1"/>
    <x v="2"/>
    <x v="0"/>
    <x v="1"/>
    <x v="0"/>
    <x v="0"/>
    <x v="20"/>
    <x v="0"/>
    <s v="Regular"/>
    <x v="6"/>
  </r>
  <r>
    <x v="491"/>
    <x v="2"/>
    <x v="4"/>
    <x v="1"/>
    <x v="0"/>
    <x v="0"/>
    <x v="0"/>
    <x v="18"/>
    <x v="0"/>
    <s v="Regular"/>
    <x v="9"/>
  </r>
  <r>
    <x v="492"/>
    <x v="0"/>
    <x v="0"/>
    <x v="0"/>
    <x v="4"/>
    <x v="0"/>
    <x v="1"/>
    <x v="20"/>
    <x v="0"/>
    <s v="Regular"/>
    <x v="5"/>
  </r>
  <r>
    <x v="493"/>
    <x v="0"/>
    <x v="1"/>
    <x v="4"/>
    <x v="3"/>
    <x v="0"/>
    <x v="0"/>
    <x v="20"/>
    <x v="0"/>
    <s v="Regular"/>
    <x v="0"/>
  </r>
  <r>
    <x v="494"/>
    <x v="1"/>
    <x v="4"/>
    <x v="7"/>
    <x v="0"/>
    <x v="0"/>
    <x v="0"/>
    <x v="37"/>
    <x v="0"/>
    <s v="Regular"/>
    <x v="6"/>
  </r>
  <r>
    <x v="495"/>
    <x v="1"/>
    <x v="4"/>
    <x v="0"/>
    <x v="1"/>
    <x v="0"/>
    <x v="0"/>
    <x v="3"/>
    <x v="0"/>
    <s v="Regular"/>
    <x v="2"/>
  </r>
  <r>
    <x v="496"/>
    <x v="0"/>
    <x v="0"/>
    <x v="0"/>
    <x v="2"/>
    <x v="0"/>
    <x v="0"/>
    <x v="20"/>
    <x v="0"/>
    <s v="Regular"/>
    <x v="2"/>
  </r>
  <r>
    <x v="497"/>
    <x v="0"/>
    <x v="2"/>
    <x v="6"/>
    <x v="1"/>
    <x v="0"/>
    <x v="0"/>
    <x v="20"/>
    <x v="0"/>
    <s v="Regular"/>
    <x v="8"/>
  </r>
  <r>
    <x v="498"/>
    <x v="0"/>
    <x v="4"/>
    <x v="7"/>
    <x v="4"/>
    <x v="0"/>
    <x v="1"/>
    <x v="20"/>
    <x v="0"/>
    <s v="Regular"/>
    <x v="5"/>
  </r>
  <r>
    <x v="499"/>
    <x v="1"/>
    <x v="0"/>
    <x v="5"/>
    <x v="3"/>
    <x v="0"/>
    <x v="0"/>
    <x v="26"/>
    <x v="0"/>
    <s v="Regular"/>
    <x v="2"/>
  </r>
  <r>
    <x v="500"/>
    <x v="1"/>
    <x v="2"/>
    <x v="2"/>
    <x v="0"/>
    <x v="0"/>
    <x v="0"/>
    <x v="43"/>
    <x v="0"/>
    <s v="Regular"/>
    <x v="3"/>
  </r>
  <r>
    <x v="501"/>
    <x v="1"/>
    <x v="4"/>
    <x v="2"/>
    <x v="3"/>
    <x v="0"/>
    <x v="0"/>
    <x v="44"/>
    <x v="0"/>
    <s v="Regular"/>
    <x v="6"/>
  </r>
  <r>
    <x v="502"/>
    <x v="0"/>
    <x v="3"/>
    <x v="3"/>
    <x v="1"/>
    <x v="0"/>
    <x v="0"/>
    <x v="20"/>
    <x v="0"/>
    <s v="Regular"/>
    <x v="7"/>
  </r>
  <r>
    <x v="503"/>
    <x v="0"/>
    <x v="0"/>
    <x v="3"/>
    <x v="2"/>
    <x v="0"/>
    <x v="0"/>
    <x v="20"/>
    <x v="0"/>
    <s v="Regular"/>
    <x v="6"/>
  </r>
  <r>
    <x v="504"/>
    <x v="1"/>
    <x v="2"/>
    <x v="1"/>
    <x v="0"/>
    <x v="0"/>
    <x v="0"/>
    <x v="20"/>
    <x v="0"/>
    <s v="Regular"/>
    <x v="6"/>
  </r>
  <r>
    <x v="505"/>
    <x v="1"/>
    <x v="2"/>
    <x v="0"/>
    <x v="1"/>
    <x v="0"/>
    <x v="0"/>
    <x v="34"/>
    <x v="0"/>
    <s v="Regular"/>
    <x v="4"/>
  </r>
  <r>
    <x v="506"/>
    <x v="1"/>
    <x v="0"/>
    <x v="0"/>
    <x v="1"/>
    <x v="0"/>
    <x v="0"/>
    <x v="20"/>
    <x v="0"/>
    <s v="Regular"/>
    <x v="7"/>
  </r>
  <r>
    <x v="507"/>
    <x v="1"/>
    <x v="2"/>
    <x v="1"/>
    <x v="0"/>
    <x v="0"/>
    <x v="0"/>
    <x v="20"/>
    <x v="0"/>
    <s v="Regular"/>
    <x v="6"/>
  </r>
  <r>
    <x v="508"/>
    <x v="0"/>
    <x v="4"/>
    <x v="3"/>
    <x v="0"/>
    <x v="0"/>
    <x v="0"/>
    <x v="20"/>
    <x v="0"/>
    <s v="Regular"/>
    <x v="5"/>
  </r>
  <r>
    <x v="509"/>
    <x v="1"/>
    <x v="0"/>
    <x v="2"/>
    <x v="1"/>
    <x v="0"/>
    <x v="0"/>
    <x v="20"/>
    <x v="0"/>
    <s v="Regular"/>
    <x v="7"/>
  </r>
  <r>
    <x v="510"/>
    <x v="2"/>
    <x v="3"/>
    <x v="5"/>
    <x v="2"/>
    <x v="0"/>
    <x v="0"/>
    <x v="20"/>
    <x v="0"/>
    <s v="Regular"/>
    <x v="9"/>
  </r>
  <r>
    <x v="511"/>
    <x v="0"/>
    <x v="4"/>
    <x v="5"/>
    <x v="4"/>
    <x v="0"/>
    <x v="1"/>
    <x v="20"/>
    <x v="0"/>
    <s v="Regular"/>
    <x v="5"/>
  </r>
  <r>
    <x v="512"/>
    <x v="1"/>
    <x v="4"/>
    <x v="6"/>
    <x v="4"/>
    <x v="0"/>
    <x v="0"/>
    <x v="10"/>
    <x v="0"/>
    <s v="Returning"/>
    <x v="1"/>
  </r>
  <r>
    <x v="513"/>
    <x v="1"/>
    <x v="3"/>
    <x v="2"/>
    <x v="1"/>
    <x v="0"/>
    <x v="1"/>
    <x v="20"/>
    <x v="0"/>
    <s v="Regular"/>
    <x v="1"/>
  </r>
  <r>
    <x v="514"/>
    <x v="1"/>
    <x v="0"/>
    <x v="2"/>
    <x v="1"/>
    <x v="0"/>
    <x v="0"/>
    <x v="20"/>
    <x v="0"/>
    <s v="Regular"/>
    <x v="4"/>
  </r>
  <r>
    <x v="515"/>
    <x v="1"/>
    <x v="4"/>
    <x v="4"/>
    <x v="1"/>
    <x v="0"/>
    <x v="0"/>
    <x v="20"/>
    <x v="0"/>
    <s v="Returning"/>
    <x v="2"/>
  </r>
  <r>
    <x v="516"/>
    <x v="1"/>
    <x v="0"/>
    <x v="0"/>
    <x v="2"/>
    <x v="0"/>
    <x v="0"/>
    <x v="26"/>
    <x v="0"/>
    <s v="Regular"/>
    <x v="4"/>
  </r>
  <r>
    <x v="517"/>
    <x v="1"/>
    <x v="4"/>
    <x v="2"/>
    <x v="1"/>
    <x v="0"/>
    <x v="0"/>
    <x v="20"/>
    <x v="0"/>
    <s v="Regular"/>
    <x v="4"/>
  </r>
  <r>
    <x v="518"/>
    <x v="1"/>
    <x v="3"/>
    <x v="0"/>
    <x v="2"/>
    <x v="0"/>
    <x v="0"/>
    <x v="20"/>
    <x v="0"/>
    <s v="Regular"/>
    <x v="7"/>
  </r>
  <r>
    <x v="519"/>
    <x v="1"/>
    <x v="3"/>
    <x v="3"/>
    <x v="1"/>
    <x v="0"/>
    <x v="0"/>
    <x v="36"/>
    <x v="0"/>
    <s v="Returning"/>
    <x v="6"/>
  </r>
  <r>
    <x v="520"/>
    <x v="0"/>
    <x v="0"/>
    <x v="4"/>
    <x v="0"/>
    <x v="0"/>
    <x v="0"/>
    <x v="44"/>
    <x v="1"/>
    <s v="Returning"/>
    <x v="8"/>
  </r>
  <r>
    <x v="521"/>
    <x v="0"/>
    <x v="4"/>
    <x v="1"/>
    <x v="0"/>
    <x v="0"/>
    <x v="0"/>
    <x v="20"/>
    <x v="0"/>
    <s v="Returning"/>
    <x v="5"/>
  </r>
  <r>
    <x v="522"/>
    <x v="1"/>
    <x v="0"/>
    <x v="7"/>
    <x v="2"/>
    <x v="0"/>
    <x v="0"/>
    <x v="44"/>
    <x v="0"/>
    <s v="Regular"/>
    <x v="2"/>
  </r>
  <r>
    <x v="523"/>
    <x v="1"/>
    <x v="3"/>
    <x v="4"/>
    <x v="2"/>
    <x v="0"/>
    <x v="0"/>
    <x v="20"/>
    <x v="0"/>
    <s v="Returning"/>
    <x v="0"/>
  </r>
  <r>
    <x v="524"/>
    <x v="1"/>
    <x v="0"/>
    <x v="3"/>
    <x v="3"/>
    <x v="0"/>
    <x v="0"/>
    <x v="40"/>
    <x v="0"/>
    <s v="Regular"/>
    <x v="5"/>
  </r>
  <r>
    <x v="525"/>
    <x v="1"/>
    <x v="0"/>
    <x v="2"/>
    <x v="3"/>
    <x v="0"/>
    <x v="0"/>
    <x v="20"/>
    <x v="0"/>
    <s v="Regular"/>
    <x v="2"/>
  </r>
  <r>
    <x v="526"/>
    <x v="1"/>
    <x v="4"/>
    <x v="4"/>
    <x v="0"/>
    <x v="0"/>
    <x v="0"/>
    <x v="20"/>
    <x v="0"/>
    <s v="Regular"/>
    <x v="4"/>
  </r>
  <r>
    <x v="527"/>
    <x v="0"/>
    <x v="0"/>
    <x v="5"/>
    <x v="0"/>
    <x v="0"/>
    <x v="0"/>
    <x v="3"/>
    <x v="0"/>
    <s v="Regular"/>
    <x v="2"/>
  </r>
  <r>
    <x v="528"/>
    <x v="2"/>
    <x v="0"/>
    <x v="2"/>
    <x v="3"/>
    <x v="0"/>
    <x v="2"/>
    <x v="20"/>
    <x v="0"/>
    <s v="Regular"/>
    <x v="10"/>
  </r>
  <r>
    <x v="529"/>
    <x v="0"/>
    <x v="2"/>
    <x v="1"/>
    <x v="1"/>
    <x v="0"/>
    <x v="0"/>
    <x v="5"/>
    <x v="0"/>
    <s v="Regular"/>
    <x v="4"/>
  </r>
  <r>
    <x v="530"/>
    <x v="1"/>
    <x v="2"/>
    <x v="0"/>
    <x v="2"/>
    <x v="0"/>
    <x v="0"/>
    <x v="20"/>
    <x v="0"/>
    <s v="Regular"/>
    <x v="0"/>
  </r>
  <r>
    <x v="531"/>
    <x v="0"/>
    <x v="0"/>
    <x v="7"/>
    <x v="2"/>
    <x v="0"/>
    <x v="0"/>
    <x v="44"/>
    <x v="0"/>
    <s v="Returning"/>
    <x v="3"/>
  </r>
  <r>
    <x v="532"/>
    <x v="1"/>
    <x v="0"/>
    <x v="3"/>
    <x v="2"/>
    <x v="0"/>
    <x v="0"/>
    <x v="20"/>
    <x v="0"/>
    <s v="Regular"/>
    <x v="7"/>
  </r>
  <r>
    <x v="533"/>
    <x v="1"/>
    <x v="2"/>
    <x v="2"/>
    <x v="3"/>
    <x v="0"/>
    <x v="0"/>
    <x v="2"/>
    <x v="0"/>
    <s v="Regular"/>
    <x v="7"/>
  </r>
  <r>
    <x v="534"/>
    <x v="0"/>
    <x v="1"/>
    <x v="2"/>
    <x v="0"/>
    <x v="0"/>
    <x v="0"/>
    <x v="20"/>
    <x v="0"/>
    <s v="Regular"/>
    <x v="0"/>
  </r>
  <r>
    <x v="535"/>
    <x v="1"/>
    <x v="2"/>
    <x v="2"/>
    <x v="0"/>
    <x v="0"/>
    <x v="0"/>
    <x v="43"/>
    <x v="0"/>
    <s v="Regular"/>
    <x v="4"/>
  </r>
  <r>
    <x v="536"/>
    <x v="1"/>
    <x v="0"/>
    <x v="5"/>
    <x v="1"/>
    <x v="0"/>
    <x v="0"/>
    <x v="20"/>
    <x v="0"/>
    <s v="Regular"/>
    <x v="5"/>
  </r>
  <r>
    <x v="537"/>
    <x v="1"/>
    <x v="3"/>
    <x v="0"/>
    <x v="2"/>
    <x v="0"/>
    <x v="0"/>
    <x v="20"/>
    <x v="0"/>
    <s v="Regular"/>
    <x v="2"/>
  </r>
  <r>
    <x v="538"/>
    <x v="1"/>
    <x v="4"/>
    <x v="3"/>
    <x v="1"/>
    <x v="0"/>
    <x v="0"/>
    <x v="26"/>
    <x v="0"/>
    <s v="Regular"/>
    <x v="3"/>
  </r>
  <r>
    <x v="539"/>
    <x v="0"/>
    <x v="0"/>
    <x v="4"/>
    <x v="1"/>
    <x v="0"/>
    <x v="0"/>
    <x v="20"/>
    <x v="0"/>
    <s v="Returning"/>
    <x v="2"/>
  </r>
  <r>
    <x v="540"/>
    <x v="1"/>
    <x v="4"/>
    <x v="7"/>
    <x v="0"/>
    <x v="1"/>
    <x v="0"/>
    <x v="6"/>
    <x v="0"/>
    <s v="Regular"/>
    <x v="2"/>
  </r>
  <r>
    <x v="541"/>
    <x v="1"/>
    <x v="4"/>
    <x v="5"/>
    <x v="0"/>
    <x v="1"/>
    <x v="0"/>
    <x v="43"/>
    <x v="0"/>
    <s v="Regular"/>
    <x v="4"/>
  </r>
  <r>
    <x v="542"/>
    <x v="1"/>
    <x v="2"/>
    <x v="6"/>
    <x v="4"/>
    <x v="0"/>
    <x v="0"/>
    <x v="20"/>
    <x v="0"/>
    <s v="Regular"/>
    <x v="6"/>
  </r>
  <r>
    <x v="543"/>
    <x v="0"/>
    <x v="2"/>
    <x v="2"/>
    <x v="0"/>
    <x v="0"/>
    <x v="1"/>
    <x v="20"/>
    <x v="0"/>
    <s v="Regular"/>
    <x v="5"/>
  </r>
  <r>
    <x v="544"/>
    <x v="0"/>
    <x v="2"/>
    <x v="7"/>
    <x v="0"/>
    <x v="0"/>
    <x v="0"/>
    <x v="20"/>
    <x v="0"/>
    <s v="Regular"/>
    <x v="6"/>
  </r>
  <r>
    <x v="545"/>
    <x v="1"/>
    <x v="1"/>
    <x v="5"/>
    <x v="3"/>
    <x v="0"/>
    <x v="0"/>
    <x v="20"/>
    <x v="0"/>
    <s v="Regular"/>
    <x v="2"/>
  </r>
  <r>
    <x v="546"/>
    <x v="1"/>
    <x v="3"/>
    <x v="7"/>
    <x v="2"/>
    <x v="0"/>
    <x v="0"/>
    <x v="47"/>
    <x v="0"/>
    <s v="Returning"/>
    <x v="6"/>
  </r>
  <r>
    <x v="547"/>
    <x v="1"/>
    <x v="2"/>
    <x v="6"/>
    <x v="3"/>
    <x v="0"/>
    <x v="0"/>
    <x v="20"/>
    <x v="0"/>
    <s v="Returning"/>
    <x v="6"/>
  </r>
  <r>
    <x v="548"/>
    <x v="0"/>
    <x v="2"/>
    <x v="6"/>
    <x v="4"/>
    <x v="0"/>
    <x v="0"/>
    <x v="20"/>
    <x v="0"/>
    <s v="Regular"/>
    <x v="5"/>
  </r>
  <r>
    <x v="549"/>
    <x v="1"/>
    <x v="2"/>
    <x v="1"/>
    <x v="1"/>
    <x v="0"/>
    <x v="0"/>
    <x v="10"/>
    <x v="0"/>
    <s v="Regula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m/>
    <x v="0"/>
    <x v="0"/>
    <x v="0"/>
    <x v="0"/>
    <x v="0"/>
    <x v="0"/>
    <x v="0"/>
    <s v="NGS"/>
    <s v="Returning"/>
    <x v="0"/>
  </r>
  <r>
    <m/>
    <x v="0"/>
    <x v="0"/>
    <x v="1"/>
    <x v="1"/>
    <x v="0"/>
    <x v="0"/>
    <x v="1"/>
    <s v="NGS"/>
    <s v="Newbie"/>
    <x v="0"/>
  </r>
  <r>
    <m/>
    <x v="1"/>
    <x v="1"/>
    <x v="2"/>
    <x v="1"/>
    <x v="0"/>
    <x v="0"/>
    <x v="2"/>
    <s v="NGS"/>
    <s v="Newbie"/>
    <x v="0"/>
  </r>
  <r>
    <m/>
    <x v="1"/>
    <x v="1"/>
    <x v="3"/>
    <x v="2"/>
    <x v="0"/>
    <x v="0"/>
    <x v="2"/>
    <s v="NGS"/>
    <s v="Newbie"/>
    <x v="0"/>
  </r>
  <r>
    <m/>
    <x v="1"/>
    <x v="1"/>
    <x v="4"/>
    <x v="2"/>
    <x v="0"/>
    <x v="0"/>
    <x v="3"/>
    <s v="PSO2"/>
    <s v="Newbie"/>
    <x v="0"/>
  </r>
  <r>
    <m/>
    <x v="0"/>
    <x v="0"/>
    <x v="5"/>
    <x v="2"/>
    <x v="0"/>
    <x v="0"/>
    <x v="4"/>
    <s v="NGS"/>
    <s v="Regular"/>
    <x v="1"/>
  </r>
  <r>
    <m/>
    <x v="0"/>
    <x v="0"/>
    <x v="4"/>
    <x v="3"/>
    <x v="0"/>
    <x v="0"/>
    <x v="4"/>
    <s v="PSO2"/>
    <s v="Regular"/>
    <x v="2"/>
  </r>
  <r>
    <m/>
    <x v="1"/>
    <x v="0"/>
    <x v="3"/>
    <x v="1"/>
    <x v="0"/>
    <x v="1"/>
    <x v="4"/>
    <s v="NGS"/>
    <s v="Newbie"/>
    <x v="1"/>
  </r>
  <r>
    <m/>
    <x v="0"/>
    <x v="0"/>
    <x v="5"/>
    <x v="2"/>
    <x v="0"/>
    <x v="0"/>
    <x v="5"/>
    <s v="NGS"/>
    <s v="Regular"/>
    <x v="3"/>
  </r>
  <r>
    <m/>
    <x v="0"/>
    <x v="1"/>
    <x v="6"/>
    <x v="0"/>
    <x v="0"/>
    <x v="1"/>
    <x v="6"/>
    <s v="NGS"/>
    <s v="Newbie"/>
    <x v="1"/>
  </r>
  <r>
    <m/>
    <x v="0"/>
    <x v="0"/>
    <x v="7"/>
    <x v="0"/>
    <x v="0"/>
    <x v="0"/>
    <x v="7"/>
    <s v="PSO2"/>
    <s v="Returning"/>
    <x v="4"/>
  </r>
  <r>
    <m/>
    <x v="1"/>
    <x v="0"/>
    <x v="2"/>
    <x v="0"/>
    <x v="0"/>
    <x v="0"/>
    <x v="7"/>
    <s v="NGS"/>
    <s v="Regular"/>
    <x v="2"/>
  </r>
  <r>
    <m/>
    <x v="0"/>
    <x v="1"/>
    <x v="1"/>
    <x v="1"/>
    <x v="0"/>
    <x v="0"/>
    <x v="7"/>
    <s v="NGS"/>
    <s v="Newbie"/>
    <x v="0"/>
  </r>
  <r>
    <m/>
    <x v="1"/>
    <x v="1"/>
    <x v="3"/>
    <x v="1"/>
    <x v="0"/>
    <x v="0"/>
    <x v="7"/>
    <s v="NGS"/>
    <s v="Returning"/>
    <x v="2"/>
  </r>
  <r>
    <m/>
    <x v="1"/>
    <x v="0"/>
    <x v="3"/>
    <x v="2"/>
    <x v="0"/>
    <x v="0"/>
    <x v="8"/>
    <s v="NGS"/>
    <s v="Newbie"/>
    <x v="0"/>
  </r>
  <r>
    <m/>
    <x v="1"/>
    <x v="2"/>
    <x v="4"/>
    <x v="1"/>
    <x v="0"/>
    <x v="0"/>
    <x v="8"/>
    <s v="NGS"/>
    <s v="Returning"/>
    <x v="3"/>
  </r>
  <r>
    <m/>
    <x v="1"/>
    <x v="3"/>
    <x v="1"/>
    <x v="0"/>
    <x v="0"/>
    <x v="0"/>
    <x v="8"/>
    <s v="NGS"/>
    <s v="Returning"/>
    <x v="1"/>
  </r>
  <r>
    <m/>
    <x v="1"/>
    <x v="0"/>
    <x v="2"/>
    <x v="2"/>
    <x v="0"/>
    <x v="0"/>
    <x v="9"/>
    <s v="NGS"/>
    <s v="Returning"/>
    <x v="0"/>
  </r>
  <r>
    <m/>
    <x v="1"/>
    <x v="2"/>
    <x v="3"/>
    <x v="0"/>
    <x v="0"/>
    <x v="0"/>
    <x v="9"/>
    <s v="PSO2"/>
    <s v="Regular"/>
    <x v="0"/>
  </r>
  <r>
    <m/>
    <x v="1"/>
    <x v="3"/>
    <x v="1"/>
    <x v="0"/>
    <x v="0"/>
    <x v="0"/>
    <x v="9"/>
    <s v="NGS"/>
    <s v="Newbie"/>
    <x v="0"/>
  </r>
  <r>
    <m/>
    <x v="1"/>
    <x v="1"/>
    <x v="5"/>
    <x v="1"/>
    <x v="0"/>
    <x v="0"/>
    <x v="10"/>
    <s v="PSO2"/>
    <s v="Returning"/>
    <x v="5"/>
  </r>
  <r>
    <m/>
    <x v="1"/>
    <x v="1"/>
    <x v="7"/>
    <x v="1"/>
    <x v="0"/>
    <x v="0"/>
    <x v="10"/>
    <s v="PSO2"/>
    <s v="Returning"/>
    <x v="3"/>
  </r>
  <r>
    <m/>
    <x v="1"/>
    <x v="2"/>
    <x v="1"/>
    <x v="2"/>
    <x v="0"/>
    <x v="0"/>
    <x v="10"/>
    <s v="NGS"/>
    <s v="Returning"/>
    <x v="3"/>
  </r>
  <r>
    <m/>
    <x v="0"/>
    <x v="0"/>
    <x v="7"/>
    <x v="0"/>
    <x v="0"/>
    <x v="0"/>
    <x v="11"/>
    <s v="PSO2"/>
    <s v="Returning"/>
    <x v="3"/>
  </r>
  <r>
    <m/>
    <x v="1"/>
    <x v="1"/>
    <x v="0"/>
    <x v="1"/>
    <x v="0"/>
    <x v="0"/>
    <x v="11"/>
    <s v="NGS"/>
    <s v="Regular"/>
    <x v="2"/>
  </r>
  <r>
    <m/>
    <x v="1"/>
    <x v="1"/>
    <x v="6"/>
    <x v="3"/>
    <x v="0"/>
    <x v="0"/>
    <x v="11"/>
    <s v="NGS"/>
    <s v="Returning"/>
    <x v="5"/>
  </r>
  <r>
    <m/>
    <x v="1"/>
    <x v="2"/>
    <x v="7"/>
    <x v="1"/>
    <x v="0"/>
    <x v="0"/>
    <x v="11"/>
    <s v="NGS"/>
    <s v="Regular"/>
    <x v="6"/>
  </r>
  <r>
    <m/>
    <x v="1"/>
    <x v="3"/>
    <x v="1"/>
    <x v="0"/>
    <x v="0"/>
    <x v="0"/>
    <x v="11"/>
    <s v="NGS"/>
    <s v="Regular"/>
    <x v="2"/>
  </r>
  <r>
    <m/>
    <x v="0"/>
    <x v="0"/>
    <x v="6"/>
    <x v="1"/>
    <x v="0"/>
    <x v="0"/>
    <x v="12"/>
    <s v="NGS"/>
    <s v="Returning"/>
    <x v="7"/>
  </r>
  <r>
    <m/>
    <x v="0"/>
    <x v="0"/>
    <x v="3"/>
    <x v="2"/>
    <x v="0"/>
    <x v="0"/>
    <x v="12"/>
    <s v="NGS"/>
    <s v="Regular"/>
    <x v="0"/>
  </r>
  <r>
    <m/>
    <x v="1"/>
    <x v="4"/>
    <x v="7"/>
    <x v="3"/>
    <x v="0"/>
    <x v="0"/>
    <x v="12"/>
    <s v="NGS"/>
    <s v="Returning"/>
    <x v="4"/>
  </r>
  <r>
    <m/>
    <x v="1"/>
    <x v="1"/>
    <x v="4"/>
    <x v="0"/>
    <x v="0"/>
    <x v="0"/>
    <x v="12"/>
    <s v="NGS"/>
    <s v="Regular"/>
    <x v="8"/>
  </r>
  <r>
    <m/>
    <x v="1"/>
    <x v="0"/>
    <x v="4"/>
    <x v="1"/>
    <x v="0"/>
    <x v="0"/>
    <x v="13"/>
    <s v="NGS"/>
    <s v="Returning"/>
    <x v="3"/>
  </r>
  <r>
    <m/>
    <x v="1"/>
    <x v="2"/>
    <x v="1"/>
    <x v="1"/>
    <x v="0"/>
    <x v="0"/>
    <x v="13"/>
    <s v="PSO2"/>
    <s v="Returning"/>
    <x v="2"/>
  </r>
  <r>
    <m/>
    <x v="1"/>
    <x v="3"/>
    <x v="0"/>
    <x v="2"/>
    <x v="0"/>
    <x v="0"/>
    <x v="13"/>
    <s v="NGS"/>
    <s v="Returning"/>
    <x v="2"/>
  </r>
  <r>
    <m/>
    <x v="1"/>
    <x v="1"/>
    <x v="7"/>
    <x v="0"/>
    <x v="0"/>
    <x v="0"/>
    <x v="14"/>
    <s v="PSO2"/>
    <s v="Returning"/>
    <x v="9"/>
  </r>
  <r>
    <m/>
    <x v="0"/>
    <x v="3"/>
    <x v="6"/>
    <x v="1"/>
    <x v="0"/>
    <x v="0"/>
    <x v="14"/>
    <s v="NGS"/>
    <s v="Regular"/>
    <x v="0"/>
  </r>
  <r>
    <m/>
    <x v="1"/>
    <x v="1"/>
    <x v="4"/>
    <x v="0"/>
    <x v="0"/>
    <x v="1"/>
    <x v="15"/>
    <s v="NGS"/>
    <s v="Returning"/>
    <x v="1"/>
  </r>
  <r>
    <m/>
    <x v="0"/>
    <x v="1"/>
    <x v="7"/>
    <x v="2"/>
    <x v="0"/>
    <x v="0"/>
    <x v="15"/>
    <s v="NGS"/>
    <s v="Regular"/>
    <x v="3"/>
  </r>
  <r>
    <m/>
    <x v="2"/>
    <x v="4"/>
    <x v="3"/>
    <x v="3"/>
    <x v="0"/>
    <x v="0"/>
    <x v="16"/>
    <s v="NGS"/>
    <s v="Returning"/>
    <x v="5"/>
  </r>
  <r>
    <m/>
    <x v="0"/>
    <x v="1"/>
    <x v="1"/>
    <x v="2"/>
    <x v="0"/>
    <x v="0"/>
    <x v="17"/>
    <s v="NGS"/>
    <s v="Regular"/>
    <x v="0"/>
  </r>
  <r>
    <m/>
    <x v="1"/>
    <x v="1"/>
    <x v="0"/>
    <x v="2"/>
    <x v="0"/>
    <x v="0"/>
    <x v="18"/>
    <s v="NGS"/>
    <s v="Returning"/>
    <x v="2"/>
  </r>
  <r>
    <m/>
    <x v="1"/>
    <x v="4"/>
    <x v="1"/>
    <x v="0"/>
    <x v="0"/>
    <x v="0"/>
    <x v="19"/>
    <s v="NGS"/>
    <s v="Returning"/>
    <x v="4"/>
  </r>
  <r>
    <m/>
    <x v="1"/>
    <x v="2"/>
    <x v="7"/>
    <x v="1"/>
    <x v="0"/>
    <x v="0"/>
    <x v="19"/>
    <s v="NGS"/>
    <s v="Regular"/>
    <x v="2"/>
  </r>
  <r>
    <m/>
    <x v="1"/>
    <x v="3"/>
    <x v="0"/>
    <x v="3"/>
    <x v="0"/>
    <x v="0"/>
    <x v="20"/>
    <s v="NGS"/>
    <s v="Regular"/>
    <x v="1"/>
  </r>
  <r>
    <m/>
    <x v="1"/>
    <x v="0"/>
    <x v="6"/>
    <x v="2"/>
    <x v="0"/>
    <x v="0"/>
    <x v="21"/>
    <s v="NGS"/>
    <s v="Returning"/>
    <x v="9"/>
  </r>
  <r>
    <m/>
    <x v="1"/>
    <x v="1"/>
    <x v="1"/>
    <x v="2"/>
    <x v="0"/>
    <x v="0"/>
    <x v="22"/>
    <s v="PSO2"/>
    <s v="Returning"/>
    <x v="2"/>
  </r>
  <r>
    <m/>
    <x v="2"/>
    <x v="0"/>
    <x v="3"/>
    <x v="4"/>
    <x v="0"/>
    <x v="0"/>
    <x v="23"/>
    <s v="NGS"/>
    <s v="Regular"/>
    <x v="8"/>
  </r>
  <r>
    <m/>
    <x v="1"/>
    <x v="0"/>
    <x v="2"/>
    <x v="1"/>
    <x v="0"/>
    <x v="0"/>
    <x v="23"/>
    <s v="NGS"/>
    <s v="Regular"/>
    <x v="9"/>
  </r>
  <r>
    <m/>
    <x v="0"/>
    <x v="3"/>
    <x v="4"/>
    <x v="0"/>
    <x v="0"/>
    <x v="0"/>
    <x v="23"/>
    <s v="NGS"/>
    <s v="Regular"/>
    <x v="8"/>
  </r>
  <r>
    <m/>
    <x v="1"/>
    <x v="1"/>
    <x v="1"/>
    <x v="1"/>
    <x v="0"/>
    <x v="0"/>
    <x v="24"/>
    <s v="NGS"/>
    <s v="Regular"/>
    <x v="3"/>
  </r>
  <r>
    <m/>
    <x v="1"/>
    <x v="0"/>
    <x v="2"/>
    <x v="0"/>
    <x v="0"/>
    <x v="0"/>
    <x v="25"/>
    <s v="NGS"/>
    <s v="Regular"/>
    <x v="6"/>
  </r>
  <r>
    <m/>
    <x v="1"/>
    <x v="4"/>
    <x v="4"/>
    <x v="1"/>
    <x v="0"/>
    <x v="0"/>
    <x v="26"/>
    <s v="NGS"/>
    <s v="Regular"/>
    <x v="9"/>
  </r>
  <r>
    <m/>
    <x v="0"/>
    <x v="1"/>
    <x v="1"/>
    <x v="4"/>
    <x v="0"/>
    <x v="1"/>
    <x v="26"/>
    <s v="NGS"/>
    <s v="Regular"/>
    <x v="1"/>
  </r>
  <r>
    <m/>
    <x v="1"/>
    <x v="2"/>
    <x v="0"/>
    <x v="2"/>
    <x v="0"/>
    <x v="0"/>
    <x v="26"/>
    <s v="NGS"/>
    <s v="Regular"/>
    <x v="3"/>
  </r>
  <r>
    <m/>
    <x v="1"/>
    <x v="0"/>
    <x v="4"/>
    <x v="0"/>
    <x v="0"/>
    <x v="0"/>
    <x v="27"/>
    <s v="NGS"/>
    <s v="Regular"/>
    <x v="9"/>
  </r>
  <r>
    <m/>
    <x v="1"/>
    <x v="0"/>
    <x v="7"/>
    <x v="2"/>
    <x v="0"/>
    <x v="0"/>
    <x v="27"/>
    <s v="NGS"/>
    <s v="Returning"/>
    <x v="3"/>
  </r>
  <r>
    <m/>
    <x v="0"/>
    <x v="0"/>
    <x v="3"/>
    <x v="1"/>
    <x v="0"/>
    <x v="0"/>
    <x v="28"/>
    <s v="NGS"/>
    <s v="Regular"/>
    <x v="8"/>
  </r>
  <r>
    <m/>
    <x v="0"/>
    <x v="0"/>
    <x v="7"/>
    <x v="1"/>
    <x v="0"/>
    <x v="0"/>
    <x v="28"/>
    <s v="NGS"/>
    <s v="Regular"/>
    <x v="9"/>
  </r>
  <r>
    <m/>
    <x v="1"/>
    <x v="1"/>
    <x v="0"/>
    <x v="2"/>
    <x v="0"/>
    <x v="0"/>
    <x v="28"/>
    <s v="NGS"/>
    <s v="Regular"/>
    <x v="3"/>
  </r>
  <r>
    <m/>
    <x v="1"/>
    <x v="2"/>
    <x v="6"/>
    <x v="0"/>
    <x v="0"/>
    <x v="0"/>
    <x v="28"/>
    <s v="NGS"/>
    <s v="Regular"/>
    <x v="9"/>
  </r>
  <r>
    <m/>
    <x v="1"/>
    <x v="3"/>
    <x v="4"/>
    <x v="2"/>
    <x v="0"/>
    <x v="0"/>
    <x v="28"/>
    <s v="NGS"/>
    <s v="Regular"/>
    <x v="3"/>
  </r>
  <r>
    <m/>
    <x v="0"/>
    <x v="0"/>
    <x v="3"/>
    <x v="1"/>
    <x v="0"/>
    <x v="1"/>
    <x v="29"/>
    <s v="NGS"/>
    <s v="Returning"/>
    <x v="1"/>
  </r>
  <r>
    <m/>
    <x v="1"/>
    <x v="0"/>
    <x v="4"/>
    <x v="0"/>
    <x v="0"/>
    <x v="0"/>
    <x v="29"/>
    <s v="NGS"/>
    <s v="Regular"/>
    <x v="2"/>
  </r>
  <r>
    <m/>
    <x v="0"/>
    <x v="1"/>
    <x v="3"/>
    <x v="1"/>
    <x v="0"/>
    <x v="0"/>
    <x v="29"/>
    <s v="NGS"/>
    <s v="Returning"/>
    <x v="0"/>
  </r>
  <r>
    <m/>
    <x v="0"/>
    <x v="2"/>
    <x v="7"/>
    <x v="1"/>
    <x v="0"/>
    <x v="0"/>
    <x v="29"/>
    <s v="NGS"/>
    <s v="Returning"/>
    <x v="3"/>
  </r>
  <r>
    <m/>
    <x v="1"/>
    <x v="3"/>
    <x v="2"/>
    <x v="0"/>
    <x v="0"/>
    <x v="0"/>
    <x v="29"/>
    <s v="NGS"/>
    <s v="Regular"/>
    <x v="1"/>
  </r>
  <r>
    <m/>
    <x v="0"/>
    <x v="0"/>
    <x v="0"/>
    <x v="1"/>
    <x v="0"/>
    <x v="0"/>
    <x v="30"/>
    <s v="NGS"/>
    <s v="Returning"/>
    <x v="2"/>
  </r>
  <r>
    <m/>
    <x v="0"/>
    <x v="0"/>
    <x v="2"/>
    <x v="2"/>
    <x v="0"/>
    <x v="0"/>
    <x v="30"/>
    <s v="NGS"/>
    <s v="Returning"/>
    <x v="1"/>
  </r>
  <r>
    <m/>
    <x v="0"/>
    <x v="0"/>
    <x v="7"/>
    <x v="2"/>
    <x v="0"/>
    <x v="0"/>
    <x v="30"/>
    <s v="NGS"/>
    <s v="Returning"/>
    <x v="9"/>
  </r>
  <r>
    <m/>
    <x v="0"/>
    <x v="1"/>
    <x v="0"/>
    <x v="2"/>
    <x v="0"/>
    <x v="0"/>
    <x v="30"/>
    <s v="NGS"/>
    <s v="Returning"/>
    <x v="9"/>
  </r>
  <r>
    <m/>
    <x v="1"/>
    <x v="0"/>
    <x v="3"/>
    <x v="2"/>
    <x v="0"/>
    <x v="0"/>
    <x v="31"/>
    <s v="NGS"/>
    <s v="Regular"/>
    <x v="3"/>
  </r>
  <r>
    <m/>
    <x v="1"/>
    <x v="0"/>
    <x v="0"/>
    <x v="1"/>
    <x v="0"/>
    <x v="1"/>
    <x v="31"/>
    <s v="NGS"/>
    <s v="Regular"/>
    <x v="1"/>
  </r>
  <r>
    <m/>
    <x v="1"/>
    <x v="3"/>
    <x v="7"/>
    <x v="0"/>
    <x v="0"/>
    <x v="0"/>
    <x v="31"/>
    <s v="NGS"/>
    <s v="Returning"/>
    <x v="2"/>
  </r>
  <r>
    <m/>
    <x v="0"/>
    <x v="0"/>
    <x v="4"/>
    <x v="1"/>
    <x v="0"/>
    <x v="0"/>
    <x v="32"/>
    <s v="NGS"/>
    <s v="Returning"/>
    <x v="9"/>
  </r>
  <r>
    <m/>
    <x v="1"/>
    <x v="1"/>
    <x v="7"/>
    <x v="4"/>
    <x v="0"/>
    <x v="0"/>
    <x v="32"/>
    <s v="NGS"/>
    <s v="Regular"/>
    <x v="2"/>
  </r>
  <r>
    <m/>
    <x v="1"/>
    <x v="1"/>
    <x v="1"/>
    <x v="2"/>
    <x v="0"/>
    <x v="0"/>
    <x v="32"/>
    <s v="NGS"/>
    <s v="Regular"/>
    <x v="9"/>
  </r>
  <r>
    <m/>
    <x v="1"/>
    <x v="2"/>
    <x v="4"/>
    <x v="3"/>
    <x v="0"/>
    <x v="0"/>
    <x v="32"/>
    <s v="NGS"/>
    <s v="Regular"/>
    <x v="4"/>
  </r>
  <r>
    <m/>
    <x v="1"/>
    <x v="2"/>
    <x v="5"/>
    <x v="4"/>
    <x v="0"/>
    <x v="0"/>
    <x v="32"/>
    <s v="NGS"/>
    <s v="Returning"/>
    <x v="0"/>
  </r>
  <r>
    <m/>
    <x v="1"/>
    <x v="1"/>
    <x v="4"/>
    <x v="2"/>
    <x v="0"/>
    <x v="0"/>
    <x v="33"/>
    <s v="NGS"/>
    <s v="Regular"/>
    <x v="6"/>
  </r>
  <r>
    <m/>
    <x v="1"/>
    <x v="1"/>
    <x v="7"/>
    <x v="0"/>
    <x v="0"/>
    <x v="0"/>
    <x v="33"/>
    <s v="NGS"/>
    <s v="Regular"/>
    <x v="6"/>
  </r>
  <r>
    <m/>
    <x v="1"/>
    <x v="2"/>
    <x v="4"/>
    <x v="4"/>
    <x v="1"/>
    <x v="0"/>
    <x v="33"/>
    <s v="NGS"/>
    <s v="Regular"/>
    <x v="6"/>
  </r>
  <r>
    <m/>
    <x v="0"/>
    <x v="2"/>
    <x v="7"/>
    <x v="1"/>
    <x v="0"/>
    <x v="0"/>
    <x v="33"/>
    <s v="NGS"/>
    <s v="Regular"/>
    <x v="9"/>
  </r>
  <r>
    <m/>
    <x v="0"/>
    <x v="2"/>
    <x v="3"/>
    <x v="1"/>
    <x v="0"/>
    <x v="0"/>
    <x v="33"/>
    <s v="NGS"/>
    <s v="Regular"/>
    <x v="9"/>
  </r>
  <r>
    <m/>
    <x v="1"/>
    <x v="3"/>
    <x v="6"/>
    <x v="0"/>
    <x v="0"/>
    <x v="0"/>
    <x v="33"/>
    <s v="NGS"/>
    <s v="Regular"/>
    <x v="9"/>
  </r>
  <r>
    <m/>
    <x v="1"/>
    <x v="3"/>
    <x v="1"/>
    <x v="2"/>
    <x v="0"/>
    <x v="0"/>
    <x v="33"/>
    <s v="NGS"/>
    <s v="Regular"/>
    <x v="9"/>
  </r>
  <r>
    <m/>
    <x v="1"/>
    <x v="3"/>
    <x v="6"/>
    <x v="0"/>
    <x v="0"/>
    <x v="0"/>
    <x v="33"/>
    <s v="NGS"/>
    <s v="Regular"/>
    <x v="3"/>
  </r>
  <r>
    <m/>
    <x v="0"/>
    <x v="3"/>
    <x v="3"/>
    <x v="2"/>
    <x v="0"/>
    <x v="0"/>
    <x v="33"/>
    <s v="PSO2"/>
    <s v="Regular"/>
    <x v="2"/>
  </r>
  <r>
    <m/>
    <x v="1"/>
    <x v="0"/>
    <x v="0"/>
    <x v="2"/>
    <x v="0"/>
    <x v="0"/>
    <x v="34"/>
    <s v="NGS"/>
    <s v="Regular"/>
    <x v="4"/>
  </r>
  <r>
    <m/>
    <x v="0"/>
    <x v="0"/>
    <x v="4"/>
    <x v="0"/>
    <x v="0"/>
    <x v="1"/>
    <x v="34"/>
    <s v="NGS"/>
    <s v="Regular"/>
    <x v="1"/>
  </r>
  <r>
    <m/>
    <x v="0"/>
    <x v="0"/>
    <x v="7"/>
    <x v="2"/>
    <x v="0"/>
    <x v="0"/>
    <x v="34"/>
    <s v="NGS"/>
    <s v="Regular"/>
    <x v="2"/>
  </r>
  <r>
    <m/>
    <x v="1"/>
    <x v="4"/>
    <x v="5"/>
    <x v="0"/>
    <x v="0"/>
    <x v="0"/>
    <x v="34"/>
    <s v="NGS"/>
    <s v="Regular"/>
    <x v="4"/>
  </r>
  <r>
    <m/>
    <x v="1"/>
    <x v="1"/>
    <x v="4"/>
    <x v="1"/>
    <x v="0"/>
    <x v="0"/>
    <x v="34"/>
    <s v="NGS"/>
    <s v="Returning"/>
    <x v="0"/>
  </r>
  <r>
    <m/>
    <x v="1"/>
    <x v="2"/>
    <x v="1"/>
    <x v="4"/>
    <x v="1"/>
    <x v="0"/>
    <x v="34"/>
    <s v="NGS"/>
    <s v="Returning"/>
    <x v="10"/>
  </r>
  <r>
    <m/>
    <x v="1"/>
    <x v="2"/>
    <x v="5"/>
    <x v="4"/>
    <x v="0"/>
    <x v="0"/>
    <x v="34"/>
    <s v="NGS"/>
    <s v="Regular"/>
    <x v="6"/>
  </r>
  <r>
    <m/>
    <x v="1"/>
    <x v="3"/>
    <x v="7"/>
    <x v="3"/>
    <x v="0"/>
    <x v="0"/>
    <x v="34"/>
    <s v="NGS"/>
    <s v="Regular"/>
    <x v="8"/>
  </r>
  <r>
    <m/>
    <x v="1"/>
    <x v="0"/>
    <x v="6"/>
    <x v="2"/>
    <x v="0"/>
    <x v="0"/>
    <x v="35"/>
    <s v="NGS"/>
    <s v="Regular"/>
    <x v="2"/>
  </r>
  <r>
    <m/>
    <x v="0"/>
    <x v="0"/>
    <x v="6"/>
    <x v="1"/>
    <x v="0"/>
    <x v="0"/>
    <x v="35"/>
    <s v="NGS"/>
    <s v="Regular"/>
    <x v="9"/>
  </r>
  <r>
    <m/>
    <x v="1"/>
    <x v="1"/>
    <x v="4"/>
    <x v="0"/>
    <x v="1"/>
    <x v="0"/>
    <x v="35"/>
    <s v="NGS"/>
    <s v="Regular"/>
    <x v="3"/>
  </r>
  <r>
    <m/>
    <x v="0"/>
    <x v="1"/>
    <x v="2"/>
    <x v="0"/>
    <x v="0"/>
    <x v="0"/>
    <x v="35"/>
    <s v="NGS"/>
    <s v="Regular"/>
    <x v="9"/>
  </r>
  <r>
    <m/>
    <x v="1"/>
    <x v="2"/>
    <x v="7"/>
    <x v="0"/>
    <x v="0"/>
    <x v="0"/>
    <x v="35"/>
    <s v="NGS"/>
    <s v="Regular"/>
    <x v="9"/>
  </r>
  <r>
    <m/>
    <x v="1"/>
    <x v="2"/>
    <x v="3"/>
    <x v="2"/>
    <x v="0"/>
    <x v="0"/>
    <x v="35"/>
    <s v="NGS"/>
    <s v="Regular"/>
    <x v="9"/>
  </r>
  <r>
    <m/>
    <x v="1"/>
    <x v="3"/>
    <x v="7"/>
    <x v="0"/>
    <x v="0"/>
    <x v="0"/>
    <x v="35"/>
    <s v="PSO2"/>
    <s v="Regular"/>
    <x v="2"/>
  </r>
  <r>
    <m/>
    <x v="0"/>
    <x v="3"/>
    <x v="1"/>
    <x v="1"/>
    <x v="0"/>
    <x v="0"/>
    <x v="35"/>
    <s v="NGS"/>
    <s v="Regular"/>
    <x v="0"/>
  </r>
  <r>
    <m/>
    <x v="1"/>
    <x v="3"/>
    <x v="6"/>
    <x v="0"/>
    <x v="0"/>
    <x v="0"/>
    <x v="35"/>
    <s v="NGS"/>
    <s v="Regular"/>
    <x v="0"/>
  </r>
  <r>
    <m/>
    <x v="1"/>
    <x v="3"/>
    <x v="1"/>
    <x v="4"/>
    <x v="0"/>
    <x v="0"/>
    <x v="35"/>
    <s v="NGS"/>
    <s v="Regular"/>
    <x v="1"/>
  </r>
  <r>
    <m/>
    <x v="1"/>
    <x v="3"/>
    <x v="1"/>
    <x v="0"/>
    <x v="0"/>
    <x v="0"/>
    <x v="35"/>
    <s v="NGS"/>
    <s v="Regular"/>
    <x v="3"/>
  </r>
  <r>
    <m/>
    <x v="1"/>
    <x v="3"/>
    <x v="6"/>
    <x v="2"/>
    <x v="0"/>
    <x v="0"/>
    <x v="35"/>
    <s v="NGS"/>
    <s v="Regular"/>
    <x v="4"/>
  </r>
  <r>
    <m/>
    <x v="1"/>
    <x v="0"/>
    <x v="1"/>
    <x v="0"/>
    <x v="0"/>
    <x v="0"/>
    <x v="36"/>
    <s v="NGS"/>
    <s v="Regular"/>
    <x v="2"/>
  </r>
  <r>
    <m/>
    <x v="1"/>
    <x v="0"/>
    <x v="0"/>
    <x v="0"/>
    <x v="0"/>
    <x v="0"/>
    <x v="36"/>
    <s v="NGS"/>
    <s v="Regular"/>
    <x v="2"/>
  </r>
  <r>
    <m/>
    <x v="1"/>
    <x v="0"/>
    <x v="0"/>
    <x v="1"/>
    <x v="0"/>
    <x v="0"/>
    <x v="36"/>
    <s v="NGS"/>
    <s v="Regular"/>
    <x v="2"/>
  </r>
  <r>
    <m/>
    <x v="1"/>
    <x v="0"/>
    <x v="0"/>
    <x v="3"/>
    <x v="0"/>
    <x v="0"/>
    <x v="36"/>
    <s v="NGS"/>
    <s v="Regular"/>
    <x v="1"/>
  </r>
  <r>
    <m/>
    <x v="1"/>
    <x v="1"/>
    <x v="7"/>
    <x v="1"/>
    <x v="0"/>
    <x v="0"/>
    <x v="36"/>
    <s v="NGS"/>
    <s v="Returning"/>
    <x v="8"/>
  </r>
  <r>
    <m/>
    <x v="1"/>
    <x v="1"/>
    <x v="4"/>
    <x v="0"/>
    <x v="0"/>
    <x v="0"/>
    <x v="36"/>
    <s v="NGS"/>
    <s v="Regular"/>
    <x v="2"/>
  </r>
  <r>
    <m/>
    <x v="0"/>
    <x v="2"/>
    <x v="1"/>
    <x v="1"/>
    <x v="0"/>
    <x v="1"/>
    <x v="36"/>
    <s v="NGS"/>
    <s v="Returning"/>
    <x v="1"/>
  </r>
  <r>
    <m/>
    <x v="1"/>
    <x v="2"/>
    <x v="6"/>
    <x v="4"/>
    <x v="0"/>
    <x v="0"/>
    <x v="36"/>
    <s v="NGS"/>
    <s v="Regular"/>
    <x v="3"/>
  </r>
  <r>
    <m/>
    <x v="0"/>
    <x v="0"/>
    <x v="0"/>
    <x v="2"/>
    <x v="0"/>
    <x v="0"/>
    <x v="37"/>
    <s v="NGS"/>
    <s v="Regular"/>
    <x v="9"/>
  </r>
  <r>
    <m/>
    <x v="0"/>
    <x v="0"/>
    <x v="5"/>
    <x v="1"/>
    <x v="0"/>
    <x v="0"/>
    <x v="37"/>
    <s v="NGS"/>
    <s v="Regular"/>
    <x v="9"/>
  </r>
  <r>
    <m/>
    <x v="1"/>
    <x v="0"/>
    <x v="0"/>
    <x v="2"/>
    <x v="0"/>
    <x v="0"/>
    <x v="37"/>
    <s v="PSO2"/>
    <s v="Regular"/>
    <x v="7"/>
  </r>
  <r>
    <m/>
    <x v="1"/>
    <x v="0"/>
    <x v="3"/>
    <x v="0"/>
    <x v="0"/>
    <x v="0"/>
    <x v="37"/>
    <s v="NGS"/>
    <s v="Regular"/>
    <x v="2"/>
  </r>
  <r>
    <m/>
    <x v="1"/>
    <x v="1"/>
    <x v="4"/>
    <x v="3"/>
    <x v="0"/>
    <x v="0"/>
    <x v="37"/>
    <s v="PSO2"/>
    <s v="Regular"/>
    <x v="6"/>
  </r>
  <r>
    <m/>
    <x v="1"/>
    <x v="1"/>
    <x v="6"/>
    <x v="2"/>
    <x v="0"/>
    <x v="0"/>
    <x v="37"/>
    <s v="NGS"/>
    <s v="Regular"/>
    <x v="1"/>
  </r>
  <r>
    <m/>
    <x v="1"/>
    <x v="1"/>
    <x v="1"/>
    <x v="1"/>
    <x v="0"/>
    <x v="0"/>
    <x v="37"/>
    <s v="NGS"/>
    <s v="Regular"/>
    <x v="6"/>
  </r>
  <r>
    <m/>
    <x v="1"/>
    <x v="1"/>
    <x v="7"/>
    <x v="2"/>
    <x v="0"/>
    <x v="0"/>
    <x v="37"/>
    <s v="NGS"/>
    <s v="Regular"/>
    <x v="3"/>
  </r>
  <r>
    <m/>
    <x v="1"/>
    <x v="1"/>
    <x v="4"/>
    <x v="1"/>
    <x v="0"/>
    <x v="0"/>
    <x v="37"/>
    <s v="NGS"/>
    <s v="Regular"/>
    <x v="3"/>
  </r>
  <r>
    <m/>
    <x v="1"/>
    <x v="2"/>
    <x v="0"/>
    <x v="4"/>
    <x v="0"/>
    <x v="0"/>
    <x v="37"/>
    <s v="NGS"/>
    <s v="Returning"/>
    <x v="3"/>
  </r>
  <r>
    <m/>
    <x v="2"/>
    <x v="2"/>
    <x v="1"/>
    <x v="1"/>
    <x v="0"/>
    <x v="0"/>
    <x v="37"/>
    <s v="NGS"/>
    <s v="Regular"/>
    <x v="5"/>
  </r>
  <r>
    <m/>
    <x v="1"/>
    <x v="3"/>
    <x v="6"/>
    <x v="0"/>
    <x v="0"/>
    <x v="0"/>
    <x v="37"/>
    <s v="NGS"/>
    <s v="Regular"/>
    <x v="1"/>
  </r>
  <r>
    <m/>
    <x v="1"/>
    <x v="0"/>
    <x v="7"/>
    <x v="1"/>
    <x v="0"/>
    <x v="1"/>
    <x v="38"/>
    <s v="NGS"/>
    <s v="Regular"/>
    <x v="1"/>
  </r>
  <r>
    <m/>
    <x v="1"/>
    <x v="0"/>
    <x v="7"/>
    <x v="2"/>
    <x v="0"/>
    <x v="0"/>
    <x v="38"/>
    <s v="NGS"/>
    <s v="Regular"/>
    <x v="2"/>
  </r>
  <r>
    <m/>
    <x v="1"/>
    <x v="1"/>
    <x v="0"/>
    <x v="2"/>
    <x v="0"/>
    <x v="0"/>
    <x v="38"/>
    <s v="NGS"/>
    <s v="Regular"/>
    <x v="9"/>
  </r>
  <r>
    <m/>
    <x v="1"/>
    <x v="1"/>
    <x v="6"/>
    <x v="3"/>
    <x v="0"/>
    <x v="0"/>
    <x v="38"/>
    <s v="NGS"/>
    <s v="Regular"/>
    <x v="3"/>
  </r>
  <r>
    <m/>
    <x v="1"/>
    <x v="1"/>
    <x v="7"/>
    <x v="0"/>
    <x v="0"/>
    <x v="0"/>
    <x v="38"/>
    <s v="NGS"/>
    <s v="Regular"/>
    <x v="2"/>
  </r>
  <r>
    <m/>
    <x v="0"/>
    <x v="2"/>
    <x v="7"/>
    <x v="2"/>
    <x v="0"/>
    <x v="0"/>
    <x v="38"/>
    <s v="NGS"/>
    <s v="Regular"/>
    <x v="8"/>
  </r>
  <r>
    <m/>
    <x v="1"/>
    <x v="3"/>
    <x v="7"/>
    <x v="0"/>
    <x v="0"/>
    <x v="0"/>
    <x v="38"/>
    <s v="NGS"/>
    <s v="Regular"/>
    <x v="6"/>
  </r>
  <r>
    <m/>
    <x v="0"/>
    <x v="3"/>
    <x v="1"/>
    <x v="1"/>
    <x v="0"/>
    <x v="0"/>
    <x v="38"/>
    <s v="NGS"/>
    <s v="Regular"/>
    <x v="9"/>
  </r>
  <r>
    <m/>
    <x v="0"/>
    <x v="0"/>
    <x v="0"/>
    <x v="1"/>
    <x v="0"/>
    <x v="0"/>
    <x v="39"/>
    <s v="NGS"/>
    <s v="Returning"/>
    <x v="9"/>
  </r>
  <r>
    <m/>
    <x v="1"/>
    <x v="0"/>
    <x v="2"/>
    <x v="2"/>
    <x v="0"/>
    <x v="0"/>
    <x v="39"/>
    <s v="NGS"/>
    <s v="Regular"/>
    <x v="1"/>
  </r>
  <r>
    <m/>
    <x v="0"/>
    <x v="1"/>
    <x v="1"/>
    <x v="1"/>
    <x v="0"/>
    <x v="0"/>
    <x v="39"/>
    <s v="NGS"/>
    <s v="Regular"/>
    <x v="9"/>
  </r>
  <r>
    <m/>
    <x v="1"/>
    <x v="2"/>
    <x v="5"/>
    <x v="1"/>
    <x v="1"/>
    <x v="0"/>
    <x v="39"/>
    <s v="NGS"/>
    <s v="Regular"/>
    <x v="2"/>
  </r>
  <r>
    <m/>
    <x v="0"/>
    <x v="3"/>
    <x v="0"/>
    <x v="1"/>
    <x v="0"/>
    <x v="1"/>
    <x v="39"/>
    <s v="NGS"/>
    <s v="Regular"/>
    <x v="1"/>
  </r>
  <r>
    <m/>
    <x v="1"/>
    <x v="3"/>
    <x v="7"/>
    <x v="0"/>
    <x v="0"/>
    <x v="0"/>
    <x v="39"/>
    <s v="PSO2"/>
    <s v="Regular"/>
    <x v="8"/>
  </r>
  <r>
    <m/>
    <x v="0"/>
    <x v="0"/>
    <x v="7"/>
    <x v="2"/>
    <x v="0"/>
    <x v="0"/>
    <x v="40"/>
    <s v="NGS"/>
    <s v="Regular"/>
    <x v="2"/>
  </r>
  <r>
    <m/>
    <x v="1"/>
    <x v="0"/>
    <x v="2"/>
    <x v="0"/>
    <x v="0"/>
    <x v="0"/>
    <x v="40"/>
    <s v="PSO2"/>
    <s v="Regular"/>
    <x v="4"/>
  </r>
  <r>
    <m/>
    <x v="1"/>
    <x v="0"/>
    <x v="4"/>
    <x v="0"/>
    <x v="0"/>
    <x v="0"/>
    <x v="40"/>
    <s v="NGS"/>
    <s v="Regular"/>
    <x v="4"/>
  </r>
  <r>
    <m/>
    <x v="1"/>
    <x v="4"/>
    <x v="3"/>
    <x v="0"/>
    <x v="0"/>
    <x v="0"/>
    <x v="40"/>
    <s v="NGS"/>
    <s v="Regular"/>
    <x v="9"/>
  </r>
  <r>
    <m/>
    <x v="1"/>
    <x v="4"/>
    <x v="4"/>
    <x v="0"/>
    <x v="0"/>
    <x v="0"/>
    <x v="40"/>
    <s v="NGS"/>
    <s v="Returning"/>
    <x v="9"/>
  </r>
  <r>
    <m/>
    <x v="1"/>
    <x v="4"/>
    <x v="7"/>
    <x v="0"/>
    <x v="0"/>
    <x v="0"/>
    <x v="40"/>
    <s v="NGS"/>
    <s v="Regular"/>
    <x v="9"/>
  </r>
  <r>
    <m/>
    <x v="0"/>
    <x v="1"/>
    <x v="0"/>
    <x v="1"/>
    <x v="0"/>
    <x v="0"/>
    <x v="40"/>
    <s v="NGS"/>
    <s v="Regular"/>
    <x v="9"/>
  </r>
  <r>
    <m/>
    <x v="1"/>
    <x v="1"/>
    <x v="5"/>
    <x v="2"/>
    <x v="0"/>
    <x v="0"/>
    <x v="40"/>
    <s v="NGS"/>
    <s v="Returning"/>
    <x v="2"/>
  </r>
  <r>
    <m/>
    <x v="1"/>
    <x v="1"/>
    <x v="5"/>
    <x v="4"/>
    <x v="0"/>
    <x v="0"/>
    <x v="40"/>
    <s v="NGS"/>
    <s v="Regular"/>
    <x v="3"/>
  </r>
  <r>
    <m/>
    <x v="1"/>
    <x v="2"/>
    <x v="4"/>
    <x v="4"/>
    <x v="2"/>
    <x v="0"/>
    <x v="40"/>
    <s v="NGS"/>
    <s v="Regular"/>
    <x v="10"/>
  </r>
  <r>
    <m/>
    <x v="0"/>
    <x v="2"/>
    <x v="5"/>
    <x v="4"/>
    <x v="0"/>
    <x v="0"/>
    <x v="40"/>
    <s v="NGS"/>
    <s v="Regular"/>
    <x v="1"/>
  </r>
  <r>
    <m/>
    <x v="0"/>
    <x v="3"/>
    <x v="1"/>
    <x v="2"/>
    <x v="0"/>
    <x v="0"/>
    <x v="40"/>
    <s v="PSO2"/>
    <s v="Regular"/>
    <x v="8"/>
  </r>
  <r>
    <m/>
    <x v="2"/>
    <x v="3"/>
    <x v="4"/>
    <x v="3"/>
    <x v="0"/>
    <x v="1"/>
    <x v="40"/>
    <s v="NGS"/>
    <s v="Regular"/>
    <x v="5"/>
  </r>
  <r>
    <m/>
    <x v="1"/>
    <x v="0"/>
    <x v="7"/>
    <x v="2"/>
    <x v="0"/>
    <x v="0"/>
    <x v="41"/>
    <s v="NGS"/>
    <s v="Regular"/>
    <x v="9"/>
  </r>
  <r>
    <m/>
    <x v="0"/>
    <x v="1"/>
    <x v="0"/>
    <x v="1"/>
    <x v="0"/>
    <x v="0"/>
    <x v="41"/>
    <s v="NGS"/>
    <s v="Regular"/>
    <x v="2"/>
  </r>
  <r>
    <m/>
    <x v="1"/>
    <x v="1"/>
    <x v="3"/>
    <x v="2"/>
    <x v="0"/>
    <x v="0"/>
    <x v="41"/>
    <s v="NGS"/>
    <s v="Regular"/>
    <x v="6"/>
  </r>
  <r>
    <m/>
    <x v="1"/>
    <x v="2"/>
    <x v="3"/>
    <x v="0"/>
    <x v="0"/>
    <x v="0"/>
    <x v="41"/>
    <s v="NGS"/>
    <s v="Regular"/>
    <x v="8"/>
  </r>
  <r>
    <m/>
    <x v="1"/>
    <x v="0"/>
    <x v="2"/>
    <x v="0"/>
    <x v="0"/>
    <x v="0"/>
    <x v="42"/>
    <s v="NGS"/>
    <s v="Regular"/>
    <x v="2"/>
  </r>
  <r>
    <m/>
    <x v="1"/>
    <x v="0"/>
    <x v="6"/>
    <x v="0"/>
    <x v="0"/>
    <x v="0"/>
    <x v="42"/>
    <s v="NGS"/>
    <s v="Regular"/>
    <x v="2"/>
  </r>
  <r>
    <m/>
    <x v="1"/>
    <x v="0"/>
    <x v="1"/>
    <x v="1"/>
    <x v="0"/>
    <x v="0"/>
    <x v="42"/>
    <s v="NGS"/>
    <s v="Regular"/>
    <x v="2"/>
  </r>
  <r>
    <m/>
    <x v="1"/>
    <x v="0"/>
    <x v="7"/>
    <x v="4"/>
    <x v="0"/>
    <x v="0"/>
    <x v="42"/>
    <s v="NGS"/>
    <s v="Regular"/>
    <x v="2"/>
  </r>
  <r>
    <m/>
    <x v="1"/>
    <x v="0"/>
    <x v="4"/>
    <x v="2"/>
    <x v="0"/>
    <x v="0"/>
    <x v="42"/>
    <s v="NGS"/>
    <s v="Regular"/>
    <x v="3"/>
  </r>
  <r>
    <m/>
    <x v="1"/>
    <x v="0"/>
    <x v="6"/>
    <x v="3"/>
    <x v="0"/>
    <x v="0"/>
    <x v="42"/>
    <s v="NGS"/>
    <s v="Regular"/>
    <x v="9"/>
  </r>
  <r>
    <m/>
    <x v="1"/>
    <x v="0"/>
    <x v="3"/>
    <x v="0"/>
    <x v="0"/>
    <x v="0"/>
    <x v="42"/>
    <s v="NGS"/>
    <s v="Regular"/>
    <x v="6"/>
  </r>
  <r>
    <m/>
    <x v="0"/>
    <x v="1"/>
    <x v="1"/>
    <x v="4"/>
    <x v="0"/>
    <x v="0"/>
    <x v="42"/>
    <s v="NGS"/>
    <s v="Regular"/>
    <x v="6"/>
  </r>
  <r>
    <m/>
    <x v="1"/>
    <x v="1"/>
    <x v="0"/>
    <x v="2"/>
    <x v="0"/>
    <x v="0"/>
    <x v="42"/>
    <s v="NGS"/>
    <s v="Regular"/>
    <x v="4"/>
  </r>
  <r>
    <m/>
    <x v="1"/>
    <x v="2"/>
    <x v="5"/>
    <x v="2"/>
    <x v="1"/>
    <x v="0"/>
    <x v="42"/>
    <s v="NGS"/>
    <s v="Regular"/>
    <x v="7"/>
  </r>
  <r>
    <m/>
    <x v="1"/>
    <x v="2"/>
    <x v="2"/>
    <x v="2"/>
    <x v="0"/>
    <x v="0"/>
    <x v="42"/>
    <s v="PSO2"/>
    <s v="Regular"/>
    <x v="2"/>
  </r>
  <r>
    <m/>
    <x v="0"/>
    <x v="2"/>
    <x v="1"/>
    <x v="4"/>
    <x v="0"/>
    <x v="0"/>
    <x v="42"/>
    <s v="NGS"/>
    <s v="Regular"/>
    <x v="6"/>
  </r>
  <r>
    <m/>
    <x v="1"/>
    <x v="2"/>
    <x v="4"/>
    <x v="2"/>
    <x v="0"/>
    <x v="0"/>
    <x v="42"/>
    <s v="NGS"/>
    <s v="Regular"/>
    <x v="4"/>
  </r>
  <r>
    <m/>
    <x v="1"/>
    <x v="2"/>
    <x v="0"/>
    <x v="2"/>
    <x v="0"/>
    <x v="0"/>
    <x v="42"/>
    <s v="NGS"/>
    <s v="Regular"/>
    <x v="3"/>
  </r>
  <r>
    <m/>
    <x v="1"/>
    <x v="0"/>
    <x v="2"/>
    <x v="2"/>
    <x v="0"/>
    <x v="0"/>
    <x v="43"/>
    <s v="NGS"/>
    <s v="Regular"/>
    <x v="8"/>
  </r>
  <r>
    <m/>
    <x v="0"/>
    <x v="0"/>
    <x v="2"/>
    <x v="1"/>
    <x v="0"/>
    <x v="0"/>
    <x v="43"/>
    <s v="PSO2"/>
    <s v="Regular"/>
    <x v="3"/>
  </r>
  <r>
    <m/>
    <x v="0"/>
    <x v="0"/>
    <x v="7"/>
    <x v="2"/>
    <x v="0"/>
    <x v="0"/>
    <x v="43"/>
    <s v="NGS"/>
    <s v="Regular"/>
    <x v="9"/>
  </r>
  <r>
    <m/>
    <x v="1"/>
    <x v="0"/>
    <x v="7"/>
    <x v="0"/>
    <x v="0"/>
    <x v="0"/>
    <x v="43"/>
    <s v="NGS"/>
    <s v="Regular"/>
    <x v="9"/>
  </r>
  <r>
    <m/>
    <x v="0"/>
    <x v="0"/>
    <x v="4"/>
    <x v="1"/>
    <x v="0"/>
    <x v="0"/>
    <x v="43"/>
    <s v="NGS"/>
    <s v="Regular"/>
    <x v="4"/>
  </r>
  <r>
    <m/>
    <x v="0"/>
    <x v="0"/>
    <x v="7"/>
    <x v="2"/>
    <x v="0"/>
    <x v="0"/>
    <x v="43"/>
    <s v="NGS"/>
    <s v="Regular"/>
    <x v="1"/>
  </r>
  <r>
    <m/>
    <x v="1"/>
    <x v="4"/>
    <x v="7"/>
    <x v="0"/>
    <x v="0"/>
    <x v="0"/>
    <x v="43"/>
    <s v="NGS"/>
    <s v="Regular"/>
    <x v="4"/>
  </r>
  <r>
    <m/>
    <x v="1"/>
    <x v="4"/>
    <x v="4"/>
    <x v="3"/>
    <x v="0"/>
    <x v="0"/>
    <x v="43"/>
    <s v="NGS"/>
    <s v="Regular"/>
    <x v="4"/>
  </r>
  <r>
    <m/>
    <x v="1"/>
    <x v="1"/>
    <x v="5"/>
    <x v="1"/>
    <x v="0"/>
    <x v="0"/>
    <x v="43"/>
    <s v="NGS"/>
    <s v="Regular"/>
    <x v="3"/>
  </r>
  <r>
    <m/>
    <x v="1"/>
    <x v="1"/>
    <x v="7"/>
    <x v="2"/>
    <x v="0"/>
    <x v="0"/>
    <x v="43"/>
    <s v="NGS"/>
    <s v="Regular"/>
    <x v="3"/>
  </r>
  <r>
    <m/>
    <x v="1"/>
    <x v="1"/>
    <x v="4"/>
    <x v="1"/>
    <x v="0"/>
    <x v="0"/>
    <x v="43"/>
    <s v="NGS"/>
    <s v="Regular"/>
    <x v="3"/>
  </r>
  <r>
    <m/>
    <x v="1"/>
    <x v="1"/>
    <x v="4"/>
    <x v="1"/>
    <x v="0"/>
    <x v="0"/>
    <x v="43"/>
    <s v="NGS"/>
    <s v="Regular"/>
    <x v="6"/>
  </r>
  <r>
    <m/>
    <x v="0"/>
    <x v="2"/>
    <x v="3"/>
    <x v="1"/>
    <x v="0"/>
    <x v="1"/>
    <x v="43"/>
    <s v="PSO2"/>
    <s v="Regular"/>
    <x v="1"/>
  </r>
  <r>
    <m/>
    <x v="1"/>
    <x v="2"/>
    <x v="6"/>
    <x v="1"/>
    <x v="1"/>
    <x v="0"/>
    <x v="43"/>
    <s v="NGS"/>
    <s v="Regular"/>
    <x v="6"/>
  </r>
  <r>
    <m/>
    <x v="1"/>
    <x v="3"/>
    <x v="7"/>
    <x v="1"/>
    <x v="0"/>
    <x v="0"/>
    <x v="43"/>
    <s v="NGS"/>
    <s v="Regular"/>
    <x v="1"/>
  </r>
  <r>
    <m/>
    <x v="0"/>
    <x v="3"/>
    <x v="4"/>
    <x v="4"/>
    <x v="0"/>
    <x v="0"/>
    <x v="43"/>
    <s v="NGS"/>
    <s v="Returning"/>
    <x v="6"/>
  </r>
  <r>
    <m/>
    <x v="1"/>
    <x v="3"/>
    <x v="5"/>
    <x v="1"/>
    <x v="0"/>
    <x v="0"/>
    <x v="43"/>
    <s v="NGS"/>
    <s v="Regular"/>
    <x v="4"/>
  </r>
  <r>
    <m/>
    <x v="1"/>
    <x v="3"/>
    <x v="2"/>
    <x v="2"/>
    <x v="0"/>
    <x v="0"/>
    <x v="43"/>
    <s v="NGS"/>
    <s v="Regular"/>
    <x v="9"/>
  </r>
  <r>
    <m/>
    <x v="1"/>
    <x v="3"/>
    <x v="1"/>
    <x v="2"/>
    <x v="0"/>
    <x v="0"/>
    <x v="43"/>
    <s v="NGS"/>
    <s v="Regular"/>
    <x v="9"/>
  </r>
  <r>
    <m/>
    <x v="0"/>
    <x v="0"/>
    <x v="0"/>
    <x v="2"/>
    <x v="0"/>
    <x v="0"/>
    <x v="44"/>
    <s v="NGS"/>
    <s v="Regular"/>
    <x v="9"/>
  </r>
  <r>
    <m/>
    <x v="1"/>
    <x v="0"/>
    <x v="7"/>
    <x v="2"/>
    <x v="0"/>
    <x v="0"/>
    <x v="44"/>
    <s v="NGS"/>
    <s v="Regular"/>
    <x v="9"/>
  </r>
  <r>
    <m/>
    <x v="0"/>
    <x v="0"/>
    <x v="1"/>
    <x v="2"/>
    <x v="0"/>
    <x v="0"/>
    <x v="44"/>
    <s v="NGS"/>
    <s v="Regular"/>
    <x v="3"/>
  </r>
  <r>
    <m/>
    <x v="1"/>
    <x v="0"/>
    <x v="3"/>
    <x v="2"/>
    <x v="0"/>
    <x v="0"/>
    <x v="44"/>
    <s v="NGS"/>
    <s v="Regular"/>
    <x v="2"/>
  </r>
  <r>
    <m/>
    <x v="1"/>
    <x v="4"/>
    <x v="3"/>
    <x v="3"/>
    <x v="0"/>
    <x v="1"/>
    <x v="44"/>
    <s v="PSO2"/>
    <s v="Regular"/>
    <x v="1"/>
  </r>
  <r>
    <m/>
    <x v="1"/>
    <x v="1"/>
    <x v="2"/>
    <x v="0"/>
    <x v="0"/>
    <x v="0"/>
    <x v="44"/>
    <s v="NGS"/>
    <s v="Returning"/>
    <x v="3"/>
  </r>
  <r>
    <m/>
    <x v="0"/>
    <x v="1"/>
    <x v="0"/>
    <x v="0"/>
    <x v="0"/>
    <x v="0"/>
    <x v="44"/>
    <s v="NGS"/>
    <s v="Regular"/>
    <x v="9"/>
  </r>
  <r>
    <m/>
    <x v="1"/>
    <x v="1"/>
    <x v="5"/>
    <x v="2"/>
    <x v="0"/>
    <x v="0"/>
    <x v="44"/>
    <s v="NGS"/>
    <s v="Regular"/>
    <x v="1"/>
  </r>
  <r>
    <m/>
    <x v="1"/>
    <x v="1"/>
    <x v="4"/>
    <x v="2"/>
    <x v="0"/>
    <x v="0"/>
    <x v="44"/>
    <s v="NGS"/>
    <s v="Regular"/>
    <x v="2"/>
  </r>
  <r>
    <m/>
    <x v="1"/>
    <x v="1"/>
    <x v="0"/>
    <x v="2"/>
    <x v="0"/>
    <x v="0"/>
    <x v="44"/>
    <s v="PSO2"/>
    <s v="Regular"/>
    <x v="9"/>
  </r>
  <r>
    <m/>
    <x v="1"/>
    <x v="1"/>
    <x v="5"/>
    <x v="2"/>
    <x v="0"/>
    <x v="0"/>
    <x v="44"/>
    <s v="NGS"/>
    <s v="Regular"/>
    <x v="9"/>
  </r>
  <r>
    <m/>
    <x v="1"/>
    <x v="1"/>
    <x v="4"/>
    <x v="0"/>
    <x v="0"/>
    <x v="0"/>
    <x v="44"/>
    <s v="NGS"/>
    <s v="Returning"/>
    <x v="4"/>
  </r>
  <r>
    <m/>
    <x v="0"/>
    <x v="1"/>
    <x v="3"/>
    <x v="2"/>
    <x v="0"/>
    <x v="0"/>
    <x v="44"/>
    <s v="NGS"/>
    <s v="Regular"/>
    <x v="1"/>
  </r>
  <r>
    <m/>
    <x v="0"/>
    <x v="1"/>
    <x v="1"/>
    <x v="2"/>
    <x v="0"/>
    <x v="0"/>
    <x v="44"/>
    <s v="NGS"/>
    <s v="Regular"/>
    <x v="6"/>
  </r>
  <r>
    <m/>
    <x v="0"/>
    <x v="2"/>
    <x v="6"/>
    <x v="1"/>
    <x v="0"/>
    <x v="0"/>
    <x v="44"/>
    <s v="NGS"/>
    <s v="Regular"/>
    <x v="9"/>
  </r>
  <r>
    <m/>
    <x v="1"/>
    <x v="3"/>
    <x v="4"/>
    <x v="2"/>
    <x v="0"/>
    <x v="0"/>
    <x v="44"/>
    <s v="NGS"/>
    <s v="Returning"/>
    <x v="9"/>
  </r>
  <r>
    <m/>
    <x v="1"/>
    <x v="3"/>
    <x v="4"/>
    <x v="0"/>
    <x v="0"/>
    <x v="0"/>
    <x v="44"/>
    <s v="NGS"/>
    <s v="Regular"/>
    <x v="9"/>
  </r>
  <r>
    <m/>
    <x v="1"/>
    <x v="3"/>
    <x v="7"/>
    <x v="0"/>
    <x v="0"/>
    <x v="0"/>
    <x v="44"/>
    <s v="NGS"/>
    <s v="Regular"/>
    <x v="9"/>
  </r>
  <r>
    <m/>
    <x v="0"/>
    <x v="0"/>
    <x v="6"/>
    <x v="1"/>
    <x v="0"/>
    <x v="1"/>
    <x v="45"/>
    <s v="NGS"/>
    <s v="Regular"/>
    <x v="1"/>
  </r>
  <r>
    <m/>
    <x v="1"/>
    <x v="0"/>
    <x v="4"/>
    <x v="0"/>
    <x v="0"/>
    <x v="0"/>
    <x v="45"/>
    <s v="NGS"/>
    <s v="Regular"/>
    <x v="4"/>
  </r>
  <r>
    <m/>
    <x v="1"/>
    <x v="0"/>
    <x v="1"/>
    <x v="2"/>
    <x v="0"/>
    <x v="0"/>
    <x v="45"/>
    <s v="NGS"/>
    <s v="Regular"/>
    <x v="2"/>
  </r>
  <r>
    <m/>
    <x v="0"/>
    <x v="0"/>
    <x v="3"/>
    <x v="0"/>
    <x v="0"/>
    <x v="0"/>
    <x v="45"/>
    <s v="NGS"/>
    <s v="Regular"/>
    <x v="4"/>
  </r>
  <r>
    <m/>
    <x v="1"/>
    <x v="0"/>
    <x v="4"/>
    <x v="1"/>
    <x v="0"/>
    <x v="0"/>
    <x v="45"/>
    <s v="NGS"/>
    <s v="Regular"/>
    <x v="1"/>
  </r>
  <r>
    <m/>
    <x v="0"/>
    <x v="0"/>
    <x v="3"/>
    <x v="1"/>
    <x v="0"/>
    <x v="0"/>
    <x v="45"/>
    <s v="NGS"/>
    <s v="Regular"/>
    <x v="2"/>
  </r>
  <r>
    <m/>
    <x v="0"/>
    <x v="0"/>
    <x v="1"/>
    <x v="1"/>
    <x v="0"/>
    <x v="0"/>
    <x v="45"/>
    <s v="NGS"/>
    <s v="Regular"/>
    <x v="1"/>
  </r>
  <r>
    <m/>
    <x v="1"/>
    <x v="4"/>
    <x v="1"/>
    <x v="1"/>
    <x v="0"/>
    <x v="1"/>
    <x v="45"/>
    <s v="NGS"/>
    <s v="Regular"/>
    <x v="1"/>
  </r>
  <r>
    <m/>
    <x v="0"/>
    <x v="4"/>
    <x v="0"/>
    <x v="1"/>
    <x v="0"/>
    <x v="0"/>
    <x v="45"/>
    <s v="NGS"/>
    <s v="Regular"/>
    <x v="4"/>
  </r>
  <r>
    <m/>
    <x v="1"/>
    <x v="4"/>
    <x v="1"/>
    <x v="3"/>
    <x v="0"/>
    <x v="0"/>
    <x v="45"/>
    <s v="NGS"/>
    <s v="Regular"/>
    <x v="6"/>
  </r>
  <r>
    <m/>
    <x v="1"/>
    <x v="4"/>
    <x v="2"/>
    <x v="3"/>
    <x v="0"/>
    <x v="0"/>
    <x v="45"/>
    <s v="NGS"/>
    <s v="Regular"/>
    <x v="9"/>
  </r>
  <r>
    <m/>
    <x v="1"/>
    <x v="1"/>
    <x v="7"/>
    <x v="4"/>
    <x v="0"/>
    <x v="0"/>
    <x v="45"/>
    <s v="NGS"/>
    <s v="Regular"/>
    <x v="3"/>
  </r>
  <r>
    <m/>
    <x v="1"/>
    <x v="2"/>
    <x v="4"/>
    <x v="2"/>
    <x v="0"/>
    <x v="0"/>
    <x v="45"/>
    <s v="NGS"/>
    <s v="Regular"/>
    <x v="2"/>
  </r>
  <r>
    <m/>
    <x v="1"/>
    <x v="2"/>
    <x v="6"/>
    <x v="2"/>
    <x v="0"/>
    <x v="0"/>
    <x v="45"/>
    <s v="PSO2"/>
    <s v="Regular"/>
    <x v="2"/>
  </r>
  <r>
    <m/>
    <x v="0"/>
    <x v="2"/>
    <x v="1"/>
    <x v="1"/>
    <x v="0"/>
    <x v="0"/>
    <x v="45"/>
    <s v="NGS"/>
    <s v="Regular"/>
    <x v="4"/>
  </r>
  <r>
    <m/>
    <x v="1"/>
    <x v="2"/>
    <x v="6"/>
    <x v="1"/>
    <x v="0"/>
    <x v="0"/>
    <x v="45"/>
    <s v="PSO2"/>
    <s v="Regular"/>
    <x v="8"/>
  </r>
  <r>
    <m/>
    <x v="1"/>
    <x v="2"/>
    <x v="7"/>
    <x v="1"/>
    <x v="1"/>
    <x v="0"/>
    <x v="45"/>
    <s v="NGS"/>
    <s v="Regular"/>
    <x v="9"/>
  </r>
  <r>
    <m/>
    <x v="1"/>
    <x v="3"/>
    <x v="4"/>
    <x v="2"/>
    <x v="0"/>
    <x v="0"/>
    <x v="45"/>
    <s v="NGS"/>
    <s v="Regular"/>
    <x v="2"/>
  </r>
  <r>
    <m/>
    <x v="1"/>
    <x v="3"/>
    <x v="3"/>
    <x v="0"/>
    <x v="0"/>
    <x v="0"/>
    <x v="45"/>
    <s v="NGS"/>
    <s v="Returning"/>
    <x v="10"/>
  </r>
  <r>
    <m/>
    <x v="1"/>
    <x v="3"/>
    <x v="2"/>
    <x v="0"/>
    <x v="0"/>
    <x v="0"/>
    <x v="45"/>
    <s v="PSO2"/>
    <s v="Regular"/>
    <x v="2"/>
  </r>
  <r>
    <m/>
    <x v="1"/>
    <x v="0"/>
    <x v="4"/>
    <x v="0"/>
    <x v="0"/>
    <x v="0"/>
    <x v="46"/>
    <s v="NGS"/>
    <s v="Regular"/>
    <x v="9"/>
  </r>
  <r>
    <m/>
    <x v="0"/>
    <x v="0"/>
    <x v="7"/>
    <x v="1"/>
    <x v="0"/>
    <x v="0"/>
    <x v="46"/>
    <s v="NGS"/>
    <s v="Regular"/>
    <x v="6"/>
  </r>
  <r>
    <m/>
    <x v="1"/>
    <x v="0"/>
    <x v="1"/>
    <x v="2"/>
    <x v="0"/>
    <x v="0"/>
    <x v="46"/>
    <s v="NGS"/>
    <s v="Regular"/>
    <x v="3"/>
  </r>
  <r>
    <m/>
    <x v="0"/>
    <x v="0"/>
    <x v="5"/>
    <x v="4"/>
    <x v="0"/>
    <x v="0"/>
    <x v="46"/>
    <s v="NGS"/>
    <s v="Regular"/>
    <x v="3"/>
  </r>
  <r>
    <m/>
    <x v="2"/>
    <x v="0"/>
    <x v="5"/>
    <x v="0"/>
    <x v="0"/>
    <x v="0"/>
    <x v="46"/>
    <s v="NGS"/>
    <s v="Regular"/>
    <x v="3"/>
  </r>
  <r>
    <m/>
    <x v="1"/>
    <x v="0"/>
    <x v="4"/>
    <x v="2"/>
    <x v="0"/>
    <x v="0"/>
    <x v="46"/>
    <s v="NGS"/>
    <s v="Regular"/>
    <x v="8"/>
  </r>
  <r>
    <m/>
    <x v="1"/>
    <x v="0"/>
    <x v="7"/>
    <x v="0"/>
    <x v="0"/>
    <x v="0"/>
    <x v="46"/>
    <s v="NGS"/>
    <s v="Regular"/>
    <x v="6"/>
  </r>
  <r>
    <m/>
    <x v="1"/>
    <x v="0"/>
    <x v="4"/>
    <x v="0"/>
    <x v="0"/>
    <x v="0"/>
    <x v="46"/>
    <s v="NGS"/>
    <s v="Regular"/>
    <x v="6"/>
  </r>
  <r>
    <m/>
    <x v="1"/>
    <x v="0"/>
    <x v="7"/>
    <x v="0"/>
    <x v="0"/>
    <x v="0"/>
    <x v="46"/>
    <s v="NGS"/>
    <s v="Regular"/>
    <x v="4"/>
  </r>
  <r>
    <m/>
    <x v="1"/>
    <x v="4"/>
    <x v="1"/>
    <x v="2"/>
    <x v="0"/>
    <x v="0"/>
    <x v="46"/>
    <s v="NGS"/>
    <s v="Regular"/>
    <x v="9"/>
  </r>
  <r>
    <m/>
    <x v="0"/>
    <x v="4"/>
    <x v="5"/>
    <x v="3"/>
    <x v="0"/>
    <x v="0"/>
    <x v="46"/>
    <s v="NGS"/>
    <s v="Regular"/>
    <x v="5"/>
  </r>
  <r>
    <m/>
    <x v="0"/>
    <x v="1"/>
    <x v="0"/>
    <x v="0"/>
    <x v="0"/>
    <x v="0"/>
    <x v="46"/>
    <s v="NGS"/>
    <s v="Regular"/>
    <x v="9"/>
  </r>
  <r>
    <m/>
    <x v="1"/>
    <x v="1"/>
    <x v="4"/>
    <x v="2"/>
    <x v="0"/>
    <x v="0"/>
    <x v="46"/>
    <s v="NGS"/>
    <s v="Regular"/>
    <x v="3"/>
  </r>
  <r>
    <m/>
    <x v="0"/>
    <x v="1"/>
    <x v="7"/>
    <x v="2"/>
    <x v="0"/>
    <x v="0"/>
    <x v="46"/>
    <s v="NGS"/>
    <s v="Regular"/>
    <x v="2"/>
  </r>
  <r>
    <m/>
    <x v="1"/>
    <x v="1"/>
    <x v="4"/>
    <x v="2"/>
    <x v="0"/>
    <x v="0"/>
    <x v="46"/>
    <s v="NGS"/>
    <s v="Regular"/>
    <x v="3"/>
  </r>
  <r>
    <m/>
    <x v="1"/>
    <x v="1"/>
    <x v="1"/>
    <x v="1"/>
    <x v="0"/>
    <x v="0"/>
    <x v="46"/>
    <s v="NGS"/>
    <s v="Regular"/>
    <x v="3"/>
  </r>
  <r>
    <m/>
    <x v="0"/>
    <x v="1"/>
    <x v="0"/>
    <x v="4"/>
    <x v="0"/>
    <x v="0"/>
    <x v="46"/>
    <s v="NGS"/>
    <s v="Regular"/>
    <x v="3"/>
  </r>
  <r>
    <m/>
    <x v="1"/>
    <x v="1"/>
    <x v="4"/>
    <x v="3"/>
    <x v="0"/>
    <x v="0"/>
    <x v="46"/>
    <s v="NGS"/>
    <s v="Regular"/>
    <x v="4"/>
  </r>
  <r>
    <m/>
    <x v="1"/>
    <x v="2"/>
    <x v="1"/>
    <x v="0"/>
    <x v="0"/>
    <x v="0"/>
    <x v="46"/>
    <s v="NGS"/>
    <s v="Regular"/>
    <x v="9"/>
  </r>
  <r>
    <m/>
    <x v="1"/>
    <x v="2"/>
    <x v="6"/>
    <x v="2"/>
    <x v="0"/>
    <x v="0"/>
    <x v="46"/>
    <s v="NGS"/>
    <s v="Regular"/>
    <x v="3"/>
  </r>
  <r>
    <m/>
    <x v="1"/>
    <x v="2"/>
    <x v="0"/>
    <x v="0"/>
    <x v="0"/>
    <x v="0"/>
    <x v="46"/>
    <s v="NGS"/>
    <s v="Regular"/>
    <x v="3"/>
  </r>
  <r>
    <m/>
    <x v="0"/>
    <x v="3"/>
    <x v="1"/>
    <x v="2"/>
    <x v="0"/>
    <x v="0"/>
    <x v="46"/>
    <s v="NGS"/>
    <s v="Regular"/>
    <x v="2"/>
  </r>
  <r>
    <m/>
    <x v="1"/>
    <x v="0"/>
    <x v="5"/>
    <x v="0"/>
    <x v="0"/>
    <x v="0"/>
    <x v="47"/>
    <s v="NGS"/>
    <s v="Regular"/>
    <x v="4"/>
  </r>
  <r>
    <m/>
    <x v="1"/>
    <x v="0"/>
    <x v="7"/>
    <x v="2"/>
    <x v="0"/>
    <x v="0"/>
    <x v="47"/>
    <s v="NGS"/>
    <s v="Returning"/>
    <x v="3"/>
  </r>
  <r>
    <m/>
    <x v="0"/>
    <x v="0"/>
    <x v="7"/>
    <x v="4"/>
    <x v="0"/>
    <x v="0"/>
    <x v="47"/>
    <s v="NGS"/>
    <s v="Regular"/>
    <x v="2"/>
  </r>
  <r>
    <m/>
    <x v="0"/>
    <x v="0"/>
    <x v="2"/>
    <x v="1"/>
    <x v="0"/>
    <x v="0"/>
    <x v="47"/>
    <s v="PSO2"/>
    <s v="Returning"/>
    <x v="7"/>
  </r>
  <r>
    <m/>
    <x v="1"/>
    <x v="0"/>
    <x v="7"/>
    <x v="0"/>
    <x v="0"/>
    <x v="0"/>
    <x v="47"/>
    <s v="NGS"/>
    <s v="Regular"/>
    <x v="9"/>
  </r>
  <r>
    <m/>
    <x v="0"/>
    <x v="0"/>
    <x v="7"/>
    <x v="0"/>
    <x v="0"/>
    <x v="0"/>
    <x v="47"/>
    <s v="NGS"/>
    <s v="Returning"/>
    <x v="3"/>
  </r>
  <r>
    <m/>
    <x v="1"/>
    <x v="4"/>
    <x v="5"/>
    <x v="0"/>
    <x v="0"/>
    <x v="0"/>
    <x v="47"/>
    <s v="NGS"/>
    <s v="Regular"/>
    <x v="4"/>
  </r>
  <r>
    <m/>
    <x v="0"/>
    <x v="1"/>
    <x v="6"/>
    <x v="1"/>
    <x v="0"/>
    <x v="0"/>
    <x v="47"/>
    <s v="NGS"/>
    <s v="Regular"/>
    <x v="2"/>
  </r>
  <r>
    <m/>
    <x v="1"/>
    <x v="1"/>
    <x v="4"/>
    <x v="4"/>
    <x v="0"/>
    <x v="0"/>
    <x v="47"/>
    <s v="NGS"/>
    <s v="Regular"/>
    <x v="6"/>
  </r>
  <r>
    <m/>
    <x v="1"/>
    <x v="1"/>
    <x v="5"/>
    <x v="3"/>
    <x v="0"/>
    <x v="0"/>
    <x v="47"/>
    <s v="NGS"/>
    <s v="Regular"/>
    <x v="2"/>
  </r>
  <r>
    <m/>
    <x v="1"/>
    <x v="1"/>
    <x v="6"/>
    <x v="1"/>
    <x v="0"/>
    <x v="0"/>
    <x v="47"/>
    <s v="NGS"/>
    <s v="Regular"/>
    <x v="1"/>
  </r>
  <r>
    <m/>
    <x v="1"/>
    <x v="1"/>
    <x v="4"/>
    <x v="2"/>
    <x v="0"/>
    <x v="0"/>
    <x v="47"/>
    <s v="NGS"/>
    <s v="Regular"/>
    <x v="4"/>
  </r>
  <r>
    <m/>
    <x v="1"/>
    <x v="2"/>
    <x v="3"/>
    <x v="4"/>
    <x v="1"/>
    <x v="0"/>
    <x v="47"/>
    <s v="NGS"/>
    <s v="Regular"/>
    <x v="6"/>
  </r>
  <r>
    <m/>
    <x v="1"/>
    <x v="2"/>
    <x v="4"/>
    <x v="3"/>
    <x v="0"/>
    <x v="0"/>
    <x v="47"/>
    <s v="NGS"/>
    <s v="Regular"/>
    <x v="2"/>
  </r>
  <r>
    <m/>
    <x v="1"/>
    <x v="3"/>
    <x v="3"/>
    <x v="2"/>
    <x v="0"/>
    <x v="0"/>
    <x v="47"/>
    <s v="NGS"/>
    <s v="Returning"/>
    <x v="3"/>
  </r>
  <r>
    <m/>
    <x v="1"/>
    <x v="3"/>
    <x v="3"/>
    <x v="0"/>
    <x v="0"/>
    <x v="0"/>
    <x v="47"/>
    <s v="NGS"/>
    <s v="Regular"/>
    <x v="2"/>
  </r>
  <r>
    <m/>
    <x v="1"/>
    <x v="0"/>
    <x v="7"/>
    <x v="2"/>
    <x v="0"/>
    <x v="0"/>
    <x v="48"/>
    <s v="PSO2"/>
    <s v="Regular"/>
    <x v="3"/>
  </r>
  <r>
    <m/>
    <x v="1"/>
    <x v="0"/>
    <x v="1"/>
    <x v="0"/>
    <x v="0"/>
    <x v="0"/>
    <x v="48"/>
    <s v="PSO2"/>
    <s v="Regular"/>
    <x v="7"/>
  </r>
  <r>
    <m/>
    <x v="0"/>
    <x v="0"/>
    <x v="4"/>
    <x v="1"/>
    <x v="0"/>
    <x v="0"/>
    <x v="48"/>
    <s v="PSO2"/>
    <s v="Regular"/>
    <x v="4"/>
  </r>
  <r>
    <m/>
    <x v="1"/>
    <x v="0"/>
    <x v="4"/>
    <x v="0"/>
    <x v="0"/>
    <x v="0"/>
    <x v="48"/>
    <s v="NGS"/>
    <s v="Regular"/>
    <x v="9"/>
  </r>
  <r>
    <m/>
    <x v="0"/>
    <x v="0"/>
    <x v="1"/>
    <x v="2"/>
    <x v="0"/>
    <x v="0"/>
    <x v="48"/>
    <s v="NGS"/>
    <s v="Regular"/>
    <x v="1"/>
  </r>
  <r>
    <m/>
    <x v="1"/>
    <x v="0"/>
    <x v="2"/>
    <x v="3"/>
    <x v="0"/>
    <x v="0"/>
    <x v="48"/>
    <s v="NGS"/>
    <s v="Regular"/>
    <x v="9"/>
  </r>
  <r>
    <m/>
    <x v="1"/>
    <x v="0"/>
    <x v="2"/>
    <x v="2"/>
    <x v="0"/>
    <x v="0"/>
    <x v="48"/>
    <s v="NGS"/>
    <s v="Regular"/>
    <x v="1"/>
  </r>
  <r>
    <m/>
    <x v="1"/>
    <x v="0"/>
    <x v="6"/>
    <x v="0"/>
    <x v="0"/>
    <x v="0"/>
    <x v="48"/>
    <s v="NGS"/>
    <s v="Regular"/>
    <x v="2"/>
  </r>
  <r>
    <m/>
    <x v="0"/>
    <x v="0"/>
    <x v="7"/>
    <x v="4"/>
    <x v="0"/>
    <x v="1"/>
    <x v="48"/>
    <s v="NGS"/>
    <s v="Regular"/>
    <x v="1"/>
  </r>
  <r>
    <m/>
    <x v="0"/>
    <x v="0"/>
    <x v="1"/>
    <x v="2"/>
    <x v="0"/>
    <x v="0"/>
    <x v="48"/>
    <s v="NGS"/>
    <s v="Regular"/>
    <x v="9"/>
  </r>
  <r>
    <m/>
    <x v="1"/>
    <x v="0"/>
    <x v="4"/>
    <x v="0"/>
    <x v="0"/>
    <x v="0"/>
    <x v="48"/>
    <s v="NGS"/>
    <s v="Regular"/>
    <x v="7"/>
  </r>
  <r>
    <m/>
    <x v="1"/>
    <x v="0"/>
    <x v="4"/>
    <x v="0"/>
    <x v="0"/>
    <x v="0"/>
    <x v="48"/>
    <s v="NGS"/>
    <s v="Regular"/>
    <x v="1"/>
  </r>
  <r>
    <m/>
    <x v="1"/>
    <x v="0"/>
    <x v="6"/>
    <x v="2"/>
    <x v="0"/>
    <x v="0"/>
    <x v="48"/>
    <s v="NGS"/>
    <s v="Regular"/>
    <x v="2"/>
  </r>
  <r>
    <m/>
    <x v="0"/>
    <x v="0"/>
    <x v="1"/>
    <x v="2"/>
    <x v="0"/>
    <x v="0"/>
    <x v="48"/>
    <s v="PSO2"/>
    <s v="Regular"/>
    <x v="9"/>
  </r>
  <r>
    <m/>
    <x v="0"/>
    <x v="0"/>
    <x v="4"/>
    <x v="2"/>
    <x v="0"/>
    <x v="0"/>
    <x v="48"/>
    <s v="PSO2"/>
    <s v="Regular"/>
    <x v="3"/>
  </r>
  <r>
    <m/>
    <x v="0"/>
    <x v="0"/>
    <x v="4"/>
    <x v="2"/>
    <x v="0"/>
    <x v="0"/>
    <x v="48"/>
    <s v="NGS"/>
    <s v="Regular"/>
    <x v="9"/>
  </r>
  <r>
    <m/>
    <x v="1"/>
    <x v="0"/>
    <x v="4"/>
    <x v="2"/>
    <x v="0"/>
    <x v="0"/>
    <x v="48"/>
    <s v="NGS"/>
    <s v="Regular"/>
    <x v="1"/>
  </r>
  <r>
    <m/>
    <x v="1"/>
    <x v="0"/>
    <x v="3"/>
    <x v="0"/>
    <x v="0"/>
    <x v="0"/>
    <x v="48"/>
    <s v="NGS"/>
    <s v="Regular"/>
    <x v="6"/>
  </r>
  <r>
    <m/>
    <x v="1"/>
    <x v="0"/>
    <x v="2"/>
    <x v="0"/>
    <x v="0"/>
    <x v="0"/>
    <x v="48"/>
    <s v="NGS"/>
    <s v="Regular"/>
    <x v="1"/>
  </r>
  <r>
    <m/>
    <x v="1"/>
    <x v="0"/>
    <x v="4"/>
    <x v="3"/>
    <x v="0"/>
    <x v="0"/>
    <x v="48"/>
    <s v="NGS"/>
    <s v="Regular"/>
    <x v="6"/>
  </r>
  <r>
    <m/>
    <x v="0"/>
    <x v="0"/>
    <x v="4"/>
    <x v="1"/>
    <x v="0"/>
    <x v="0"/>
    <x v="48"/>
    <s v="NGS"/>
    <s v="Regular"/>
    <x v="4"/>
  </r>
  <r>
    <m/>
    <x v="1"/>
    <x v="0"/>
    <x v="5"/>
    <x v="2"/>
    <x v="0"/>
    <x v="0"/>
    <x v="48"/>
    <s v="NGS"/>
    <s v="Regular"/>
    <x v="1"/>
  </r>
  <r>
    <m/>
    <x v="1"/>
    <x v="0"/>
    <x v="3"/>
    <x v="1"/>
    <x v="0"/>
    <x v="1"/>
    <x v="48"/>
    <s v="NGS"/>
    <s v="Regular"/>
    <x v="10"/>
  </r>
  <r>
    <m/>
    <x v="1"/>
    <x v="0"/>
    <x v="0"/>
    <x v="0"/>
    <x v="0"/>
    <x v="0"/>
    <x v="48"/>
    <s v="NGS"/>
    <s v="Regular"/>
    <x v="9"/>
  </r>
  <r>
    <m/>
    <x v="0"/>
    <x v="0"/>
    <x v="3"/>
    <x v="4"/>
    <x v="0"/>
    <x v="1"/>
    <x v="48"/>
    <s v="NGS"/>
    <s v="Regular"/>
    <x v="1"/>
  </r>
  <r>
    <m/>
    <x v="1"/>
    <x v="0"/>
    <x v="7"/>
    <x v="2"/>
    <x v="0"/>
    <x v="0"/>
    <x v="48"/>
    <s v="NGS"/>
    <s v="Regular"/>
    <x v="9"/>
  </r>
  <r>
    <m/>
    <x v="1"/>
    <x v="0"/>
    <x v="2"/>
    <x v="0"/>
    <x v="0"/>
    <x v="0"/>
    <x v="48"/>
    <s v="PSO2"/>
    <s v="Regular"/>
    <x v="4"/>
  </r>
  <r>
    <m/>
    <x v="1"/>
    <x v="0"/>
    <x v="6"/>
    <x v="0"/>
    <x v="0"/>
    <x v="1"/>
    <x v="48"/>
    <s v="NGS"/>
    <s v="Regular"/>
    <x v="3"/>
  </r>
  <r>
    <m/>
    <x v="1"/>
    <x v="0"/>
    <x v="2"/>
    <x v="2"/>
    <x v="0"/>
    <x v="1"/>
    <x v="48"/>
    <s v="NGS"/>
    <s v="Regular"/>
    <x v="1"/>
  </r>
  <r>
    <m/>
    <x v="0"/>
    <x v="0"/>
    <x v="7"/>
    <x v="1"/>
    <x v="0"/>
    <x v="0"/>
    <x v="48"/>
    <s v="NGS"/>
    <s v="Regular"/>
    <x v="9"/>
  </r>
  <r>
    <m/>
    <x v="1"/>
    <x v="0"/>
    <x v="0"/>
    <x v="0"/>
    <x v="0"/>
    <x v="0"/>
    <x v="48"/>
    <s v="NGS"/>
    <s v="Regular"/>
    <x v="9"/>
  </r>
  <r>
    <m/>
    <x v="1"/>
    <x v="0"/>
    <x v="7"/>
    <x v="1"/>
    <x v="0"/>
    <x v="0"/>
    <x v="48"/>
    <s v="NGS"/>
    <s v="Regular"/>
    <x v="9"/>
  </r>
  <r>
    <m/>
    <x v="1"/>
    <x v="0"/>
    <x v="2"/>
    <x v="2"/>
    <x v="0"/>
    <x v="0"/>
    <x v="48"/>
    <s v="NGS"/>
    <s v="Regular"/>
    <x v="3"/>
  </r>
  <r>
    <m/>
    <x v="1"/>
    <x v="0"/>
    <x v="0"/>
    <x v="1"/>
    <x v="0"/>
    <x v="0"/>
    <x v="48"/>
    <s v="NGS"/>
    <s v="Returning"/>
    <x v="3"/>
  </r>
  <r>
    <m/>
    <x v="1"/>
    <x v="0"/>
    <x v="7"/>
    <x v="2"/>
    <x v="0"/>
    <x v="0"/>
    <x v="48"/>
    <s v="NGS"/>
    <s v="Regular"/>
    <x v="4"/>
  </r>
  <r>
    <m/>
    <x v="1"/>
    <x v="0"/>
    <x v="3"/>
    <x v="2"/>
    <x v="0"/>
    <x v="0"/>
    <x v="48"/>
    <s v="NGS"/>
    <s v="Regular"/>
    <x v="8"/>
  </r>
  <r>
    <m/>
    <x v="1"/>
    <x v="0"/>
    <x v="7"/>
    <x v="2"/>
    <x v="0"/>
    <x v="0"/>
    <x v="48"/>
    <s v="NGS"/>
    <s v="Regular"/>
    <x v="4"/>
  </r>
  <r>
    <m/>
    <x v="1"/>
    <x v="0"/>
    <x v="0"/>
    <x v="2"/>
    <x v="0"/>
    <x v="0"/>
    <x v="48"/>
    <s v="NGS"/>
    <s v="Regular"/>
    <x v="10"/>
  </r>
  <r>
    <m/>
    <x v="1"/>
    <x v="0"/>
    <x v="6"/>
    <x v="0"/>
    <x v="0"/>
    <x v="0"/>
    <x v="48"/>
    <s v="NGS"/>
    <s v="Regular"/>
    <x v="9"/>
  </r>
  <r>
    <m/>
    <x v="1"/>
    <x v="0"/>
    <x v="3"/>
    <x v="1"/>
    <x v="0"/>
    <x v="0"/>
    <x v="48"/>
    <s v="NGS"/>
    <s v="Regular"/>
    <x v="6"/>
  </r>
  <r>
    <m/>
    <x v="1"/>
    <x v="0"/>
    <x v="0"/>
    <x v="2"/>
    <x v="0"/>
    <x v="0"/>
    <x v="48"/>
    <s v="NGS"/>
    <s v="Regular"/>
    <x v="9"/>
  </r>
  <r>
    <m/>
    <x v="1"/>
    <x v="0"/>
    <x v="3"/>
    <x v="0"/>
    <x v="0"/>
    <x v="0"/>
    <x v="48"/>
    <s v="NGS"/>
    <s v="Regular"/>
    <x v="9"/>
  </r>
  <r>
    <m/>
    <x v="1"/>
    <x v="0"/>
    <x v="1"/>
    <x v="3"/>
    <x v="0"/>
    <x v="0"/>
    <x v="48"/>
    <s v="NGS"/>
    <s v="Regular"/>
    <x v="2"/>
  </r>
  <r>
    <m/>
    <x v="1"/>
    <x v="0"/>
    <x v="7"/>
    <x v="0"/>
    <x v="0"/>
    <x v="0"/>
    <x v="48"/>
    <s v="NGS"/>
    <s v="Regular"/>
    <x v="1"/>
  </r>
  <r>
    <m/>
    <x v="0"/>
    <x v="0"/>
    <x v="7"/>
    <x v="4"/>
    <x v="0"/>
    <x v="0"/>
    <x v="48"/>
    <s v="PSO2"/>
    <s v="Regular"/>
    <x v="9"/>
  </r>
  <r>
    <m/>
    <x v="1"/>
    <x v="0"/>
    <x v="6"/>
    <x v="0"/>
    <x v="0"/>
    <x v="0"/>
    <x v="48"/>
    <s v="NGS"/>
    <s v="Regular"/>
    <x v="9"/>
  </r>
  <r>
    <m/>
    <x v="1"/>
    <x v="0"/>
    <x v="4"/>
    <x v="2"/>
    <x v="0"/>
    <x v="0"/>
    <x v="48"/>
    <s v="NGS"/>
    <s v="Returning"/>
    <x v="1"/>
  </r>
  <r>
    <m/>
    <x v="0"/>
    <x v="0"/>
    <x v="2"/>
    <x v="1"/>
    <x v="0"/>
    <x v="0"/>
    <x v="48"/>
    <s v="NGS"/>
    <s v="Regular"/>
    <x v="1"/>
  </r>
  <r>
    <m/>
    <x v="0"/>
    <x v="0"/>
    <x v="1"/>
    <x v="1"/>
    <x v="0"/>
    <x v="0"/>
    <x v="48"/>
    <s v="NGS"/>
    <s v="Regular"/>
    <x v="9"/>
  </r>
  <r>
    <m/>
    <x v="1"/>
    <x v="0"/>
    <x v="4"/>
    <x v="1"/>
    <x v="0"/>
    <x v="1"/>
    <x v="48"/>
    <s v="NGS"/>
    <s v="Regular"/>
    <x v="1"/>
  </r>
  <r>
    <m/>
    <x v="1"/>
    <x v="0"/>
    <x v="1"/>
    <x v="2"/>
    <x v="0"/>
    <x v="0"/>
    <x v="48"/>
    <s v="PSO2"/>
    <s v="Regular"/>
    <x v="3"/>
  </r>
  <r>
    <m/>
    <x v="1"/>
    <x v="0"/>
    <x v="4"/>
    <x v="1"/>
    <x v="0"/>
    <x v="0"/>
    <x v="48"/>
    <s v="NGS"/>
    <s v="Regular"/>
    <x v="2"/>
  </r>
  <r>
    <m/>
    <x v="2"/>
    <x v="0"/>
    <x v="2"/>
    <x v="1"/>
    <x v="0"/>
    <x v="2"/>
    <x v="48"/>
    <s v="NGS"/>
    <s v="Regular"/>
    <x v="7"/>
  </r>
  <r>
    <m/>
    <x v="0"/>
    <x v="0"/>
    <x v="6"/>
    <x v="1"/>
    <x v="0"/>
    <x v="0"/>
    <x v="48"/>
    <s v="NGS"/>
    <s v="Regular"/>
    <x v="9"/>
  </r>
  <r>
    <m/>
    <x v="1"/>
    <x v="0"/>
    <x v="6"/>
    <x v="0"/>
    <x v="0"/>
    <x v="0"/>
    <x v="48"/>
    <s v="NGS"/>
    <s v="Returning"/>
    <x v="1"/>
  </r>
  <r>
    <m/>
    <x v="1"/>
    <x v="0"/>
    <x v="3"/>
    <x v="0"/>
    <x v="0"/>
    <x v="0"/>
    <x v="48"/>
    <s v="NGS"/>
    <s v="Regular"/>
    <x v="9"/>
  </r>
  <r>
    <m/>
    <x v="0"/>
    <x v="0"/>
    <x v="6"/>
    <x v="1"/>
    <x v="0"/>
    <x v="0"/>
    <x v="48"/>
    <s v="NGS"/>
    <s v="Regular"/>
    <x v="9"/>
  </r>
  <r>
    <m/>
    <x v="1"/>
    <x v="0"/>
    <x v="2"/>
    <x v="1"/>
    <x v="0"/>
    <x v="0"/>
    <x v="48"/>
    <s v="NGS"/>
    <s v="Regular"/>
    <x v="2"/>
  </r>
  <r>
    <m/>
    <x v="1"/>
    <x v="0"/>
    <x v="7"/>
    <x v="2"/>
    <x v="0"/>
    <x v="0"/>
    <x v="48"/>
    <s v="PSO2"/>
    <s v="Regular"/>
    <x v="8"/>
  </r>
  <r>
    <m/>
    <x v="1"/>
    <x v="0"/>
    <x v="2"/>
    <x v="0"/>
    <x v="0"/>
    <x v="0"/>
    <x v="48"/>
    <s v="NGS"/>
    <s v="Regular"/>
    <x v="2"/>
  </r>
  <r>
    <m/>
    <x v="1"/>
    <x v="0"/>
    <x v="5"/>
    <x v="2"/>
    <x v="0"/>
    <x v="1"/>
    <x v="48"/>
    <s v="NGS"/>
    <s v="Regular"/>
    <x v="1"/>
  </r>
  <r>
    <m/>
    <x v="1"/>
    <x v="0"/>
    <x v="0"/>
    <x v="0"/>
    <x v="0"/>
    <x v="0"/>
    <x v="48"/>
    <s v="NGS"/>
    <s v="Regular"/>
    <x v="4"/>
  </r>
  <r>
    <m/>
    <x v="0"/>
    <x v="0"/>
    <x v="0"/>
    <x v="3"/>
    <x v="0"/>
    <x v="0"/>
    <x v="48"/>
    <s v="NGS"/>
    <s v="Returning"/>
    <x v="9"/>
  </r>
  <r>
    <m/>
    <x v="1"/>
    <x v="0"/>
    <x v="2"/>
    <x v="1"/>
    <x v="0"/>
    <x v="0"/>
    <x v="48"/>
    <s v="NGS"/>
    <s v="Regular"/>
    <x v="1"/>
  </r>
  <r>
    <m/>
    <x v="1"/>
    <x v="0"/>
    <x v="4"/>
    <x v="1"/>
    <x v="0"/>
    <x v="0"/>
    <x v="48"/>
    <s v="NGS"/>
    <s v="Regular"/>
    <x v="9"/>
  </r>
  <r>
    <m/>
    <x v="1"/>
    <x v="0"/>
    <x v="7"/>
    <x v="2"/>
    <x v="0"/>
    <x v="0"/>
    <x v="48"/>
    <s v="NGS"/>
    <s v="Regular"/>
    <x v="2"/>
  </r>
  <r>
    <m/>
    <x v="2"/>
    <x v="0"/>
    <x v="3"/>
    <x v="3"/>
    <x v="0"/>
    <x v="2"/>
    <x v="48"/>
    <s v="PSO2"/>
    <s v="Regular"/>
    <x v="10"/>
  </r>
  <r>
    <m/>
    <x v="1"/>
    <x v="0"/>
    <x v="4"/>
    <x v="2"/>
    <x v="0"/>
    <x v="0"/>
    <x v="48"/>
    <s v="NGS"/>
    <s v="Regular"/>
    <x v="1"/>
  </r>
  <r>
    <m/>
    <x v="2"/>
    <x v="0"/>
    <x v="0"/>
    <x v="2"/>
    <x v="0"/>
    <x v="2"/>
    <x v="48"/>
    <s v="PSO2"/>
    <s v="Regular"/>
    <x v="10"/>
  </r>
  <r>
    <m/>
    <x v="1"/>
    <x v="0"/>
    <x v="3"/>
    <x v="2"/>
    <x v="0"/>
    <x v="0"/>
    <x v="48"/>
    <s v="NGS"/>
    <s v="Regular"/>
    <x v="4"/>
  </r>
  <r>
    <m/>
    <x v="0"/>
    <x v="0"/>
    <x v="3"/>
    <x v="4"/>
    <x v="0"/>
    <x v="1"/>
    <x v="48"/>
    <s v="NGS"/>
    <s v="Regular"/>
    <x v="1"/>
  </r>
  <r>
    <m/>
    <x v="0"/>
    <x v="0"/>
    <x v="3"/>
    <x v="0"/>
    <x v="0"/>
    <x v="0"/>
    <x v="48"/>
    <s v="NGS"/>
    <s v="Regular"/>
    <x v="9"/>
  </r>
  <r>
    <m/>
    <x v="0"/>
    <x v="0"/>
    <x v="0"/>
    <x v="0"/>
    <x v="0"/>
    <x v="0"/>
    <x v="48"/>
    <s v="NGS"/>
    <s v="Regular"/>
    <x v="2"/>
  </r>
  <r>
    <m/>
    <x v="1"/>
    <x v="0"/>
    <x v="3"/>
    <x v="2"/>
    <x v="0"/>
    <x v="0"/>
    <x v="48"/>
    <s v="NGS"/>
    <s v="Regular"/>
    <x v="4"/>
  </r>
  <r>
    <m/>
    <x v="1"/>
    <x v="0"/>
    <x v="4"/>
    <x v="2"/>
    <x v="0"/>
    <x v="0"/>
    <x v="48"/>
    <s v="NGS"/>
    <s v="Regular"/>
    <x v="4"/>
  </r>
  <r>
    <m/>
    <x v="1"/>
    <x v="0"/>
    <x v="4"/>
    <x v="2"/>
    <x v="0"/>
    <x v="0"/>
    <x v="48"/>
    <s v="NGS"/>
    <s v="Regular"/>
    <x v="6"/>
  </r>
  <r>
    <m/>
    <x v="1"/>
    <x v="0"/>
    <x v="4"/>
    <x v="3"/>
    <x v="0"/>
    <x v="0"/>
    <x v="48"/>
    <s v="NGS"/>
    <s v="Regular"/>
    <x v="9"/>
  </r>
  <r>
    <m/>
    <x v="2"/>
    <x v="0"/>
    <x v="4"/>
    <x v="3"/>
    <x v="0"/>
    <x v="2"/>
    <x v="48"/>
    <s v="NGS"/>
    <s v="Regular"/>
    <x v="10"/>
  </r>
  <r>
    <m/>
    <x v="1"/>
    <x v="0"/>
    <x v="0"/>
    <x v="0"/>
    <x v="0"/>
    <x v="0"/>
    <x v="48"/>
    <s v="NGS"/>
    <s v="Regular"/>
    <x v="4"/>
  </r>
  <r>
    <m/>
    <x v="1"/>
    <x v="0"/>
    <x v="6"/>
    <x v="2"/>
    <x v="0"/>
    <x v="0"/>
    <x v="48"/>
    <s v="NGS"/>
    <s v="Regular"/>
    <x v="1"/>
  </r>
  <r>
    <m/>
    <x v="0"/>
    <x v="0"/>
    <x v="2"/>
    <x v="2"/>
    <x v="0"/>
    <x v="0"/>
    <x v="48"/>
    <s v="NGS"/>
    <s v="Returning"/>
    <x v="9"/>
  </r>
  <r>
    <m/>
    <x v="1"/>
    <x v="4"/>
    <x v="7"/>
    <x v="0"/>
    <x v="0"/>
    <x v="0"/>
    <x v="48"/>
    <s v="NGS"/>
    <s v="Regular"/>
    <x v="4"/>
  </r>
  <r>
    <m/>
    <x v="1"/>
    <x v="4"/>
    <x v="7"/>
    <x v="0"/>
    <x v="0"/>
    <x v="0"/>
    <x v="48"/>
    <s v="NGS"/>
    <s v="Regular"/>
    <x v="9"/>
  </r>
  <r>
    <m/>
    <x v="1"/>
    <x v="4"/>
    <x v="7"/>
    <x v="2"/>
    <x v="0"/>
    <x v="0"/>
    <x v="48"/>
    <s v="NGS"/>
    <s v="Regular"/>
    <x v="9"/>
  </r>
  <r>
    <m/>
    <x v="1"/>
    <x v="4"/>
    <x v="7"/>
    <x v="1"/>
    <x v="0"/>
    <x v="0"/>
    <x v="48"/>
    <s v="NGS"/>
    <s v="Regular"/>
    <x v="9"/>
  </r>
  <r>
    <m/>
    <x v="1"/>
    <x v="4"/>
    <x v="4"/>
    <x v="3"/>
    <x v="0"/>
    <x v="0"/>
    <x v="48"/>
    <s v="NGS"/>
    <s v="Regular"/>
    <x v="10"/>
  </r>
  <r>
    <m/>
    <x v="1"/>
    <x v="4"/>
    <x v="4"/>
    <x v="0"/>
    <x v="0"/>
    <x v="0"/>
    <x v="48"/>
    <s v="NGS"/>
    <s v="Regular"/>
    <x v="9"/>
  </r>
  <r>
    <m/>
    <x v="1"/>
    <x v="4"/>
    <x v="5"/>
    <x v="1"/>
    <x v="0"/>
    <x v="0"/>
    <x v="48"/>
    <s v="NGS"/>
    <s v="Regular"/>
    <x v="1"/>
  </r>
  <r>
    <m/>
    <x v="1"/>
    <x v="4"/>
    <x v="4"/>
    <x v="0"/>
    <x v="0"/>
    <x v="0"/>
    <x v="48"/>
    <s v="NGS"/>
    <s v="Regular"/>
    <x v="4"/>
  </r>
  <r>
    <m/>
    <x v="1"/>
    <x v="4"/>
    <x v="7"/>
    <x v="0"/>
    <x v="0"/>
    <x v="0"/>
    <x v="48"/>
    <s v="NGS"/>
    <s v="Returning"/>
    <x v="8"/>
  </r>
  <r>
    <m/>
    <x v="1"/>
    <x v="4"/>
    <x v="7"/>
    <x v="2"/>
    <x v="0"/>
    <x v="0"/>
    <x v="48"/>
    <s v="NGS"/>
    <s v="Returning"/>
    <x v="3"/>
  </r>
  <r>
    <m/>
    <x v="1"/>
    <x v="4"/>
    <x v="4"/>
    <x v="3"/>
    <x v="0"/>
    <x v="0"/>
    <x v="48"/>
    <s v="NGS"/>
    <s v="Regular"/>
    <x v="4"/>
  </r>
  <r>
    <m/>
    <x v="2"/>
    <x v="4"/>
    <x v="2"/>
    <x v="3"/>
    <x v="0"/>
    <x v="2"/>
    <x v="48"/>
    <s v="PSO2"/>
    <s v="Regular"/>
    <x v="10"/>
  </r>
  <r>
    <m/>
    <x v="2"/>
    <x v="4"/>
    <x v="0"/>
    <x v="3"/>
    <x v="0"/>
    <x v="0"/>
    <x v="48"/>
    <s v="PSO2"/>
    <s v="Regular"/>
    <x v="10"/>
  </r>
  <r>
    <m/>
    <x v="0"/>
    <x v="4"/>
    <x v="7"/>
    <x v="1"/>
    <x v="0"/>
    <x v="0"/>
    <x v="48"/>
    <s v="NGS"/>
    <s v="Regular"/>
    <x v="6"/>
  </r>
  <r>
    <m/>
    <x v="1"/>
    <x v="4"/>
    <x v="4"/>
    <x v="0"/>
    <x v="0"/>
    <x v="0"/>
    <x v="48"/>
    <s v="NGS"/>
    <s v="Regular"/>
    <x v="4"/>
  </r>
  <r>
    <m/>
    <x v="1"/>
    <x v="4"/>
    <x v="4"/>
    <x v="0"/>
    <x v="0"/>
    <x v="0"/>
    <x v="48"/>
    <s v="NGS"/>
    <s v="Regular"/>
    <x v="9"/>
  </r>
  <r>
    <m/>
    <x v="1"/>
    <x v="4"/>
    <x v="7"/>
    <x v="2"/>
    <x v="0"/>
    <x v="0"/>
    <x v="48"/>
    <s v="NGS"/>
    <s v="Regular"/>
    <x v="8"/>
  </r>
  <r>
    <m/>
    <x v="0"/>
    <x v="4"/>
    <x v="2"/>
    <x v="3"/>
    <x v="0"/>
    <x v="0"/>
    <x v="48"/>
    <s v="NGS"/>
    <s v="Regular"/>
    <x v="8"/>
  </r>
  <r>
    <m/>
    <x v="0"/>
    <x v="4"/>
    <x v="4"/>
    <x v="1"/>
    <x v="0"/>
    <x v="0"/>
    <x v="48"/>
    <s v="NGS"/>
    <s v="Regular"/>
    <x v="8"/>
  </r>
  <r>
    <m/>
    <x v="1"/>
    <x v="4"/>
    <x v="6"/>
    <x v="3"/>
    <x v="0"/>
    <x v="0"/>
    <x v="48"/>
    <s v="NGS"/>
    <s v="Regular"/>
    <x v="9"/>
  </r>
  <r>
    <m/>
    <x v="0"/>
    <x v="1"/>
    <x v="2"/>
    <x v="1"/>
    <x v="0"/>
    <x v="0"/>
    <x v="48"/>
    <s v="NGS"/>
    <s v="Regular"/>
    <x v="2"/>
  </r>
  <r>
    <m/>
    <x v="1"/>
    <x v="1"/>
    <x v="4"/>
    <x v="1"/>
    <x v="0"/>
    <x v="0"/>
    <x v="48"/>
    <s v="NGS"/>
    <s v="Regular"/>
    <x v="6"/>
  </r>
  <r>
    <m/>
    <x v="0"/>
    <x v="1"/>
    <x v="6"/>
    <x v="1"/>
    <x v="0"/>
    <x v="1"/>
    <x v="48"/>
    <s v="NGS"/>
    <s v="Regular"/>
    <x v="1"/>
  </r>
  <r>
    <m/>
    <x v="1"/>
    <x v="1"/>
    <x v="6"/>
    <x v="1"/>
    <x v="0"/>
    <x v="1"/>
    <x v="48"/>
    <s v="NGS"/>
    <s v="Regular"/>
    <x v="1"/>
  </r>
  <r>
    <m/>
    <x v="0"/>
    <x v="1"/>
    <x v="4"/>
    <x v="3"/>
    <x v="0"/>
    <x v="1"/>
    <x v="48"/>
    <s v="NGS"/>
    <s v="Regular"/>
    <x v="1"/>
  </r>
  <r>
    <m/>
    <x v="1"/>
    <x v="1"/>
    <x v="3"/>
    <x v="2"/>
    <x v="0"/>
    <x v="0"/>
    <x v="48"/>
    <s v="NGS"/>
    <s v="Regular"/>
    <x v="2"/>
  </r>
  <r>
    <m/>
    <x v="1"/>
    <x v="1"/>
    <x v="6"/>
    <x v="1"/>
    <x v="0"/>
    <x v="0"/>
    <x v="48"/>
    <s v="PSO2"/>
    <s v="Regular"/>
    <x v="3"/>
  </r>
  <r>
    <m/>
    <x v="0"/>
    <x v="1"/>
    <x v="0"/>
    <x v="0"/>
    <x v="0"/>
    <x v="0"/>
    <x v="48"/>
    <s v="NGS"/>
    <s v="Regular"/>
    <x v="1"/>
  </r>
  <r>
    <m/>
    <x v="1"/>
    <x v="1"/>
    <x v="6"/>
    <x v="2"/>
    <x v="0"/>
    <x v="0"/>
    <x v="48"/>
    <s v="NGS"/>
    <s v="Regular"/>
    <x v="6"/>
  </r>
  <r>
    <m/>
    <x v="1"/>
    <x v="1"/>
    <x v="0"/>
    <x v="1"/>
    <x v="0"/>
    <x v="0"/>
    <x v="48"/>
    <s v="NGS"/>
    <s v="Regular"/>
    <x v="9"/>
  </r>
  <r>
    <m/>
    <x v="1"/>
    <x v="1"/>
    <x v="0"/>
    <x v="0"/>
    <x v="0"/>
    <x v="0"/>
    <x v="48"/>
    <s v="NGS"/>
    <s v="Regular"/>
    <x v="6"/>
  </r>
  <r>
    <m/>
    <x v="1"/>
    <x v="1"/>
    <x v="5"/>
    <x v="2"/>
    <x v="0"/>
    <x v="0"/>
    <x v="48"/>
    <s v="NGS"/>
    <s v="Regular"/>
    <x v="3"/>
  </r>
  <r>
    <m/>
    <x v="1"/>
    <x v="1"/>
    <x v="6"/>
    <x v="2"/>
    <x v="0"/>
    <x v="0"/>
    <x v="48"/>
    <s v="NGS"/>
    <s v="Regular"/>
    <x v="10"/>
  </r>
  <r>
    <m/>
    <x v="1"/>
    <x v="1"/>
    <x v="4"/>
    <x v="0"/>
    <x v="0"/>
    <x v="0"/>
    <x v="48"/>
    <s v="NGS"/>
    <s v="Regular"/>
    <x v="4"/>
  </r>
  <r>
    <m/>
    <x v="1"/>
    <x v="1"/>
    <x v="6"/>
    <x v="1"/>
    <x v="0"/>
    <x v="0"/>
    <x v="48"/>
    <s v="NGS"/>
    <s v="Regular"/>
    <x v="3"/>
  </r>
  <r>
    <m/>
    <x v="1"/>
    <x v="1"/>
    <x v="2"/>
    <x v="1"/>
    <x v="0"/>
    <x v="0"/>
    <x v="48"/>
    <s v="NGS"/>
    <s v="Regular"/>
    <x v="9"/>
  </r>
  <r>
    <m/>
    <x v="1"/>
    <x v="1"/>
    <x v="7"/>
    <x v="0"/>
    <x v="0"/>
    <x v="0"/>
    <x v="48"/>
    <s v="NGS"/>
    <s v="Regular"/>
    <x v="2"/>
  </r>
  <r>
    <m/>
    <x v="1"/>
    <x v="1"/>
    <x v="0"/>
    <x v="2"/>
    <x v="0"/>
    <x v="0"/>
    <x v="48"/>
    <s v="NGS"/>
    <s v="Regular"/>
    <x v="1"/>
  </r>
  <r>
    <m/>
    <x v="1"/>
    <x v="1"/>
    <x v="0"/>
    <x v="0"/>
    <x v="0"/>
    <x v="0"/>
    <x v="48"/>
    <s v="NGS"/>
    <s v="Regular"/>
    <x v="6"/>
  </r>
  <r>
    <m/>
    <x v="1"/>
    <x v="1"/>
    <x v="3"/>
    <x v="1"/>
    <x v="0"/>
    <x v="0"/>
    <x v="48"/>
    <s v="NGS"/>
    <s v="Regular"/>
    <x v="2"/>
  </r>
  <r>
    <m/>
    <x v="0"/>
    <x v="1"/>
    <x v="5"/>
    <x v="2"/>
    <x v="0"/>
    <x v="0"/>
    <x v="48"/>
    <s v="NGS"/>
    <s v="Regular"/>
    <x v="9"/>
  </r>
  <r>
    <m/>
    <x v="1"/>
    <x v="1"/>
    <x v="4"/>
    <x v="0"/>
    <x v="0"/>
    <x v="0"/>
    <x v="48"/>
    <s v="NGS"/>
    <s v="Regular"/>
    <x v="9"/>
  </r>
  <r>
    <m/>
    <x v="1"/>
    <x v="1"/>
    <x v="7"/>
    <x v="2"/>
    <x v="0"/>
    <x v="0"/>
    <x v="48"/>
    <s v="NGS"/>
    <s v="Regular"/>
    <x v="6"/>
  </r>
  <r>
    <m/>
    <x v="1"/>
    <x v="1"/>
    <x v="0"/>
    <x v="1"/>
    <x v="0"/>
    <x v="1"/>
    <x v="48"/>
    <s v="NGS"/>
    <s v="Regular"/>
    <x v="1"/>
  </r>
  <r>
    <m/>
    <x v="1"/>
    <x v="1"/>
    <x v="7"/>
    <x v="2"/>
    <x v="0"/>
    <x v="0"/>
    <x v="48"/>
    <s v="NGS"/>
    <s v="Regular"/>
    <x v="9"/>
  </r>
  <r>
    <m/>
    <x v="1"/>
    <x v="1"/>
    <x v="6"/>
    <x v="2"/>
    <x v="0"/>
    <x v="0"/>
    <x v="48"/>
    <s v="NGS"/>
    <s v="Regular"/>
    <x v="9"/>
  </r>
  <r>
    <m/>
    <x v="0"/>
    <x v="1"/>
    <x v="7"/>
    <x v="1"/>
    <x v="0"/>
    <x v="0"/>
    <x v="48"/>
    <s v="NGS"/>
    <s v="Returning"/>
    <x v="2"/>
  </r>
  <r>
    <m/>
    <x v="1"/>
    <x v="1"/>
    <x v="7"/>
    <x v="2"/>
    <x v="0"/>
    <x v="0"/>
    <x v="48"/>
    <s v="NGS"/>
    <s v="Regular"/>
    <x v="3"/>
  </r>
  <r>
    <m/>
    <x v="1"/>
    <x v="1"/>
    <x v="3"/>
    <x v="4"/>
    <x v="0"/>
    <x v="1"/>
    <x v="48"/>
    <s v="NGS"/>
    <s v="Regular"/>
    <x v="1"/>
  </r>
  <r>
    <m/>
    <x v="1"/>
    <x v="1"/>
    <x v="4"/>
    <x v="2"/>
    <x v="0"/>
    <x v="0"/>
    <x v="48"/>
    <s v="PSO2"/>
    <s v="Regular"/>
    <x v="1"/>
  </r>
  <r>
    <m/>
    <x v="1"/>
    <x v="1"/>
    <x v="0"/>
    <x v="3"/>
    <x v="0"/>
    <x v="0"/>
    <x v="48"/>
    <s v="NGS"/>
    <s v="Regular"/>
    <x v="3"/>
  </r>
  <r>
    <m/>
    <x v="1"/>
    <x v="1"/>
    <x v="2"/>
    <x v="2"/>
    <x v="0"/>
    <x v="0"/>
    <x v="48"/>
    <s v="NGS"/>
    <s v="Regular"/>
    <x v="3"/>
  </r>
  <r>
    <m/>
    <x v="1"/>
    <x v="1"/>
    <x v="5"/>
    <x v="1"/>
    <x v="0"/>
    <x v="0"/>
    <x v="48"/>
    <s v="NGS"/>
    <s v="Regular"/>
    <x v="8"/>
  </r>
  <r>
    <m/>
    <x v="1"/>
    <x v="1"/>
    <x v="7"/>
    <x v="0"/>
    <x v="0"/>
    <x v="0"/>
    <x v="48"/>
    <s v="NGS"/>
    <s v="Regular"/>
    <x v="9"/>
  </r>
  <r>
    <m/>
    <x v="1"/>
    <x v="1"/>
    <x v="6"/>
    <x v="0"/>
    <x v="0"/>
    <x v="0"/>
    <x v="48"/>
    <s v="NGS"/>
    <s v="Regular"/>
    <x v="8"/>
  </r>
  <r>
    <m/>
    <x v="1"/>
    <x v="1"/>
    <x v="0"/>
    <x v="1"/>
    <x v="0"/>
    <x v="0"/>
    <x v="48"/>
    <s v="PSO2"/>
    <s v="Regular"/>
    <x v="6"/>
  </r>
  <r>
    <m/>
    <x v="0"/>
    <x v="1"/>
    <x v="3"/>
    <x v="4"/>
    <x v="0"/>
    <x v="1"/>
    <x v="48"/>
    <s v="PSO2"/>
    <s v="Regular"/>
    <x v="1"/>
  </r>
  <r>
    <m/>
    <x v="1"/>
    <x v="1"/>
    <x v="0"/>
    <x v="1"/>
    <x v="0"/>
    <x v="1"/>
    <x v="48"/>
    <s v="NGS"/>
    <s v="Returning"/>
    <x v="1"/>
  </r>
  <r>
    <m/>
    <x v="1"/>
    <x v="1"/>
    <x v="2"/>
    <x v="0"/>
    <x v="0"/>
    <x v="0"/>
    <x v="48"/>
    <s v="PSO2"/>
    <s v="Regular"/>
    <x v="4"/>
  </r>
  <r>
    <m/>
    <x v="1"/>
    <x v="1"/>
    <x v="6"/>
    <x v="2"/>
    <x v="0"/>
    <x v="0"/>
    <x v="48"/>
    <s v="NGS"/>
    <s v="Regular"/>
    <x v="9"/>
  </r>
  <r>
    <m/>
    <x v="1"/>
    <x v="1"/>
    <x v="7"/>
    <x v="4"/>
    <x v="0"/>
    <x v="0"/>
    <x v="48"/>
    <s v="NGS"/>
    <s v="Regular"/>
    <x v="9"/>
  </r>
  <r>
    <m/>
    <x v="0"/>
    <x v="1"/>
    <x v="3"/>
    <x v="1"/>
    <x v="0"/>
    <x v="0"/>
    <x v="48"/>
    <s v="NGS"/>
    <s v="Regular"/>
    <x v="4"/>
  </r>
  <r>
    <m/>
    <x v="1"/>
    <x v="1"/>
    <x v="4"/>
    <x v="2"/>
    <x v="0"/>
    <x v="0"/>
    <x v="48"/>
    <s v="NGS"/>
    <s v="Regular"/>
    <x v="6"/>
  </r>
  <r>
    <m/>
    <x v="1"/>
    <x v="1"/>
    <x v="4"/>
    <x v="0"/>
    <x v="0"/>
    <x v="0"/>
    <x v="48"/>
    <s v="NGS"/>
    <s v="Regular"/>
    <x v="9"/>
  </r>
  <r>
    <m/>
    <x v="1"/>
    <x v="1"/>
    <x v="3"/>
    <x v="4"/>
    <x v="0"/>
    <x v="0"/>
    <x v="48"/>
    <s v="NGS"/>
    <s v="Returning"/>
    <x v="10"/>
  </r>
  <r>
    <m/>
    <x v="1"/>
    <x v="1"/>
    <x v="4"/>
    <x v="1"/>
    <x v="0"/>
    <x v="0"/>
    <x v="48"/>
    <s v="NGS"/>
    <s v="Regular"/>
    <x v="10"/>
  </r>
  <r>
    <m/>
    <x v="1"/>
    <x v="1"/>
    <x v="4"/>
    <x v="1"/>
    <x v="0"/>
    <x v="0"/>
    <x v="48"/>
    <s v="NGS"/>
    <s v="Regular"/>
    <x v="2"/>
  </r>
  <r>
    <m/>
    <x v="1"/>
    <x v="1"/>
    <x v="7"/>
    <x v="2"/>
    <x v="0"/>
    <x v="0"/>
    <x v="48"/>
    <s v="NGS"/>
    <s v="Regular"/>
    <x v="2"/>
  </r>
  <r>
    <m/>
    <x v="0"/>
    <x v="1"/>
    <x v="7"/>
    <x v="1"/>
    <x v="0"/>
    <x v="0"/>
    <x v="48"/>
    <s v="NGS"/>
    <s v="Returning"/>
    <x v="2"/>
  </r>
  <r>
    <m/>
    <x v="1"/>
    <x v="1"/>
    <x v="7"/>
    <x v="2"/>
    <x v="0"/>
    <x v="0"/>
    <x v="48"/>
    <s v="NGS"/>
    <s v="Regular"/>
    <x v="0"/>
  </r>
  <r>
    <m/>
    <x v="1"/>
    <x v="1"/>
    <x v="4"/>
    <x v="0"/>
    <x v="0"/>
    <x v="0"/>
    <x v="48"/>
    <s v="NGS"/>
    <s v="Regular"/>
    <x v="6"/>
  </r>
  <r>
    <m/>
    <x v="1"/>
    <x v="1"/>
    <x v="4"/>
    <x v="2"/>
    <x v="0"/>
    <x v="0"/>
    <x v="48"/>
    <s v="NGS"/>
    <s v="Regular"/>
    <x v="9"/>
  </r>
  <r>
    <m/>
    <x v="1"/>
    <x v="1"/>
    <x v="7"/>
    <x v="1"/>
    <x v="0"/>
    <x v="0"/>
    <x v="48"/>
    <s v="NGS"/>
    <s v="Regular"/>
    <x v="2"/>
  </r>
  <r>
    <m/>
    <x v="0"/>
    <x v="1"/>
    <x v="4"/>
    <x v="1"/>
    <x v="0"/>
    <x v="0"/>
    <x v="48"/>
    <s v="NGS"/>
    <s v="Regular"/>
    <x v="6"/>
  </r>
  <r>
    <m/>
    <x v="1"/>
    <x v="1"/>
    <x v="2"/>
    <x v="0"/>
    <x v="0"/>
    <x v="0"/>
    <x v="48"/>
    <s v="NGS"/>
    <s v="Regular"/>
    <x v="3"/>
  </r>
  <r>
    <m/>
    <x v="1"/>
    <x v="1"/>
    <x v="3"/>
    <x v="2"/>
    <x v="0"/>
    <x v="0"/>
    <x v="48"/>
    <s v="PSO2"/>
    <s v="Regular"/>
    <x v="4"/>
  </r>
  <r>
    <m/>
    <x v="1"/>
    <x v="1"/>
    <x v="7"/>
    <x v="2"/>
    <x v="0"/>
    <x v="0"/>
    <x v="48"/>
    <s v="NGS"/>
    <s v="Regular"/>
    <x v="2"/>
  </r>
  <r>
    <m/>
    <x v="1"/>
    <x v="1"/>
    <x v="0"/>
    <x v="1"/>
    <x v="0"/>
    <x v="0"/>
    <x v="48"/>
    <s v="NGS"/>
    <s v="Regular"/>
    <x v="9"/>
  </r>
  <r>
    <m/>
    <x v="1"/>
    <x v="1"/>
    <x v="1"/>
    <x v="0"/>
    <x v="0"/>
    <x v="0"/>
    <x v="48"/>
    <s v="NGS"/>
    <s v="Regular"/>
    <x v="9"/>
  </r>
  <r>
    <m/>
    <x v="1"/>
    <x v="1"/>
    <x v="4"/>
    <x v="3"/>
    <x v="0"/>
    <x v="0"/>
    <x v="48"/>
    <s v="NGS"/>
    <s v="Regular"/>
    <x v="2"/>
  </r>
  <r>
    <m/>
    <x v="1"/>
    <x v="1"/>
    <x v="4"/>
    <x v="2"/>
    <x v="0"/>
    <x v="0"/>
    <x v="48"/>
    <s v="NGS"/>
    <s v="Regular"/>
    <x v="1"/>
  </r>
  <r>
    <m/>
    <x v="1"/>
    <x v="1"/>
    <x v="7"/>
    <x v="4"/>
    <x v="0"/>
    <x v="0"/>
    <x v="48"/>
    <s v="NGS"/>
    <s v="Regular"/>
    <x v="2"/>
  </r>
  <r>
    <m/>
    <x v="0"/>
    <x v="1"/>
    <x v="7"/>
    <x v="1"/>
    <x v="0"/>
    <x v="0"/>
    <x v="48"/>
    <s v="NGS"/>
    <s v="Regular"/>
    <x v="4"/>
  </r>
  <r>
    <m/>
    <x v="1"/>
    <x v="1"/>
    <x v="3"/>
    <x v="2"/>
    <x v="0"/>
    <x v="0"/>
    <x v="48"/>
    <s v="NGS"/>
    <s v="Regular"/>
    <x v="2"/>
  </r>
  <r>
    <m/>
    <x v="0"/>
    <x v="1"/>
    <x v="5"/>
    <x v="2"/>
    <x v="0"/>
    <x v="0"/>
    <x v="48"/>
    <s v="NGS"/>
    <s v="Regular"/>
    <x v="7"/>
  </r>
  <r>
    <m/>
    <x v="1"/>
    <x v="1"/>
    <x v="1"/>
    <x v="1"/>
    <x v="0"/>
    <x v="0"/>
    <x v="48"/>
    <s v="NGS"/>
    <s v="Regular"/>
    <x v="2"/>
  </r>
  <r>
    <m/>
    <x v="1"/>
    <x v="1"/>
    <x v="1"/>
    <x v="1"/>
    <x v="0"/>
    <x v="0"/>
    <x v="48"/>
    <s v="NGS"/>
    <s v="Regular"/>
    <x v="2"/>
  </r>
  <r>
    <m/>
    <x v="1"/>
    <x v="1"/>
    <x v="3"/>
    <x v="0"/>
    <x v="0"/>
    <x v="0"/>
    <x v="48"/>
    <s v="NGS"/>
    <s v="Regular"/>
    <x v="8"/>
  </r>
  <r>
    <m/>
    <x v="1"/>
    <x v="1"/>
    <x v="5"/>
    <x v="4"/>
    <x v="0"/>
    <x v="0"/>
    <x v="48"/>
    <s v="NGS"/>
    <s v="Regular"/>
    <x v="2"/>
  </r>
  <r>
    <m/>
    <x v="0"/>
    <x v="1"/>
    <x v="4"/>
    <x v="1"/>
    <x v="0"/>
    <x v="1"/>
    <x v="48"/>
    <s v="NGS"/>
    <s v="Regular"/>
    <x v="1"/>
  </r>
  <r>
    <m/>
    <x v="0"/>
    <x v="1"/>
    <x v="7"/>
    <x v="1"/>
    <x v="0"/>
    <x v="0"/>
    <x v="48"/>
    <s v="NGS"/>
    <s v="Regular"/>
    <x v="2"/>
  </r>
  <r>
    <m/>
    <x v="1"/>
    <x v="1"/>
    <x v="5"/>
    <x v="3"/>
    <x v="0"/>
    <x v="0"/>
    <x v="48"/>
    <s v="NGS"/>
    <s v="Returning"/>
    <x v="2"/>
  </r>
  <r>
    <m/>
    <x v="0"/>
    <x v="1"/>
    <x v="5"/>
    <x v="4"/>
    <x v="0"/>
    <x v="0"/>
    <x v="48"/>
    <s v="NGS"/>
    <s v="Regular"/>
    <x v="1"/>
  </r>
  <r>
    <m/>
    <x v="0"/>
    <x v="2"/>
    <x v="0"/>
    <x v="1"/>
    <x v="0"/>
    <x v="0"/>
    <x v="48"/>
    <s v="PSO2"/>
    <s v="Regular"/>
    <x v="1"/>
  </r>
  <r>
    <m/>
    <x v="1"/>
    <x v="2"/>
    <x v="7"/>
    <x v="1"/>
    <x v="0"/>
    <x v="0"/>
    <x v="48"/>
    <s v="NGS"/>
    <s v="Returning"/>
    <x v="9"/>
  </r>
  <r>
    <m/>
    <x v="1"/>
    <x v="2"/>
    <x v="7"/>
    <x v="0"/>
    <x v="0"/>
    <x v="0"/>
    <x v="48"/>
    <s v="NGS"/>
    <s v="Regular"/>
    <x v="6"/>
  </r>
  <r>
    <m/>
    <x v="2"/>
    <x v="2"/>
    <x v="6"/>
    <x v="3"/>
    <x v="1"/>
    <x v="2"/>
    <x v="48"/>
    <s v="PSO2"/>
    <s v="Regular"/>
    <x v="1"/>
  </r>
  <r>
    <m/>
    <x v="0"/>
    <x v="2"/>
    <x v="6"/>
    <x v="4"/>
    <x v="0"/>
    <x v="1"/>
    <x v="48"/>
    <s v="NGS"/>
    <s v="Regular"/>
    <x v="1"/>
  </r>
  <r>
    <m/>
    <x v="0"/>
    <x v="2"/>
    <x v="3"/>
    <x v="1"/>
    <x v="0"/>
    <x v="0"/>
    <x v="48"/>
    <s v="NGS"/>
    <s v="Regular"/>
    <x v="2"/>
  </r>
  <r>
    <m/>
    <x v="1"/>
    <x v="2"/>
    <x v="7"/>
    <x v="1"/>
    <x v="0"/>
    <x v="0"/>
    <x v="48"/>
    <s v="NGS"/>
    <s v="Regular"/>
    <x v="2"/>
  </r>
  <r>
    <m/>
    <x v="1"/>
    <x v="2"/>
    <x v="4"/>
    <x v="0"/>
    <x v="1"/>
    <x v="0"/>
    <x v="48"/>
    <s v="NGS"/>
    <s v="Regular"/>
    <x v="6"/>
  </r>
  <r>
    <m/>
    <x v="1"/>
    <x v="2"/>
    <x v="0"/>
    <x v="1"/>
    <x v="0"/>
    <x v="0"/>
    <x v="48"/>
    <s v="NGS"/>
    <s v="Regular"/>
    <x v="5"/>
  </r>
  <r>
    <m/>
    <x v="1"/>
    <x v="2"/>
    <x v="5"/>
    <x v="4"/>
    <x v="0"/>
    <x v="0"/>
    <x v="48"/>
    <s v="NGS"/>
    <s v="Regular"/>
    <x v="2"/>
  </r>
  <r>
    <m/>
    <x v="1"/>
    <x v="2"/>
    <x v="7"/>
    <x v="4"/>
    <x v="1"/>
    <x v="0"/>
    <x v="48"/>
    <s v="NGS"/>
    <s v="Regular"/>
    <x v="3"/>
  </r>
  <r>
    <m/>
    <x v="1"/>
    <x v="2"/>
    <x v="2"/>
    <x v="2"/>
    <x v="0"/>
    <x v="0"/>
    <x v="48"/>
    <s v="NGS"/>
    <s v="Regular"/>
    <x v="3"/>
  </r>
  <r>
    <m/>
    <x v="1"/>
    <x v="2"/>
    <x v="3"/>
    <x v="1"/>
    <x v="0"/>
    <x v="1"/>
    <x v="48"/>
    <s v="NGS"/>
    <s v="Regular"/>
    <x v="1"/>
  </r>
  <r>
    <m/>
    <x v="1"/>
    <x v="2"/>
    <x v="2"/>
    <x v="2"/>
    <x v="0"/>
    <x v="0"/>
    <x v="48"/>
    <s v="NGS"/>
    <s v="Regular"/>
    <x v="8"/>
  </r>
  <r>
    <m/>
    <x v="1"/>
    <x v="2"/>
    <x v="6"/>
    <x v="4"/>
    <x v="0"/>
    <x v="0"/>
    <x v="48"/>
    <s v="NGS"/>
    <s v="Regular"/>
    <x v="1"/>
  </r>
  <r>
    <m/>
    <x v="1"/>
    <x v="2"/>
    <x v="1"/>
    <x v="0"/>
    <x v="0"/>
    <x v="0"/>
    <x v="48"/>
    <s v="NGS"/>
    <s v="Regular"/>
    <x v="1"/>
  </r>
  <r>
    <m/>
    <x v="1"/>
    <x v="2"/>
    <x v="0"/>
    <x v="2"/>
    <x v="0"/>
    <x v="0"/>
    <x v="48"/>
    <s v="NGS"/>
    <s v="Regular"/>
    <x v="4"/>
  </r>
  <r>
    <m/>
    <x v="1"/>
    <x v="2"/>
    <x v="0"/>
    <x v="2"/>
    <x v="1"/>
    <x v="0"/>
    <x v="48"/>
    <s v="NGS"/>
    <s v="Regular"/>
    <x v="6"/>
  </r>
  <r>
    <m/>
    <x v="1"/>
    <x v="2"/>
    <x v="3"/>
    <x v="0"/>
    <x v="0"/>
    <x v="0"/>
    <x v="48"/>
    <s v="PSO2"/>
    <s v="Returning"/>
    <x v="2"/>
  </r>
  <r>
    <m/>
    <x v="1"/>
    <x v="2"/>
    <x v="7"/>
    <x v="2"/>
    <x v="0"/>
    <x v="0"/>
    <x v="48"/>
    <s v="NGS"/>
    <s v="Regular"/>
    <x v="9"/>
  </r>
  <r>
    <m/>
    <x v="1"/>
    <x v="2"/>
    <x v="7"/>
    <x v="1"/>
    <x v="0"/>
    <x v="1"/>
    <x v="48"/>
    <s v="NGS"/>
    <s v="Regular"/>
    <x v="1"/>
  </r>
  <r>
    <m/>
    <x v="1"/>
    <x v="2"/>
    <x v="4"/>
    <x v="2"/>
    <x v="0"/>
    <x v="0"/>
    <x v="48"/>
    <s v="NGS"/>
    <s v="Regular"/>
    <x v="1"/>
  </r>
  <r>
    <m/>
    <x v="1"/>
    <x v="2"/>
    <x v="4"/>
    <x v="0"/>
    <x v="0"/>
    <x v="0"/>
    <x v="48"/>
    <s v="NGS"/>
    <s v="Regular"/>
    <x v="9"/>
  </r>
  <r>
    <m/>
    <x v="1"/>
    <x v="2"/>
    <x v="6"/>
    <x v="0"/>
    <x v="0"/>
    <x v="0"/>
    <x v="48"/>
    <s v="PSO2"/>
    <s v="Regular"/>
    <x v="2"/>
  </r>
  <r>
    <m/>
    <x v="1"/>
    <x v="2"/>
    <x v="4"/>
    <x v="2"/>
    <x v="0"/>
    <x v="0"/>
    <x v="48"/>
    <s v="PSO2"/>
    <s v="Regular"/>
    <x v="8"/>
  </r>
  <r>
    <m/>
    <x v="1"/>
    <x v="2"/>
    <x v="0"/>
    <x v="1"/>
    <x v="0"/>
    <x v="0"/>
    <x v="48"/>
    <s v="NGS"/>
    <s v="Regular"/>
    <x v="6"/>
  </r>
  <r>
    <m/>
    <x v="1"/>
    <x v="2"/>
    <x v="7"/>
    <x v="1"/>
    <x v="0"/>
    <x v="0"/>
    <x v="48"/>
    <s v="NGS"/>
    <s v="Returning"/>
    <x v="2"/>
  </r>
  <r>
    <m/>
    <x v="0"/>
    <x v="2"/>
    <x v="6"/>
    <x v="1"/>
    <x v="0"/>
    <x v="0"/>
    <x v="48"/>
    <s v="NGS"/>
    <s v="Returning"/>
    <x v="1"/>
  </r>
  <r>
    <m/>
    <x v="1"/>
    <x v="2"/>
    <x v="0"/>
    <x v="2"/>
    <x v="0"/>
    <x v="0"/>
    <x v="48"/>
    <s v="NGS"/>
    <s v="Regular"/>
    <x v="9"/>
  </r>
  <r>
    <m/>
    <x v="0"/>
    <x v="2"/>
    <x v="4"/>
    <x v="1"/>
    <x v="0"/>
    <x v="0"/>
    <x v="48"/>
    <s v="NGS"/>
    <s v="Regular"/>
    <x v="6"/>
  </r>
  <r>
    <m/>
    <x v="2"/>
    <x v="2"/>
    <x v="2"/>
    <x v="3"/>
    <x v="0"/>
    <x v="2"/>
    <x v="48"/>
    <s v="NGS"/>
    <s v="Regular"/>
    <x v="5"/>
  </r>
  <r>
    <m/>
    <x v="1"/>
    <x v="2"/>
    <x v="2"/>
    <x v="2"/>
    <x v="0"/>
    <x v="0"/>
    <x v="48"/>
    <s v="NGS"/>
    <s v="Regular"/>
    <x v="9"/>
  </r>
  <r>
    <m/>
    <x v="1"/>
    <x v="2"/>
    <x v="2"/>
    <x v="2"/>
    <x v="0"/>
    <x v="0"/>
    <x v="48"/>
    <s v="NGS"/>
    <s v="Regular"/>
    <x v="2"/>
  </r>
  <r>
    <m/>
    <x v="0"/>
    <x v="2"/>
    <x v="3"/>
    <x v="2"/>
    <x v="0"/>
    <x v="0"/>
    <x v="48"/>
    <s v="NGS"/>
    <s v="Regular"/>
    <x v="3"/>
  </r>
  <r>
    <m/>
    <x v="1"/>
    <x v="2"/>
    <x v="4"/>
    <x v="0"/>
    <x v="1"/>
    <x v="0"/>
    <x v="48"/>
    <s v="NGS"/>
    <s v="Regular"/>
    <x v="10"/>
  </r>
  <r>
    <m/>
    <x v="1"/>
    <x v="2"/>
    <x v="3"/>
    <x v="4"/>
    <x v="1"/>
    <x v="0"/>
    <x v="48"/>
    <s v="NGS"/>
    <s v="Regular"/>
    <x v="3"/>
  </r>
  <r>
    <m/>
    <x v="1"/>
    <x v="2"/>
    <x v="7"/>
    <x v="0"/>
    <x v="0"/>
    <x v="0"/>
    <x v="48"/>
    <s v="NGS"/>
    <s v="Regular"/>
    <x v="3"/>
  </r>
  <r>
    <m/>
    <x v="1"/>
    <x v="2"/>
    <x v="2"/>
    <x v="4"/>
    <x v="1"/>
    <x v="0"/>
    <x v="48"/>
    <s v="NGS"/>
    <s v="Regular"/>
    <x v="5"/>
  </r>
  <r>
    <m/>
    <x v="0"/>
    <x v="2"/>
    <x v="5"/>
    <x v="4"/>
    <x v="0"/>
    <x v="0"/>
    <x v="48"/>
    <s v="NGS"/>
    <s v="Regular"/>
    <x v="6"/>
  </r>
  <r>
    <m/>
    <x v="0"/>
    <x v="2"/>
    <x v="6"/>
    <x v="4"/>
    <x v="0"/>
    <x v="1"/>
    <x v="48"/>
    <s v="NGS"/>
    <s v="Regular"/>
    <x v="1"/>
  </r>
  <r>
    <m/>
    <x v="1"/>
    <x v="2"/>
    <x v="5"/>
    <x v="1"/>
    <x v="0"/>
    <x v="0"/>
    <x v="48"/>
    <s v="NGS"/>
    <s v="Regular"/>
    <x v="2"/>
  </r>
  <r>
    <m/>
    <x v="1"/>
    <x v="2"/>
    <x v="4"/>
    <x v="4"/>
    <x v="0"/>
    <x v="0"/>
    <x v="48"/>
    <s v="NGS"/>
    <s v="Regular"/>
    <x v="6"/>
  </r>
  <r>
    <m/>
    <x v="1"/>
    <x v="2"/>
    <x v="0"/>
    <x v="1"/>
    <x v="0"/>
    <x v="0"/>
    <x v="48"/>
    <s v="NGS"/>
    <s v="Regular"/>
    <x v="3"/>
  </r>
  <r>
    <m/>
    <x v="1"/>
    <x v="2"/>
    <x v="4"/>
    <x v="2"/>
    <x v="2"/>
    <x v="0"/>
    <x v="48"/>
    <s v="PSO2"/>
    <s v="Regular"/>
    <x v="1"/>
  </r>
  <r>
    <m/>
    <x v="1"/>
    <x v="2"/>
    <x v="0"/>
    <x v="2"/>
    <x v="0"/>
    <x v="0"/>
    <x v="48"/>
    <s v="NGS"/>
    <s v="Regular"/>
    <x v="8"/>
  </r>
  <r>
    <m/>
    <x v="1"/>
    <x v="2"/>
    <x v="6"/>
    <x v="1"/>
    <x v="0"/>
    <x v="0"/>
    <x v="48"/>
    <s v="NGS"/>
    <s v="Regular"/>
    <x v="9"/>
  </r>
  <r>
    <m/>
    <x v="1"/>
    <x v="2"/>
    <x v="6"/>
    <x v="2"/>
    <x v="0"/>
    <x v="0"/>
    <x v="48"/>
    <s v="NGS"/>
    <s v="Regular"/>
    <x v="2"/>
  </r>
  <r>
    <m/>
    <x v="1"/>
    <x v="2"/>
    <x v="4"/>
    <x v="0"/>
    <x v="0"/>
    <x v="0"/>
    <x v="48"/>
    <s v="NGS"/>
    <s v="Regular"/>
    <x v="1"/>
  </r>
  <r>
    <m/>
    <x v="1"/>
    <x v="2"/>
    <x v="7"/>
    <x v="2"/>
    <x v="0"/>
    <x v="0"/>
    <x v="48"/>
    <s v="NGS"/>
    <s v="Regular"/>
    <x v="1"/>
  </r>
  <r>
    <m/>
    <x v="0"/>
    <x v="2"/>
    <x v="7"/>
    <x v="4"/>
    <x v="0"/>
    <x v="1"/>
    <x v="48"/>
    <s v="NGS"/>
    <s v="Regular"/>
    <x v="1"/>
  </r>
  <r>
    <m/>
    <x v="0"/>
    <x v="2"/>
    <x v="0"/>
    <x v="1"/>
    <x v="0"/>
    <x v="0"/>
    <x v="48"/>
    <s v="NGS"/>
    <s v="Regular"/>
    <x v="1"/>
  </r>
  <r>
    <m/>
    <x v="0"/>
    <x v="2"/>
    <x v="6"/>
    <x v="4"/>
    <x v="0"/>
    <x v="1"/>
    <x v="48"/>
    <s v="NGS"/>
    <s v="Regular"/>
    <x v="1"/>
  </r>
  <r>
    <m/>
    <x v="1"/>
    <x v="2"/>
    <x v="2"/>
    <x v="2"/>
    <x v="0"/>
    <x v="0"/>
    <x v="48"/>
    <s v="NGS"/>
    <s v="Returning"/>
    <x v="9"/>
  </r>
  <r>
    <m/>
    <x v="1"/>
    <x v="2"/>
    <x v="4"/>
    <x v="2"/>
    <x v="0"/>
    <x v="0"/>
    <x v="48"/>
    <s v="NGS"/>
    <s v="Regular"/>
    <x v="6"/>
  </r>
  <r>
    <m/>
    <x v="0"/>
    <x v="2"/>
    <x v="1"/>
    <x v="1"/>
    <x v="0"/>
    <x v="0"/>
    <x v="48"/>
    <s v="NGS"/>
    <s v="Returning"/>
    <x v="1"/>
  </r>
  <r>
    <m/>
    <x v="1"/>
    <x v="2"/>
    <x v="2"/>
    <x v="1"/>
    <x v="0"/>
    <x v="0"/>
    <x v="48"/>
    <s v="NGS"/>
    <s v="Regular"/>
    <x v="6"/>
  </r>
  <r>
    <m/>
    <x v="1"/>
    <x v="3"/>
    <x v="0"/>
    <x v="1"/>
    <x v="0"/>
    <x v="1"/>
    <x v="48"/>
    <s v="NGS"/>
    <s v="Returning"/>
    <x v="1"/>
  </r>
  <r>
    <m/>
    <x v="1"/>
    <x v="3"/>
    <x v="1"/>
    <x v="0"/>
    <x v="0"/>
    <x v="0"/>
    <x v="48"/>
    <s v="PSO2"/>
    <s v="Regular"/>
    <x v="1"/>
  </r>
  <r>
    <m/>
    <x v="1"/>
    <x v="3"/>
    <x v="4"/>
    <x v="0"/>
    <x v="0"/>
    <x v="0"/>
    <x v="48"/>
    <s v="NGS"/>
    <s v="Regular"/>
    <x v="3"/>
  </r>
  <r>
    <m/>
    <x v="1"/>
    <x v="3"/>
    <x v="7"/>
    <x v="2"/>
    <x v="0"/>
    <x v="0"/>
    <x v="48"/>
    <s v="NGS"/>
    <s v="Regular"/>
    <x v="2"/>
  </r>
  <r>
    <m/>
    <x v="1"/>
    <x v="3"/>
    <x v="6"/>
    <x v="0"/>
    <x v="0"/>
    <x v="0"/>
    <x v="48"/>
    <s v="NGS"/>
    <s v="Regular"/>
    <x v="2"/>
  </r>
  <r>
    <m/>
    <x v="1"/>
    <x v="3"/>
    <x v="2"/>
    <x v="1"/>
    <x v="0"/>
    <x v="0"/>
    <x v="48"/>
    <s v="NGS"/>
    <s v="Regular"/>
    <x v="8"/>
  </r>
  <r>
    <m/>
    <x v="0"/>
    <x v="3"/>
    <x v="7"/>
    <x v="2"/>
    <x v="0"/>
    <x v="0"/>
    <x v="48"/>
    <s v="NGS"/>
    <s v="Regular"/>
    <x v="2"/>
  </r>
  <r>
    <m/>
    <x v="1"/>
    <x v="3"/>
    <x v="4"/>
    <x v="3"/>
    <x v="0"/>
    <x v="0"/>
    <x v="48"/>
    <s v="NGS"/>
    <s v="Regular"/>
    <x v="4"/>
  </r>
  <r>
    <m/>
    <x v="1"/>
    <x v="3"/>
    <x v="4"/>
    <x v="1"/>
    <x v="0"/>
    <x v="0"/>
    <x v="48"/>
    <s v="NGS"/>
    <s v="Regular"/>
    <x v="1"/>
  </r>
  <r>
    <m/>
    <x v="1"/>
    <x v="3"/>
    <x v="7"/>
    <x v="0"/>
    <x v="0"/>
    <x v="0"/>
    <x v="48"/>
    <s v="NGS"/>
    <s v="Regular"/>
    <x v="4"/>
  </r>
  <r>
    <m/>
    <x v="1"/>
    <x v="3"/>
    <x v="6"/>
    <x v="2"/>
    <x v="0"/>
    <x v="0"/>
    <x v="48"/>
    <s v="NGS"/>
    <s v="Regular"/>
    <x v="3"/>
  </r>
  <r>
    <m/>
    <x v="0"/>
    <x v="3"/>
    <x v="4"/>
    <x v="2"/>
    <x v="0"/>
    <x v="0"/>
    <x v="48"/>
    <s v="NGS"/>
    <s v="Regular"/>
    <x v="8"/>
  </r>
  <r>
    <m/>
    <x v="1"/>
    <x v="3"/>
    <x v="7"/>
    <x v="2"/>
    <x v="0"/>
    <x v="0"/>
    <x v="48"/>
    <s v="NGS"/>
    <s v="Regular"/>
    <x v="9"/>
  </r>
  <r>
    <m/>
    <x v="1"/>
    <x v="3"/>
    <x v="4"/>
    <x v="0"/>
    <x v="0"/>
    <x v="0"/>
    <x v="48"/>
    <s v="NGS"/>
    <s v="Regular"/>
    <x v="6"/>
  </r>
  <r>
    <m/>
    <x v="1"/>
    <x v="3"/>
    <x v="0"/>
    <x v="3"/>
    <x v="0"/>
    <x v="0"/>
    <x v="48"/>
    <s v="PSO2"/>
    <s v="Regular"/>
    <x v="4"/>
  </r>
  <r>
    <m/>
    <x v="1"/>
    <x v="3"/>
    <x v="6"/>
    <x v="1"/>
    <x v="0"/>
    <x v="0"/>
    <x v="48"/>
    <s v="NGS"/>
    <s v="Regular"/>
    <x v="9"/>
  </r>
  <r>
    <m/>
    <x v="1"/>
    <x v="3"/>
    <x v="4"/>
    <x v="0"/>
    <x v="0"/>
    <x v="0"/>
    <x v="48"/>
    <s v="NGS"/>
    <s v="Regular"/>
    <x v="6"/>
  </r>
  <r>
    <m/>
    <x v="1"/>
    <x v="3"/>
    <x v="4"/>
    <x v="2"/>
    <x v="0"/>
    <x v="0"/>
    <x v="48"/>
    <s v="NGS"/>
    <s v="Regular"/>
    <x v="9"/>
  </r>
  <r>
    <m/>
    <x v="1"/>
    <x v="3"/>
    <x v="7"/>
    <x v="2"/>
    <x v="0"/>
    <x v="1"/>
    <x v="48"/>
    <s v="NGS"/>
    <s v="Regular"/>
    <x v="1"/>
  </r>
  <r>
    <m/>
    <x v="1"/>
    <x v="3"/>
    <x v="1"/>
    <x v="3"/>
    <x v="0"/>
    <x v="0"/>
    <x v="48"/>
    <s v="NGS"/>
    <s v="Regular"/>
    <x v="9"/>
  </r>
  <r>
    <m/>
    <x v="1"/>
    <x v="3"/>
    <x v="2"/>
    <x v="0"/>
    <x v="0"/>
    <x v="0"/>
    <x v="48"/>
    <s v="NGS"/>
    <s v="Regular"/>
    <x v="1"/>
  </r>
  <r>
    <m/>
    <x v="1"/>
    <x v="3"/>
    <x v="4"/>
    <x v="1"/>
    <x v="0"/>
    <x v="0"/>
    <x v="48"/>
    <s v="NGS"/>
    <s v="Regular"/>
    <x v="9"/>
  </r>
  <r>
    <m/>
    <x v="1"/>
    <x v="3"/>
    <x v="7"/>
    <x v="0"/>
    <x v="0"/>
    <x v="0"/>
    <x v="48"/>
    <s v="NGS"/>
    <s v="Regular"/>
    <x v="2"/>
  </r>
  <r>
    <m/>
    <x v="1"/>
    <x v="3"/>
    <x v="7"/>
    <x v="0"/>
    <x v="0"/>
    <x v="0"/>
    <x v="48"/>
    <s v="NGS"/>
    <s v="Regular"/>
    <x v="9"/>
  </r>
  <r>
    <m/>
    <x v="1"/>
    <x v="3"/>
    <x v="4"/>
    <x v="2"/>
    <x v="0"/>
    <x v="0"/>
    <x v="48"/>
    <s v="NGS"/>
    <s v="Regular"/>
    <x v="8"/>
  </r>
  <r>
    <m/>
    <x v="1"/>
    <x v="3"/>
    <x v="2"/>
    <x v="1"/>
    <x v="0"/>
    <x v="0"/>
    <x v="48"/>
    <s v="NGS"/>
    <s v="Regular"/>
    <x v="9"/>
  </r>
  <r>
    <m/>
    <x v="1"/>
    <x v="3"/>
    <x v="4"/>
    <x v="2"/>
    <x v="0"/>
    <x v="0"/>
    <x v="48"/>
    <s v="NGS"/>
    <s v="Regular"/>
    <x v="4"/>
  </r>
  <r>
    <m/>
    <x v="1"/>
    <x v="3"/>
    <x v="2"/>
    <x v="2"/>
    <x v="0"/>
    <x v="0"/>
    <x v="48"/>
    <s v="PSO2"/>
    <s v="Regular"/>
    <x v="9"/>
  </r>
  <r>
    <m/>
    <x v="1"/>
    <x v="3"/>
    <x v="3"/>
    <x v="0"/>
    <x v="0"/>
    <x v="0"/>
    <x v="48"/>
    <s v="NGS"/>
    <s v="Regular"/>
    <x v="9"/>
  </r>
  <r>
    <m/>
    <x v="1"/>
    <x v="3"/>
    <x v="3"/>
    <x v="1"/>
    <x v="0"/>
    <x v="0"/>
    <x v="48"/>
    <s v="NGS"/>
    <s v="Regular"/>
    <x v="9"/>
  </r>
  <r>
    <m/>
    <x v="1"/>
    <x v="3"/>
    <x v="5"/>
    <x v="2"/>
    <x v="0"/>
    <x v="0"/>
    <x v="48"/>
    <s v="NGS"/>
    <s v="Regular"/>
    <x v="2"/>
  </r>
  <r>
    <m/>
    <x v="1"/>
    <x v="3"/>
    <x v="4"/>
    <x v="2"/>
    <x v="0"/>
    <x v="0"/>
    <x v="48"/>
    <s v="NGS"/>
    <s v="Regular"/>
    <x v="2"/>
  </r>
  <r>
    <m/>
    <x v="0"/>
    <x v="3"/>
    <x v="4"/>
    <x v="3"/>
    <x v="0"/>
    <x v="0"/>
    <x v="48"/>
    <s v="NGS"/>
    <s v="Regular"/>
    <x v="0"/>
  </r>
  <r>
    <m/>
    <x v="1"/>
    <x v="3"/>
    <x v="4"/>
    <x v="0"/>
    <x v="0"/>
    <x v="0"/>
    <x v="48"/>
    <s v="NGS"/>
    <s v="Regular"/>
    <x v="2"/>
  </r>
  <r>
    <m/>
    <x v="1"/>
    <x v="3"/>
    <x v="3"/>
    <x v="3"/>
    <x v="0"/>
    <x v="0"/>
    <x v="48"/>
    <s v="NGS"/>
    <s v="Regular"/>
    <x v="6"/>
  </r>
  <r>
    <m/>
    <x v="0"/>
    <x v="3"/>
    <x v="6"/>
    <x v="0"/>
    <x v="0"/>
    <x v="0"/>
    <x v="48"/>
    <s v="NGS"/>
    <s v="Regular"/>
    <x v="9"/>
  </r>
  <r>
    <m/>
    <x v="1"/>
    <x v="3"/>
    <x v="6"/>
    <x v="1"/>
    <x v="0"/>
    <x v="0"/>
    <x v="48"/>
    <s v="NGS"/>
    <s v="Regular"/>
    <x v="9"/>
  </r>
  <r>
    <m/>
    <x v="1"/>
    <x v="3"/>
    <x v="3"/>
    <x v="0"/>
    <x v="0"/>
    <x v="0"/>
    <x v="48"/>
    <s v="NGS"/>
    <s v="Regular"/>
    <x v="9"/>
  </r>
  <r>
    <m/>
    <x v="1"/>
    <x v="3"/>
    <x v="4"/>
    <x v="2"/>
    <x v="0"/>
    <x v="0"/>
    <x v="48"/>
    <s v="NGS"/>
    <s v="Regular"/>
    <x v="4"/>
  </r>
  <r>
    <m/>
    <x v="1"/>
    <x v="3"/>
    <x v="7"/>
    <x v="0"/>
    <x v="0"/>
    <x v="0"/>
    <x v="48"/>
    <s v="NGS"/>
    <s v="Regular"/>
    <x v="8"/>
  </r>
  <r>
    <m/>
    <x v="1"/>
    <x v="3"/>
    <x v="0"/>
    <x v="0"/>
    <x v="0"/>
    <x v="0"/>
    <x v="48"/>
    <s v="NGS"/>
    <s v="Regular"/>
    <x v="4"/>
  </r>
  <r>
    <m/>
    <x v="1"/>
    <x v="3"/>
    <x v="2"/>
    <x v="0"/>
    <x v="0"/>
    <x v="0"/>
    <x v="48"/>
    <s v="PSO2"/>
    <s v="Regular"/>
    <x v="2"/>
  </r>
  <r>
    <m/>
    <x v="1"/>
    <x v="3"/>
    <x v="4"/>
    <x v="0"/>
    <x v="0"/>
    <x v="0"/>
    <x v="48"/>
    <s v="NGS"/>
    <s v="Regular"/>
    <x v="2"/>
  </r>
  <r>
    <m/>
    <x v="1"/>
    <x v="3"/>
    <x v="4"/>
    <x v="1"/>
    <x v="0"/>
    <x v="0"/>
    <x v="48"/>
    <s v="NGS"/>
    <s v="Regular"/>
    <x v="2"/>
  </r>
  <r>
    <m/>
    <x v="1"/>
    <x v="3"/>
    <x v="4"/>
    <x v="3"/>
    <x v="0"/>
    <x v="0"/>
    <x v="48"/>
    <s v="NGS"/>
    <s v="Regular"/>
    <x v="9"/>
  </r>
  <r>
    <m/>
    <x v="1"/>
    <x v="3"/>
    <x v="4"/>
    <x v="0"/>
    <x v="0"/>
    <x v="0"/>
    <x v="48"/>
    <s v="NGS"/>
    <s v="Regular"/>
    <x v="9"/>
  </r>
  <r>
    <m/>
    <x v="0"/>
    <x v="3"/>
    <x v="0"/>
    <x v="2"/>
    <x v="0"/>
    <x v="0"/>
    <x v="48"/>
    <s v="NGS"/>
    <s v="Regular"/>
    <x v="4"/>
  </r>
  <r>
    <m/>
    <x v="2"/>
    <x v="3"/>
    <x v="6"/>
    <x v="0"/>
    <x v="0"/>
    <x v="0"/>
    <x v="48"/>
    <s v="NGS"/>
    <s v="Regular"/>
    <x v="5"/>
  </r>
  <r>
    <m/>
    <x v="1"/>
    <x v="3"/>
    <x v="4"/>
    <x v="2"/>
    <x v="0"/>
    <x v="1"/>
    <x v="48"/>
    <s v="NGS"/>
    <s v="Regular"/>
    <x v="0"/>
  </r>
  <r>
    <m/>
    <x v="1"/>
    <x v="3"/>
    <x v="3"/>
    <x v="0"/>
    <x v="0"/>
    <x v="0"/>
    <x v="48"/>
    <s v="NGS"/>
    <s v="Regular"/>
    <x v="4"/>
  </r>
  <r>
    <m/>
    <x v="1"/>
    <x v="3"/>
    <x v="2"/>
    <x v="0"/>
    <x v="0"/>
    <x v="0"/>
    <x v="48"/>
    <s v="NGS"/>
    <s v="Returning"/>
    <x v="8"/>
  </r>
  <r>
    <m/>
    <x v="1"/>
    <x v="3"/>
    <x v="3"/>
    <x v="0"/>
    <x v="0"/>
    <x v="0"/>
    <x v="48"/>
    <s v="NGS"/>
    <s v="Regular"/>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2C147C-E38C-452E-BF00-1112AF0F1CAA}" name="PivotTable2" cacheId="0" applyNumberFormats="0" applyBorderFormats="0" applyFontFormats="0" applyPatternFormats="0" applyAlignmentFormats="0" applyWidthHeightFormats="1" dataCaption="Values" errorCaption="0" showError="1" missingCaption="0" updatedVersion="8" minRefreshableVersion="3" useAutoFormatting="1" itemPrintTitles="1" createdVersion="8" indent="0" outline="1" outlineData="1" multipleFieldFilters="0" chartFormat="24">
  <location ref="A20:C70" firstHeaderRow="1" firstDataRow="2" firstDataCol="1"/>
  <pivotFields count="11">
    <pivotField dataField="1" showAll="0"/>
    <pivotField axis="axisCol" showAll="0">
      <items count="4">
        <item x="1"/>
        <item h="1" x="0"/>
        <item h="1" x="2"/>
        <item t="default"/>
      </items>
    </pivotField>
    <pivotField axis="axisRow">
      <items count="6">
        <item x="1"/>
        <item x="3"/>
        <item x="0"/>
        <item x="2"/>
        <item x="4"/>
        <item t="default"/>
      </items>
    </pivotField>
    <pivotField axis="axisRow" showAll="0">
      <items count="13">
        <item x="6"/>
        <item x="7"/>
        <item h="1" f="1" x="8"/>
        <item h="1" f="1" x="10"/>
        <item h="1" f="1" x="9"/>
        <item h="1" f="1" x="11"/>
        <item x="3"/>
        <item x="2"/>
        <item x="0"/>
        <item x="1"/>
        <item x="5"/>
        <item x="4"/>
        <item t="default"/>
      </items>
    </pivotField>
    <pivotField showAll="0"/>
    <pivotField showAll="0"/>
    <pivotField showAll="0"/>
    <pivotField showAll="0"/>
    <pivotField showAll="0"/>
    <pivotField showAll="0"/>
    <pivotField showAll="0"/>
  </pivotFields>
  <rowFields count="2">
    <field x="3"/>
    <field x="2"/>
  </rowFields>
  <rowItems count="49">
    <i>
      <x/>
    </i>
    <i r="1">
      <x/>
    </i>
    <i r="1">
      <x v="1"/>
    </i>
    <i r="1">
      <x v="2"/>
    </i>
    <i r="1">
      <x v="3"/>
    </i>
    <i r="1">
      <x v="4"/>
    </i>
    <i>
      <x v="1"/>
    </i>
    <i r="1">
      <x/>
    </i>
    <i r="1">
      <x v="1"/>
    </i>
    <i r="1">
      <x v="2"/>
    </i>
    <i r="1">
      <x v="3"/>
    </i>
    <i r="1">
      <x v="4"/>
    </i>
    <i>
      <x v="6"/>
    </i>
    <i r="1">
      <x/>
    </i>
    <i r="1">
      <x v="1"/>
    </i>
    <i r="1">
      <x v="2"/>
    </i>
    <i r="1">
      <x v="3"/>
    </i>
    <i r="1">
      <x v="4"/>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t="grand">
      <x/>
    </i>
  </rowItems>
  <colFields count="1">
    <field x="1"/>
  </colFields>
  <colItems count="2">
    <i>
      <x/>
    </i>
    <i t="grand">
      <x/>
    </i>
  </colItems>
  <dataFields count="1">
    <dataField name="Count of Field1" fld="0" subtotal="count" baseField="0" baseItem="0"/>
  </dataFields>
  <chartFormats count="46">
    <chartFormat chart="0" format="3"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pivotArea type="data" outline="0" fieldPosition="0">
        <references count="4">
          <reference field="4294967294" count="1" selected="0">
            <x v="0"/>
          </reference>
          <reference field="1" count="1" selected="0">
            <x v="0"/>
          </reference>
          <reference field="2" count="1" selected="0">
            <x v="0"/>
          </reference>
          <reference field="3" count="1" selected="0">
            <x v="0"/>
          </reference>
        </references>
      </pivotArea>
    </chartFormat>
    <chartFormat chart="3" format="2">
      <pivotArea type="data" outline="0" fieldPosition="0">
        <references count="4">
          <reference field="4294967294" count="1" selected="0">
            <x v="0"/>
          </reference>
          <reference field="1" count="1" selected="0">
            <x v="0"/>
          </reference>
          <reference field="2" count="1" selected="0">
            <x v="1"/>
          </reference>
          <reference field="3" count="1" selected="0">
            <x v="0"/>
          </reference>
        </references>
      </pivotArea>
    </chartFormat>
    <chartFormat chart="3" format="3">
      <pivotArea type="data" outline="0" fieldPosition="0">
        <references count="4">
          <reference field="4294967294" count="1" selected="0">
            <x v="0"/>
          </reference>
          <reference field="1" count="1" selected="0">
            <x v="0"/>
          </reference>
          <reference field="2" count="1" selected="0">
            <x v="2"/>
          </reference>
          <reference field="3" count="1" selected="0">
            <x v="0"/>
          </reference>
        </references>
      </pivotArea>
    </chartFormat>
    <chartFormat chart="3" format="4">
      <pivotArea type="data" outline="0" fieldPosition="0">
        <references count="4">
          <reference field="4294967294" count="1" selected="0">
            <x v="0"/>
          </reference>
          <reference field="1" count="1" selected="0">
            <x v="0"/>
          </reference>
          <reference field="2" count="1" selected="0">
            <x v="3"/>
          </reference>
          <reference field="3" count="1" selected="0">
            <x v="0"/>
          </reference>
        </references>
      </pivotArea>
    </chartFormat>
    <chartFormat chart="3" format="5">
      <pivotArea type="data" outline="0" fieldPosition="0">
        <references count="4">
          <reference field="4294967294" count="1" selected="0">
            <x v="0"/>
          </reference>
          <reference field="1" count="1" selected="0">
            <x v="0"/>
          </reference>
          <reference field="2" count="1" selected="0">
            <x v="4"/>
          </reference>
          <reference field="3" count="1" selected="0">
            <x v="0"/>
          </reference>
        </references>
      </pivotArea>
    </chartFormat>
    <chartFormat chart="3" format="6">
      <pivotArea type="data" outline="0" fieldPosition="0">
        <references count="4">
          <reference field="4294967294" count="1" selected="0">
            <x v="0"/>
          </reference>
          <reference field="1" count="1" selected="0">
            <x v="0"/>
          </reference>
          <reference field="2" count="1" selected="0">
            <x v="0"/>
          </reference>
          <reference field="3" count="1" selected="0">
            <x v="1"/>
          </reference>
        </references>
      </pivotArea>
    </chartFormat>
    <chartFormat chart="3" format="7">
      <pivotArea type="data" outline="0" fieldPosition="0">
        <references count="4">
          <reference field="4294967294" count="1" selected="0">
            <x v="0"/>
          </reference>
          <reference field="1" count="1" selected="0">
            <x v="0"/>
          </reference>
          <reference field="2" count="1" selected="0">
            <x v="1"/>
          </reference>
          <reference field="3" count="1" selected="0">
            <x v="1"/>
          </reference>
        </references>
      </pivotArea>
    </chartFormat>
    <chartFormat chart="3" format="8">
      <pivotArea type="data" outline="0" fieldPosition="0">
        <references count="4">
          <reference field="4294967294" count="1" selected="0">
            <x v="0"/>
          </reference>
          <reference field="1" count="1" selected="0">
            <x v="0"/>
          </reference>
          <reference field="2" count="1" selected="0">
            <x v="2"/>
          </reference>
          <reference field="3" count="1" selected="0">
            <x v="1"/>
          </reference>
        </references>
      </pivotArea>
    </chartFormat>
    <chartFormat chart="3" format="9">
      <pivotArea type="data" outline="0" fieldPosition="0">
        <references count="4">
          <reference field="4294967294" count="1" selected="0">
            <x v="0"/>
          </reference>
          <reference field="1" count="1" selected="0">
            <x v="0"/>
          </reference>
          <reference field="2" count="1" selected="0">
            <x v="3"/>
          </reference>
          <reference field="3" count="1" selected="0">
            <x v="1"/>
          </reference>
        </references>
      </pivotArea>
    </chartFormat>
    <chartFormat chart="3" format="10">
      <pivotArea type="data" outline="0" fieldPosition="0">
        <references count="4">
          <reference field="4294967294" count="1" selected="0">
            <x v="0"/>
          </reference>
          <reference field="1" count="1" selected="0">
            <x v="0"/>
          </reference>
          <reference field="2" count="1" selected="0">
            <x v="4"/>
          </reference>
          <reference field="3" count="1" selected="0">
            <x v="1"/>
          </reference>
        </references>
      </pivotArea>
    </chartFormat>
    <chartFormat chart="3" format="11">
      <pivotArea type="data" outline="0" fieldPosition="0">
        <references count="4">
          <reference field="4294967294" count="1" selected="0">
            <x v="0"/>
          </reference>
          <reference field="1" count="1" selected="0">
            <x v="0"/>
          </reference>
          <reference field="2" count="1" selected="0">
            <x v="0"/>
          </reference>
          <reference field="3" count="1" selected="0">
            <x v="6"/>
          </reference>
        </references>
      </pivotArea>
    </chartFormat>
    <chartFormat chart="3" format="12">
      <pivotArea type="data" outline="0" fieldPosition="0">
        <references count="4">
          <reference field="4294967294" count="1" selected="0">
            <x v="0"/>
          </reference>
          <reference field="1" count="1" selected="0">
            <x v="0"/>
          </reference>
          <reference field="2" count="1" selected="0">
            <x v="1"/>
          </reference>
          <reference field="3" count="1" selected="0">
            <x v="6"/>
          </reference>
        </references>
      </pivotArea>
    </chartFormat>
    <chartFormat chart="3" format="13">
      <pivotArea type="data" outline="0" fieldPosition="0">
        <references count="4">
          <reference field="4294967294" count="1" selected="0">
            <x v="0"/>
          </reference>
          <reference field="1" count="1" selected="0">
            <x v="0"/>
          </reference>
          <reference field="2" count="1" selected="0">
            <x v="2"/>
          </reference>
          <reference field="3" count="1" selected="0">
            <x v="6"/>
          </reference>
        </references>
      </pivotArea>
    </chartFormat>
    <chartFormat chart="3" format="14">
      <pivotArea type="data" outline="0" fieldPosition="0">
        <references count="4">
          <reference field="4294967294" count="1" selected="0">
            <x v="0"/>
          </reference>
          <reference field="1" count="1" selected="0">
            <x v="0"/>
          </reference>
          <reference field="2" count="1" selected="0">
            <x v="3"/>
          </reference>
          <reference field="3" count="1" selected="0">
            <x v="6"/>
          </reference>
        </references>
      </pivotArea>
    </chartFormat>
    <chartFormat chart="3" format="15">
      <pivotArea type="data" outline="0" fieldPosition="0">
        <references count="4">
          <reference field="4294967294" count="1" selected="0">
            <x v="0"/>
          </reference>
          <reference field="1" count="1" selected="0">
            <x v="0"/>
          </reference>
          <reference field="2" count="1" selected="0">
            <x v="4"/>
          </reference>
          <reference field="3" count="1" selected="0">
            <x v="6"/>
          </reference>
        </references>
      </pivotArea>
    </chartFormat>
    <chartFormat chart="3" format="16">
      <pivotArea type="data" outline="0" fieldPosition="0">
        <references count="4">
          <reference field="4294967294" count="1" selected="0">
            <x v="0"/>
          </reference>
          <reference field="1" count="1" selected="0">
            <x v="0"/>
          </reference>
          <reference field="2" count="1" selected="0">
            <x v="0"/>
          </reference>
          <reference field="3" count="1" selected="0">
            <x v="7"/>
          </reference>
        </references>
      </pivotArea>
    </chartFormat>
    <chartFormat chart="3" format="17">
      <pivotArea type="data" outline="0" fieldPosition="0">
        <references count="4">
          <reference field="4294967294" count="1" selected="0">
            <x v="0"/>
          </reference>
          <reference field="1" count="1" selected="0">
            <x v="0"/>
          </reference>
          <reference field="2" count="1" selected="0">
            <x v="1"/>
          </reference>
          <reference field="3" count="1" selected="0">
            <x v="7"/>
          </reference>
        </references>
      </pivotArea>
    </chartFormat>
    <chartFormat chart="3" format="18">
      <pivotArea type="data" outline="0" fieldPosition="0">
        <references count="4">
          <reference field="4294967294" count="1" selected="0">
            <x v="0"/>
          </reference>
          <reference field="1" count="1" selected="0">
            <x v="0"/>
          </reference>
          <reference field="2" count="1" selected="0">
            <x v="2"/>
          </reference>
          <reference field="3" count="1" selected="0">
            <x v="7"/>
          </reference>
        </references>
      </pivotArea>
    </chartFormat>
    <chartFormat chart="3" format="19">
      <pivotArea type="data" outline="0" fieldPosition="0">
        <references count="4">
          <reference field="4294967294" count="1" selected="0">
            <x v="0"/>
          </reference>
          <reference field="1" count="1" selected="0">
            <x v="0"/>
          </reference>
          <reference field="2" count="1" selected="0">
            <x v="3"/>
          </reference>
          <reference field="3" count="1" selected="0">
            <x v="7"/>
          </reference>
        </references>
      </pivotArea>
    </chartFormat>
    <chartFormat chart="3" format="20">
      <pivotArea type="data" outline="0" fieldPosition="0">
        <references count="4">
          <reference field="4294967294" count="1" selected="0">
            <x v="0"/>
          </reference>
          <reference field="1" count="1" selected="0">
            <x v="0"/>
          </reference>
          <reference field="2" count="1" selected="0">
            <x v="4"/>
          </reference>
          <reference field="3" count="1" selected="0">
            <x v="7"/>
          </reference>
        </references>
      </pivotArea>
    </chartFormat>
    <chartFormat chart="3" format="21">
      <pivotArea type="data" outline="0" fieldPosition="0">
        <references count="4">
          <reference field="4294967294" count="1" selected="0">
            <x v="0"/>
          </reference>
          <reference field="1" count="1" selected="0">
            <x v="0"/>
          </reference>
          <reference field="2" count="1" selected="0">
            <x v="0"/>
          </reference>
          <reference field="3" count="1" selected="0">
            <x v="8"/>
          </reference>
        </references>
      </pivotArea>
    </chartFormat>
    <chartFormat chart="3" format="22">
      <pivotArea type="data" outline="0" fieldPosition="0">
        <references count="4">
          <reference field="4294967294" count="1" selected="0">
            <x v="0"/>
          </reference>
          <reference field="1" count="1" selected="0">
            <x v="0"/>
          </reference>
          <reference field="2" count="1" selected="0">
            <x v="1"/>
          </reference>
          <reference field="3" count="1" selected="0">
            <x v="8"/>
          </reference>
        </references>
      </pivotArea>
    </chartFormat>
    <chartFormat chart="3" format="23">
      <pivotArea type="data" outline="0" fieldPosition="0">
        <references count="4">
          <reference field="4294967294" count="1" selected="0">
            <x v="0"/>
          </reference>
          <reference field="1" count="1" selected="0">
            <x v="0"/>
          </reference>
          <reference field="2" count="1" selected="0">
            <x v="2"/>
          </reference>
          <reference field="3" count="1" selected="0">
            <x v="8"/>
          </reference>
        </references>
      </pivotArea>
    </chartFormat>
    <chartFormat chart="3" format="24">
      <pivotArea type="data" outline="0" fieldPosition="0">
        <references count="4">
          <reference field="4294967294" count="1" selected="0">
            <x v="0"/>
          </reference>
          <reference field="1" count="1" selected="0">
            <x v="0"/>
          </reference>
          <reference field="2" count="1" selected="0">
            <x v="3"/>
          </reference>
          <reference field="3" count="1" selected="0">
            <x v="8"/>
          </reference>
        </references>
      </pivotArea>
    </chartFormat>
    <chartFormat chart="3" format="25">
      <pivotArea type="data" outline="0" fieldPosition="0">
        <references count="4">
          <reference field="4294967294" count="1" selected="0">
            <x v="0"/>
          </reference>
          <reference field="1" count="1" selected="0">
            <x v="0"/>
          </reference>
          <reference field="2" count="1" selected="0">
            <x v="4"/>
          </reference>
          <reference field="3" count="1" selected="0">
            <x v="8"/>
          </reference>
        </references>
      </pivotArea>
    </chartFormat>
    <chartFormat chart="3" format="26">
      <pivotArea type="data" outline="0" fieldPosition="0">
        <references count="4">
          <reference field="4294967294" count="1" selected="0">
            <x v="0"/>
          </reference>
          <reference field="1" count="1" selected="0">
            <x v="0"/>
          </reference>
          <reference field="2" count="1" selected="0">
            <x v="0"/>
          </reference>
          <reference field="3" count="1" selected="0">
            <x v="9"/>
          </reference>
        </references>
      </pivotArea>
    </chartFormat>
    <chartFormat chart="3" format="27">
      <pivotArea type="data" outline="0" fieldPosition="0">
        <references count="4">
          <reference field="4294967294" count="1" selected="0">
            <x v="0"/>
          </reference>
          <reference field="1" count="1" selected="0">
            <x v="0"/>
          </reference>
          <reference field="2" count="1" selected="0">
            <x v="1"/>
          </reference>
          <reference field="3" count="1" selected="0">
            <x v="9"/>
          </reference>
        </references>
      </pivotArea>
    </chartFormat>
    <chartFormat chart="3" format="28">
      <pivotArea type="data" outline="0" fieldPosition="0">
        <references count="4">
          <reference field="4294967294" count="1" selected="0">
            <x v="0"/>
          </reference>
          <reference field="1" count="1" selected="0">
            <x v="0"/>
          </reference>
          <reference field="2" count="1" selected="0">
            <x v="2"/>
          </reference>
          <reference field="3" count="1" selected="0">
            <x v="9"/>
          </reference>
        </references>
      </pivotArea>
    </chartFormat>
    <chartFormat chart="3" format="29">
      <pivotArea type="data" outline="0" fieldPosition="0">
        <references count="4">
          <reference field="4294967294" count="1" selected="0">
            <x v="0"/>
          </reference>
          <reference field="1" count="1" selected="0">
            <x v="0"/>
          </reference>
          <reference field="2" count="1" selected="0">
            <x v="3"/>
          </reference>
          <reference field="3" count="1" selected="0">
            <x v="9"/>
          </reference>
        </references>
      </pivotArea>
    </chartFormat>
    <chartFormat chart="3" format="30">
      <pivotArea type="data" outline="0" fieldPosition="0">
        <references count="4">
          <reference field="4294967294" count="1" selected="0">
            <x v="0"/>
          </reference>
          <reference field="1" count="1" selected="0">
            <x v="0"/>
          </reference>
          <reference field="2" count="1" selected="0">
            <x v="4"/>
          </reference>
          <reference field="3" count="1" selected="0">
            <x v="9"/>
          </reference>
        </references>
      </pivotArea>
    </chartFormat>
    <chartFormat chart="3" format="31">
      <pivotArea type="data" outline="0" fieldPosition="0">
        <references count="4">
          <reference field="4294967294" count="1" selected="0">
            <x v="0"/>
          </reference>
          <reference field="1" count="1" selected="0">
            <x v="0"/>
          </reference>
          <reference field="2" count="1" selected="0">
            <x v="0"/>
          </reference>
          <reference field="3" count="1" selected="0">
            <x v="10"/>
          </reference>
        </references>
      </pivotArea>
    </chartFormat>
    <chartFormat chart="3" format="32">
      <pivotArea type="data" outline="0" fieldPosition="0">
        <references count="4">
          <reference field="4294967294" count="1" selected="0">
            <x v="0"/>
          </reference>
          <reference field="1" count="1" selected="0">
            <x v="0"/>
          </reference>
          <reference field="2" count="1" selected="0">
            <x v="1"/>
          </reference>
          <reference field="3" count="1" selected="0">
            <x v="10"/>
          </reference>
        </references>
      </pivotArea>
    </chartFormat>
    <chartFormat chart="3" format="33">
      <pivotArea type="data" outline="0" fieldPosition="0">
        <references count="4">
          <reference field="4294967294" count="1" selected="0">
            <x v="0"/>
          </reference>
          <reference field="1" count="1" selected="0">
            <x v="0"/>
          </reference>
          <reference field="2" count="1" selected="0">
            <x v="2"/>
          </reference>
          <reference field="3" count="1" selected="0">
            <x v="10"/>
          </reference>
        </references>
      </pivotArea>
    </chartFormat>
    <chartFormat chart="3" format="34">
      <pivotArea type="data" outline="0" fieldPosition="0">
        <references count="4">
          <reference field="4294967294" count="1" selected="0">
            <x v="0"/>
          </reference>
          <reference field="1" count="1" selected="0">
            <x v="0"/>
          </reference>
          <reference field="2" count="1" selected="0">
            <x v="3"/>
          </reference>
          <reference field="3" count="1" selected="0">
            <x v="10"/>
          </reference>
        </references>
      </pivotArea>
    </chartFormat>
    <chartFormat chart="3" format="35">
      <pivotArea type="data" outline="0" fieldPosition="0">
        <references count="4">
          <reference field="4294967294" count="1" selected="0">
            <x v="0"/>
          </reference>
          <reference field="1" count="1" selected="0">
            <x v="0"/>
          </reference>
          <reference field="2" count="1" selected="0">
            <x v="4"/>
          </reference>
          <reference field="3" count="1" selected="0">
            <x v="10"/>
          </reference>
        </references>
      </pivotArea>
    </chartFormat>
    <chartFormat chart="3" format="36">
      <pivotArea type="data" outline="0" fieldPosition="0">
        <references count="4">
          <reference field="4294967294" count="1" selected="0">
            <x v="0"/>
          </reference>
          <reference field="1" count="1" selected="0">
            <x v="0"/>
          </reference>
          <reference field="2" count="1" selected="0">
            <x v="0"/>
          </reference>
          <reference field="3" count="1" selected="0">
            <x v="11"/>
          </reference>
        </references>
      </pivotArea>
    </chartFormat>
    <chartFormat chart="3" format="37">
      <pivotArea type="data" outline="0" fieldPosition="0">
        <references count="4">
          <reference field="4294967294" count="1" selected="0">
            <x v="0"/>
          </reference>
          <reference field="1" count="1" selected="0">
            <x v="0"/>
          </reference>
          <reference field="2" count="1" selected="0">
            <x v="1"/>
          </reference>
          <reference field="3" count="1" selected="0">
            <x v="11"/>
          </reference>
        </references>
      </pivotArea>
    </chartFormat>
    <chartFormat chart="3" format="38">
      <pivotArea type="data" outline="0" fieldPosition="0">
        <references count="4">
          <reference field="4294967294" count="1" selected="0">
            <x v="0"/>
          </reference>
          <reference field="1" count="1" selected="0">
            <x v="0"/>
          </reference>
          <reference field="2" count="1" selected="0">
            <x v="2"/>
          </reference>
          <reference field="3" count="1" selected="0">
            <x v="11"/>
          </reference>
        </references>
      </pivotArea>
    </chartFormat>
    <chartFormat chart="3" format="39">
      <pivotArea type="data" outline="0" fieldPosition="0">
        <references count="4">
          <reference field="4294967294" count="1" selected="0">
            <x v="0"/>
          </reference>
          <reference field="1" count="1" selected="0">
            <x v="0"/>
          </reference>
          <reference field="2" count="1" selected="0">
            <x v="3"/>
          </reference>
          <reference field="3" count="1" selected="0">
            <x v="11"/>
          </reference>
        </references>
      </pivotArea>
    </chartFormat>
    <chartFormat chart="3" format="40">
      <pivotArea type="data" outline="0" fieldPosition="0">
        <references count="4">
          <reference field="4294967294" count="1" selected="0">
            <x v="0"/>
          </reference>
          <reference field="1" count="1" selected="0">
            <x v="0"/>
          </reference>
          <reference field="2" count="1" selected="0">
            <x v="4"/>
          </reference>
          <reference field="3" count="1" selected="0">
            <x v="11"/>
          </reference>
        </references>
      </pivotArea>
    </chartFormat>
    <chartFormat chart="23" format="0"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F59B80-6C25-4731-9DEA-B8B769255F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C10" firstHeaderRow="1" firstDataRow="2" firstDataCol="1" rowPageCount="1" colPageCount="1"/>
  <pivotFields count="11">
    <pivotField dataField="1" showAll="0"/>
    <pivotField axis="axisCol" showAll="0">
      <items count="4">
        <item x="1"/>
        <item h="1" x="0"/>
        <item h="1" x="2"/>
        <item t="default"/>
      </items>
    </pivotField>
    <pivotField axis="axisRow" showAll="0">
      <items count="6">
        <item x="1"/>
        <item x="3"/>
        <item x="0"/>
        <item x="2"/>
        <item x="4"/>
        <item t="default"/>
      </items>
    </pivotField>
    <pivotField showAll="0">
      <items count="13">
        <item x="6"/>
        <item x="7"/>
        <item x="3"/>
        <item x="2"/>
        <item x="0"/>
        <item x="1"/>
        <item x="5"/>
        <item x="4"/>
        <item f="1" x="8"/>
        <item f="1" x="10"/>
        <item f="1" x="9"/>
        <item f="1" x="11"/>
        <item t="default"/>
      </items>
    </pivotField>
    <pivotField showAll="0"/>
    <pivotField axis="axisPage" showAll="0">
      <items count="4">
        <item x="0"/>
        <item x="2"/>
        <item x="1"/>
        <item t="default"/>
      </items>
    </pivotField>
    <pivotField showAll="0"/>
    <pivotField showAll="0"/>
    <pivotField showAll="0"/>
    <pivotField showAll="0"/>
    <pivotField showAll="0"/>
  </pivotFields>
  <rowFields count="1">
    <field x="2"/>
  </rowFields>
  <rowItems count="6">
    <i>
      <x/>
    </i>
    <i>
      <x v="1"/>
    </i>
    <i>
      <x v="2"/>
    </i>
    <i>
      <x v="3"/>
    </i>
    <i>
      <x v="4"/>
    </i>
    <i t="grand">
      <x/>
    </i>
  </rowItems>
  <colFields count="1">
    <field x="1"/>
  </colFields>
  <colItems count="2">
    <i>
      <x/>
    </i>
    <i t="grand">
      <x/>
    </i>
  </colItems>
  <pageFields count="1">
    <pageField fld="5" item="0" hier="-1"/>
  </pageFields>
  <dataFields count="1">
    <dataField name="Count of Field1" fld="0" subtotal="count" baseField="0" baseItem="0"/>
  </dataFields>
  <chartFormats count="43">
    <chartFormat chart="0" format="3"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3" format="6" series="1">
      <pivotArea type="data" outline="0" fieldPosition="0">
        <references count="2">
          <reference field="4294967294" count="1" selected="0">
            <x v="0"/>
          </reference>
          <reference field="1" count="1" selected="0">
            <x v="1"/>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0"/>
          </reference>
        </references>
      </pivotArea>
    </chartFormat>
    <chartFormat chart="7" format="2">
      <pivotArea type="data" outline="0" fieldPosition="0">
        <references count="3">
          <reference field="4294967294" count="1" selected="0">
            <x v="0"/>
          </reference>
          <reference field="1" count="1" selected="0">
            <x v="0"/>
          </reference>
          <reference field="2" count="1" selected="0">
            <x v="0"/>
          </reference>
        </references>
      </pivotArea>
    </chartFormat>
    <chartFormat chart="7" format="3">
      <pivotArea type="data" outline="0" fieldPosition="0">
        <references count="3">
          <reference field="4294967294" count="1" selected="0">
            <x v="0"/>
          </reference>
          <reference field="1" count="1" selected="0">
            <x v="0"/>
          </reference>
          <reference field="2" count="1" selected="0">
            <x v="1"/>
          </reference>
        </references>
      </pivotArea>
    </chartFormat>
    <chartFormat chart="7" format="4">
      <pivotArea type="data" outline="0" fieldPosition="0">
        <references count="3">
          <reference field="4294967294" count="1" selected="0">
            <x v="0"/>
          </reference>
          <reference field="1" count="1" selected="0">
            <x v="0"/>
          </reference>
          <reference field="2" count="1" selected="0">
            <x v="2"/>
          </reference>
        </references>
      </pivotArea>
    </chartFormat>
    <chartFormat chart="7" format="5">
      <pivotArea type="data" outline="0" fieldPosition="0">
        <references count="3">
          <reference field="4294967294" count="1" selected="0">
            <x v="0"/>
          </reference>
          <reference field="1" count="1" selected="0">
            <x v="0"/>
          </reference>
          <reference field="2" count="1" selected="0">
            <x v="3"/>
          </reference>
        </references>
      </pivotArea>
    </chartFormat>
    <chartFormat chart="7" format="6">
      <pivotArea type="data" outline="0" fieldPosition="0">
        <references count="3">
          <reference field="4294967294" count="1" selected="0">
            <x v="0"/>
          </reference>
          <reference field="1" count="1" selected="0">
            <x v="0"/>
          </reference>
          <reference field="2" count="1" selected="0">
            <x v="4"/>
          </reference>
        </references>
      </pivotArea>
    </chartFormat>
    <chartFormat chart="8" format="7" series="1">
      <pivotArea type="data" outline="0" fieldPosition="0">
        <references count="2">
          <reference field="4294967294" count="1" selected="0">
            <x v="0"/>
          </reference>
          <reference field="1" count="1" selected="0">
            <x v="0"/>
          </reference>
        </references>
      </pivotArea>
    </chartFormat>
    <chartFormat chart="8" format="8">
      <pivotArea type="data" outline="0" fieldPosition="0">
        <references count="3">
          <reference field="4294967294" count="1" selected="0">
            <x v="0"/>
          </reference>
          <reference field="1" count="1" selected="0">
            <x v="0"/>
          </reference>
          <reference field="2" count="1" selected="0">
            <x v="0"/>
          </reference>
        </references>
      </pivotArea>
    </chartFormat>
    <chartFormat chart="8" format="9">
      <pivotArea type="data" outline="0" fieldPosition="0">
        <references count="3">
          <reference field="4294967294" count="1" selected="0">
            <x v="0"/>
          </reference>
          <reference field="1" count="1" selected="0">
            <x v="0"/>
          </reference>
          <reference field="2" count="1" selected="0">
            <x v="1"/>
          </reference>
        </references>
      </pivotArea>
    </chartFormat>
    <chartFormat chart="8" format="10">
      <pivotArea type="data" outline="0" fieldPosition="0">
        <references count="3">
          <reference field="4294967294" count="1" selected="0">
            <x v="0"/>
          </reference>
          <reference field="1" count="1" selected="0">
            <x v="0"/>
          </reference>
          <reference field="2" count="1" selected="0">
            <x v="2"/>
          </reference>
        </references>
      </pivotArea>
    </chartFormat>
    <chartFormat chart="8" format="11">
      <pivotArea type="data" outline="0" fieldPosition="0">
        <references count="3">
          <reference field="4294967294" count="1" selected="0">
            <x v="0"/>
          </reference>
          <reference field="1" count="1" selected="0">
            <x v="0"/>
          </reference>
          <reference field="2" count="1" selected="0">
            <x v="3"/>
          </reference>
        </references>
      </pivotArea>
    </chartFormat>
    <chartFormat chart="8" format="12">
      <pivotArea type="data" outline="0" fieldPosition="0">
        <references count="3">
          <reference field="4294967294" count="1" selected="0">
            <x v="0"/>
          </reference>
          <reference field="1" count="1" selected="0">
            <x v="0"/>
          </reference>
          <reference field="2" count="1" selected="0">
            <x v="4"/>
          </reference>
        </references>
      </pivotArea>
    </chartFormat>
    <chartFormat chart="6" format="1">
      <pivotArea type="data" outline="0" fieldPosition="0">
        <references count="3">
          <reference field="4294967294" count="1" selected="0">
            <x v="0"/>
          </reference>
          <reference field="1" count="1" selected="0">
            <x v="0"/>
          </reference>
          <reference field="2" count="1" selected="0">
            <x v="0"/>
          </reference>
        </references>
      </pivotArea>
    </chartFormat>
    <chartFormat chart="6" format="2">
      <pivotArea type="data" outline="0" fieldPosition="0">
        <references count="3">
          <reference field="4294967294" count="1" selected="0">
            <x v="0"/>
          </reference>
          <reference field="1" count="1" selected="0">
            <x v="0"/>
          </reference>
          <reference field="2" count="1" selected="0">
            <x v="1"/>
          </reference>
        </references>
      </pivotArea>
    </chartFormat>
    <chartFormat chart="6" format="3">
      <pivotArea type="data" outline="0" fieldPosition="0">
        <references count="3">
          <reference field="4294967294" count="1" selected="0">
            <x v="0"/>
          </reference>
          <reference field="1" count="1" selected="0">
            <x v="0"/>
          </reference>
          <reference field="2" count="1" selected="0">
            <x v="2"/>
          </reference>
        </references>
      </pivotArea>
    </chartFormat>
    <chartFormat chart="6" format="4">
      <pivotArea type="data" outline="0" fieldPosition="0">
        <references count="3">
          <reference field="4294967294" count="1" selected="0">
            <x v="0"/>
          </reference>
          <reference field="1" count="1" selected="0">
            <x v="0"/>
          </reference>
          <reference field="2" count="1" selected="0">
            <x v="3"/>
          </reference>
        </references>
      </pivotArea>
    </chartFormat>
    <chartFormat chart="6" format="5">
      <pivotArea type="data" outline="0" fieldPosition="0">
        <references count="3">
          <reference field="4294967294" count="1" selected="0">
            <x v="0"/>
          </reference>
          <reference field="1" count="1" selected="0">
            <x v="0"/>
          </reference>
          <reference field="2" count="1" selected="0">
            <x v="4"/>
          </reference>
        </references>
      </pivotArea>
    </chartFormat>
    <chartFormat chart="9" format="0" series="1">
      <pivotArea type="data" outline="0" fieldPosition="0">
        <references count="2">
          <reference field="4294967294" count="1" selected="0">
            <x v="0"/>
          </reference>
          <reference field="1" count="1" selected="0">
            <x v="0"/>
          </reference>
        </references>
      </pivotArea>
    </chartFormat>
    <chartFormat chart="13" format="0" series="1">
      <pivotArea type="data" outline="0" fieldPosition="0">
        <references count="2">
          <reference field="4294967294" count="1" selected="0">
            <x v="0"/>
          </reference>
          <reference field="1" count="1" selected="0">
            <x v="0"/>
          </reference>
        </references>
      </pivotArea>
    </chartFormat>
    <chartFormat chart="14" format="1" series="1">
      <pivotArea type="data" outline="0" fieldPosition="0">
        <references count="2">
          <reference field="4294967294" count="1" selected="0">
            <x v="0"/>
          </reference>
          <reference field="1" count="1" selected="0">
            <x v="0"/>
          </reference>
        </references>
      </pivotArea>
    </chartFormat>
    <chartFormat chart="14" format="2">
      <pivotArea type="data" outline="0" fieldPosition="0">
        <references count="3">
          <reference field="4294967294" count="1" selected="0">
            <x v="0"/>
          </reference>
          <reference field="1" count="1" selected="0">
            <x v="0"/>
          </reference>
          <reference field="2" count="1" selected="0">
            <x v="0"/>
          </reference>
        </references>
      </pivotArea>
    </chartFormat>
    <chartFormat chart="14" format="3">
      <pivotArea type="data" outline="0" fieldPosition="0">
        <references count="3">
          <reference field="4294967294" count="1" selected="0">
            <x v="0"/>
          </reference>
          <reference field="1" count="1" selected="0">
            <x v="0"/>
          </reference>
          <reference field="2" count="1" selected="0">
            <x v="1"/>
          </reference>
        </references>
      </pivotArea>
    </chartFormat>
    <chartFormat chart="14" format="4">
      <pivotArea type="data" outline="0" fieldPosition="0">
        <references count="3">
          <reference field="4294967294" count="1" selected="0">
            <x v="0"/>
          </reference>
          <reference field="1" count="1" selected="0">
            <x v="0"/>
          </reference>
          <reference field="2" count="1" selected="0">
            <x v="2"/>
          </reference>
        </references>
      </pivotArea>
    </chartFormat>
    <chartFormat chart="14" format="5">
      <pivotArea type="data" outline="0" fieldPosition="0">
        <references count="3">
          <reference field="4294967294" count="1" selected="0">
            <x v="0"/>
          </reference>
          <reference field="1" count="1" selected="0">
            <x v="0"/>
          </reference>
          <reference field="2" count="1" selected="0">
            <x v="3"/>
          </reference>
        </references>
      </pivotArea>
    </chartFormat>
    <chartFormat chart="14" format="6">
      <pivotArea type="data" outline="0" fieldPosition="0">
        <references count="3">
          <reference field="4294967294" count="1" selected="0">
            <x v="0"/>
          </reference>
          <reference field="1" count="1" selected="0">
            <x v="0"/>
          </reference>
          <reference field="2" count="1" selected="0">
            <x v="4"/>
          </reference>
        </references>
      </pivotArea>
    </chartFormat>
    <chartFormat chart="15" format="7" series="1">
      <pivotArea type="data" outline="0" fieldPosition="0">
        <references count="2">
          <reference field="4294967294" count="1" selected="0">
            <x v="0"/>
          </reference>
          <reference field="1" count="1" selected="0">
            <x v="0"/>
          </reference>
        </references>
      </pivotArea>
    </chartFormat>
    <chartFormat chart="15" format="8">
      <pivotArea type="data" outline="0" fieldPosition="0">
        <references count="3">
          <reference field="4294967294" count="1" selected="0">
            <x v="0"/>
          </reference>
          <reference field="1" count="1" selected="0">
            <x v="0"/>
          </reference>
          <reference field="2" count="1" selected="0">
            <x v="0"/>
          </reference>
        </references>
      </pivotArea>
    </chartFormat>
    <chartFormat chart="15" format="9">
      <pivotArea type="data" outline="0" fieldPosition="0">
        <references count="3">
          <reference field="4294967294" count="1" selected="0">
            <x v="0"/>
          </reference>
          <reference field="1" count="1" selected="0">
            <x v="0"/>
          </reference>
          <reference field="2" count="1" selected="0">
            <x v="1"/>
          </reference>
        </references>
      </pivotArea>
    </chartFormat>
    <chartFormat chart="15" format="10">
      <pivotArea type="data" outline="0" fieldPosition="0">
        <references count="3">
          <reference field="4294967294" count="1" selected="0">
            <x v="0"/>
          </reference>
          <reference field="1" count="1" selected="0">
            <x v="0"/>
          </reference>
          <reference field="2" count="1" selected="0">
            <x v="2"/>
          </reference>
        </references>
      </pivotArea>
    </chartFormat>
    <chartFormat chart="15" format="11">
      <pivotArea type="data" outline="0" fieldPosition="0">
        <references count="3">
          <reference field="4294967294" count="1" selected="0">
            <x v="0"/>
          </reference>
          <reference field="1" count="1" selected="0">
            <x v="0"/>
          </reference>
          <reference field="2" count="1" selected="0">
            <x v="3"/>
          </reference>
        </references>
      </pivotArea>
    </chartFormat>
    <chartFormat chart="15" format="12">
      <pivotArea type="data" outline="0" fieldPosition="0">
        <references count="3">
          <reference field="4294967294" count="1" selected="0">
            <x v="0"/>
          </reference>
          <reference field="1" count="1" selected="0">
            <x v="0"/>
          </reference>
          <reference field="2" count="1" selected="0">
            <x v="4"/>
          </reference>
        </references>
      </pivotArea>
    </chartFormat>
    <chartFormat chart="13" format="6">
      <pivotArea type="data" outline="0" fieldPosition="0">
        <references count="3">
          <reference field="4294967294" count="1" selected="0">
            <x v="0"/>
          </reference>
          <reference field="1" count="1" selected="0">
            <x v="0"/>
          </reference>
          <reference field="2" count="1" selected="0">
            <x v="0"/>
          </reference>
        </references>
      </pivotArea>
    </chartFormat>
    <chartFormat chart="13" format="7">
      <pivotArea type="data" outline="0" fieldPosition="0">
        <references count="3">
          <reference field="4294967294" count="1" selected="0">
            <x v="0"/>
          </reference>
          <reference field="1" count="1" selected="0">
            <x v="0"/>
          </reference>
          <reference field="2" count="1" selected="0">
            <x v="1"/>
          </reference>
        </references>
      </pivotArea>
    </chartFormat>
    <chartFormat chart="13" format="8">
      <pivotArea type="data" outline="0" fieldPosition="0">
        <references count="3">
          <reference field="4294967294" count="1" selected="0">
            <x v="0"/>
          </reference>
          <reference field="1" count="1" selected="0">
            <x v="0"/>
          </reference>
          <reference field="2" count="1" selected="0">
            <x v="2"/>
          </reference>
        </references>
      </pivotArea>
    </chartFormat>
    <chartFormat chart="13" format="9">
      <pivotArea type="data" outline="0" fieldPosition="0">
        <references count="3">
          <reference field="4294967294" count="1" selected="0">
            <x v="0"/>
          </reference>
          <reference field="1" count="1" selected="0">
            <x v="0"/>
          </reference>
          <reference field="2" count="1" selected="0">
            <x v="3"/>
          </reference>
        </references>
      </pivotArea>
    </chartFormat>
    <chartFormat chart="13" format="10">
      <pivotArea type="data" outline="0" fieldPosition="0">
        <references count="3">
          <reference field="4294967294" count="1" selected="0">
            <x v="0"/>
          </reference>
          <reference field="1"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49EB99-2D7C-4CF0-B65B-D95364B07FF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3:B10" firstHeaderRow="1" firstDataRow="1" firstDataCol="1" rowPageCount="1" colPageCount="1"/>
  <pivotFields count="11">
    <pivotField dataField="1" showAll="0"/>
    <pivotField axis="axisPage" multipleItemSelectionAllowed="1" showAll="0">
      <items count="4">
        <item x="1"/>
        <item h="1" x="0"/>
        <item h="1" x="2"/>
        <item t="default"/>
      </items>
    </pivotField>
    <pivotField showAll="0"/>
    <pivotField axis="axisRow" showAll="0">
      <items count="13">
        <item h="1" x="6"/>
        <item h="1" x="7"/>
        <item h="1" x="3"/>
        <item h="1" x="2"/>
        <item h="1" x="0"/>
        <item h="1" x="1"/>
        <item h="1" x="5"/>
        <item x="4"/>
        <item h="1" f="1" x="8"/>
        <item h="1" f="1" x="10"/>
        <item h="1" f="1" x="9"/>
        <item h="1" f="1" x="11"/>
        <item t="default"/>
      </items>
    </pivotField>
    <pivotField axis="axisRow" showAll="0">
      <items count="6">
        <item x="3"/>
        <item x="2"/>
        <item x="1"/>
        <item x="0"/>
        <item x="4"/>
        <item t="default"/>
      </items>
    </pivotField>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2">
    <field x="3"/>
    <field x="4"/>
  </rowFields>
  <rowItems count="7">
    <i>
      <x v="7"/>
    </i>
    <i r="1">
      <x/>
    </i>
    <i r="1">
      <x v="1"/>
    </i>
    <i r="1">
      <x v="2"/>
    </i>
    <i r="1">
      <x v="3"/>
    </i>
    <i r="1">
      <x v="4"/>
    </i>
    <i t="grand">
      <x/>
    </i>
  </rowItems>
  <colItems count="1">
    <i/>
  </colItems>
  <pageFields count="1">
    <pageField fld="1" hier="-1"/>
  </pageFields>
  <dataFields count="1">
    <dataField name="Count of Field1" fld="0" subtotal="count" baseField="0" baseItem="0"/>
  </dataFields>
  <chartFormats count="5">
    <chartFormat chart="3" format="7"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A8C47E-B01B-4A26-B3A1-0E8AC498E04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11" firstHeaderRow="1" firstDataRow="1" firstDataCol="1"/>
  <pivotFields count="11">
    <pivotField dataField="1" showAll="0"/>
    <pivotField axis="axisRow" multipleItemSelectionAllowed="1" showAll="0">
      <items count="4">
        <item h="1" x="1"/>
        <item x="0"/>
        <item h="1" x="2"/>
        <item t="default"/>
      </items>
    </pivotField>
    <pivotField showAll="0"/>
    <pivotField showAll="0">
      <items count="13">
        <item x="6"/>
        <item x="7"/>
        <item x="3"/>
        <item x="2"/>
        <item x="0"/>
        <item x="1"/>
        <item x="5"/>
        <item x="4"/>
        <item f="1" x="8"/>
        <item f="1" x="10"/>
        <item f="1" x="9"/>
        <item f="1" x="11"/>
        <item t="default"/>
      </items>
    </pivotField>
    <pivotField axis="axisRow" showAll="0">
      <items count="6">
        <item x="3"/>
        <item x="2"/>
        <item x="1"/>
        <item x="0"/>
        <item x="4"/>
        <item t="default"/>
      </items>
    </pivotField>
    <pivotField showAll="0"/>
    <pivotField showAll="0"/>
    <pivotField showAll="0"/>
    <pivotField showAll="0"/>
    <pivotField showAll="0"/>
    <pivotField showAll="0"/>
  </pivotFields>
  <rowFields count="2">
    <field x="1"/>
    <field x="4"/>
  </rowFields>
  <rowItems count="7">
    <i>
      <x v="1"/>
    </i>
    <i r="1">
      <x/>
    </i>
    <i r="1">
      <x v="1"/>
    </i>
    <i r="1">
      <x v="2"/>
    </i>
    <i r="1">
      <x v="3"/>
    </i>
    <i r="1">
      <x v="4"/>
    </i>
    <i t="grand">
      <x/>
    </i>
  </rowItems>
  <colItems count="1">
    <i/>
  </colItems>
  <dataFields count="1">
    <dataField name="Count of Field1" fld="0" subtotal="count" baseField="0" baseItem="0"/>
  </dataFields>
  <chartFormats count="7">
    <chartFormat chart="0" format="3"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3">
          <reference field="4294967294" count="1" selected="0">
            <x v="0"/>
          </reference>
          <reference field="1" count="1" selected="0">
            <x v="1"/>
          </reference>
          <reference field="4" count="1" selected="0">
            <x v="0"/>
          </reference>
        </references>
      </pivotArea>
    </chartFormat>
    <chartFormat chart="4" format="2">
      <pivotArea type="data" outline="0" fieldPosition="0">
        <references count="3">
          <reference field="4294967294" count="1" selected="0">
            <x v="0"/>
          </reference>
          <reference field="1" count="1" selected="0">
            <x v="1"/>
          </reference>
          <reference field="4" count="1" selected="0">
            <x v="1"/>
          </reference>
        </references>
      </pivotArea>
    </chartFormat>
    <chartFormat chart="4" format="3">
      <pivotArea type="data" outline="0" fieldPosition="0">
        <references count="3">
          <reference field="4294967294" count="1" selected="0">
            <x v="0"/>
          </reference>
          <reference field="1" count="1" selected="0">
            <x v="1"/>
          </reference>
          <reference field="4" count="1" selected="0">
            <x v="2"/>
          </reference>
        </references>
      </pivotArea>
    </chartFormat>
    <chartFormat chart="4" format="4">
      <pivotArea type="data" outline="0" fieldPosition="0">
        <references count="3">
          <reference field="4294967294" count="1" selected="0">
            <x v="0"/>
          </reference>
          <reference field="1" count="1" selected="0">
            <x v="1"/>
          </reference>
          <reference field="4" count="1" selected="0">
            <x v="3"/>
          </reference>
        </references>
      </pivotArea>
    </chartFormat>
    <chartFormat chart="4" format="5">
      <pivotArea type="data" outline="0" fieldPosition="0">
        <references count="3">
          <reference field="4294967294" count="1" selected="0">
            <x v="0"/>
          </reference>
          <reference field="1" count="1" selected="0">
            <x v="1"/>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8542CB-90D8-492D-821A-564A50A478F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6" firstHeaderRow="1" firstDataRow="1" firstDataCol="1"/>
  <pivotFields count="11">
    <pivotField dataField="1"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13">
        <item x="6"/>
        <item x="7"/>
        <item x="3"/>
        <item x="2"/>
        <item x="0"/>
        <item x="1"/>
        <item x="5"/>
        <item x="4"/>
        <item f="1" x="8"/>
        <item f="1" x="10"/>
        <item f="1" x="9"/>
        <item f="1" x="11"/>
        <item t="default"/>
      </items>
    </pivotField>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ount of Field1" fld="0" subtotal="count" baseField="0" baseItem="0"/>
  </dataFields>
  <chartFormats count="12">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 count="1" selected="0">
            <x v="0"/>
          </reference>
        </references>
      </pivotArea>
    </chartFormat>
    <chartFormat chart="0" format="5">
      <pivotArea type="data" outline="0" fieldPosition="0">
        <references count="2">
          <reference field="4294967294" count="1" selected="0">
            <x v="0"/>
          </reference>
          <reference field="1" count="1" selected="0">
            <x v="1"/>
          </reference>
        </references>
      </pivotArea>
    </chartFormat>
    <chartFormat chart="0" format="6">
      <pivotArea type="data" outline="0" fieldPosition="0">
        <references count="2">
          <reference field="4294967294" count="1" selected="0">
            <x v="0"/>
          </reference>
          <reference field="1" count="1" selected="0">
            <x v="2"/>
          </reference>
        </references>
      </pivotArea>
    </chartFormat>
    <chartFormat chart="1" format="7"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1" count="1" selected="0">
            <x v="0"/>
          </reference>
        </references>
      </pivotArea>
    </chartFormat>
    <chartFormat chart="1" format="9">
      <pivotArea type="data" outline="0" fieldPosition="0">
        <references count="2">
          <reference field="4294967294" count="1" selected="0">
            <x v="0"/>
          </reference>
          <reference field="1" count="1" selected="0">
            <x v="1"/>
          </reference>
        </references>
      </pivotArea>
    </chartFormat>
    <chartFormat chart="1" format="10">
      <pivotArea type="data" outline="0" fieldPosition="0">
        <references count="2">
          <reference field="4294967294" count="1" selected="0">
            <x v="0"/>
          </reference>
          <reference field="1" count="1" selected="0">
            <x v="2"/>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 count="1" selected="0">
            <x v="0"/>
          </reference>
        </references>
      </pivotArea>
    </chartFormat>
    <chartFormat chart="2" format="13">
      <pivotArea type="data" outline="0" fieldPosition="0">
        <references count="2">
          <reference field="4294967294" count="1" selected="0">
            <x v="0"/>
          </reference>
          <reference field="1" count="1" selected="0">
            <x v="1"/>
          </reference>
        </references>
      </pivotArea>
    </chartFormat>
    <chartFormat chart="2"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123557-9F7E-4471-BA08-0AD44F0F0BA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5" firstHeaderRow="1" firstDataRow="1" firstDataCol="1"/>
  <pivotFields count="11">
    <pivotField dataField="1" showAll="0"/>
    <pivotField showAll="0"/>
    <pivotField showAll="0"/>
    <pivotField showAll="0">
      <items count="13">
        <item x="6"/>
        <item x="7"/>
        <item x="3"/>
        <item x="2"/>
        <item x="0"/>
        <item x="1"/>
        <item x="5"/>
        <item x="4"/>
        <item f="1" x="8"/>
        <item f="1" x="10"/>
        <item f="1" x="9"/>
        <item f="1" x="11"/>
        <item t="default"/>
      </items>
    </pivotField>
    <pivotField showAll="0"/>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s>
  <rowFields count="1">
    <field x="8"/>
  </rowFields>
  <rowItems count="3">
    <i>
      <x/>
    </i>
    <i>
      <x v="1"/>
    </i>
    <i t="grand">
      <x/>
    </i>
  </rowItems>
  <colItems count="1">
    <i/>
  </colItems>
  <dataFields count="1">
    <dataField name="Count of Field1" fld="0" subtotal="count" baseField="0" baseItem="0"/>
  </dataFields>
  <chartFormats count="3">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8" count="1" selected="0">
            <x v="0"/>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CC471E-0253-4067-8D1F-61AAEECCBFC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B52" firstHeaderRow="1" firstDataRow="1" firstDataCol="1"/>
  <pivotFields count="11">
    <pivotField dataField="1" showAll="0"/>
    <pivotField showAll="0"/>
    <pivotField showAll="0"/>
    <pivotField showAll="0">
      <items count="13">
        <item x="6"/>
        <item x="7"/>
        <item x="3"/>
        <item x="2"/>
        <item x="0"/>
        <item x="1"/>
        <item x="5"/>
        <item x="4"/>
        <item f="1" x="8"/>
        <item f="1" x="10"/>
        <item f="1" x="9"/>
        <item f="1" x="11"/>
        <item t="default"/>
      </items>
    </pivotField>
    <pivotField showAll="0"/>
    <pivotField showAll="0"/>
    <pivotField showAll="0"/>
    <pivotField axis="axisRow" showAll="0" sortType="descending">
      <items count="50">
        <item x="8"/>
        <item x="1"/>
        <item x="12"/>
        <item x="17"/>
        <item x="11"/>
        <item x="21"/>
        <item x="28"/>
        <item x="24"/>
        <item x="7"/>
        <item x="29"/>
        <item x="23"/>
        <item x="9"/>
        <item x="14"/>
        <item x="36"/>
        <item x="16"/>
        <item x="31"/>
        <item x="41"/>
        <item x="33"/>
        <item x="32"/>
        <item x="37"/>
        <item x="13"/>
        <item x="15"/>
        <item x="30"/>
        <item x="35"/>
        <item x="48"/>
        <item x="4"/>
        <item x="46"/>
        <item x="39"/>
        <item x="0"/>
        <item x="19"/>
        <item x="38"/>
        <item x="47"/>
        <item x="10"/>
        <item x="27"/>
        <item x="25"/>
        <item x="3"/>
        <item x="40"/>
        <item x="18"/>
        <item x="45"/>
        <item x="22"/>
        <item x="42"/>
        <item x="34"/>
        <item x="26"/>
        <item x="43"/>
        <item x="5"/>
        <item x="6"/>
        <item x="2"/>
        <item x="44"/>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7"/>
  </rowFields>
  <rowItems count="50">
    <i>
      <x v="48"/>
    </i>
    <i>
      <x v="46"/>
    </i>
    <i>
      <x v="45"/>
    </i>
    <i>
      <x v="43"/>
    </i>
    <i>
      <x v="44"/>
    </i>
    <i>
      <x v="47"/>
    </i>
    <i>
      <x v="42"/>
    </i>
    <i>
      <x v="40"/>
    </i>
    <i>
      <x v="37"/>
    </i>
    <i>
      <x v="35"/>
    </i>
    <i>
      <x v="33"/>
    </i>
    <i>
      <x v="38"/>
    </i>
    <i>
      <x v="36"/>
    </i>
    <i>
      <x v="34"/>
    </i>
    <i>
      <x v="39"/>
    </i>
    <i>
      <x v="11"/>
    </i>
    <i>
      <x v="29"/>
    </i>
    <i>
      <x v="32"/>
    </i>
    <i>
      <x v="28"/>
    </i>
    <i>
      <x v="30"/>
    </i>
    <i>
      <x v="41"/>
    </i>
    <i>
      <x v="7"/>
    </i>
    <i>
      <x v="12"/>
    </i>
    <i>
      <x v="8"/>
    </i>
    <i>
      <x v="9"/>
    </i>
    <i>
      <x v="10"/>
    </i>
    <i>
      <x v="26"/>
    </i>
    <i>
      <x v="4"/>
    </i>
    <i>
      <x v="13"/>
    </i>
    <i>
      <x v="31"/>
    </i>
    <i>
      <x v="23"/>
    </i>
    <i>
      <x v="2"/>
    </i>
    <i>
      <x v="27"/>
    </i>
    <i>
      <x v="14"/>
    </i>
    <i>
      <x v="15"/>
    </i>
    <i>
      <x v="19"/>
    </i>
    <i>
      <x v="5"/>
    </i>
    <i>
      <x/>
    </i>
    <i>
      <x v="1"/>
    </i>
    <i>
      <x v="16"/>
    </i>
    <i>
      <x v="25"/>
    </i>
    <i>
      <x v="17"/>
    </i>
    <i>
      <x v="18"/>
    </i>
    <i>
      <x v="6"/>
    </i>
    <i>
      <x v="20"/>
    </i>
    <i>
      <x v="3"/>
    </i>
    <i>
      <x v="21"/>
    </i>
    <i>
      <x v="22"/>
    </i>
    <i>
      <x v="24"/>
    </i>
    <i t="grand">
      <x/>
    </i>
  </rowItems>
  <colItems count="1">
    <i/>
  </colItems>
  <dataFields count="1">
    <dataField name="Count of Field1" fld="0" subtotal="count" baseField="0" baseItem="0"/>
  </dataFields>
  <chartFormats count="50">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7" count="1" selected="0">
            <x v="48"/>
          </reference>
        </references>
      </pivotArea>
    </chartFormat>
    <chartFormat chart="0" format="5">
      <pivotArea type="data" outline="0" fieldPosition="0">
        <references count="2">
          <reference field="4294967294" count="1" selected="0">
            <x v="0"/>
          </reference>
          <reference field="7" count="1" selected="0">
            <x v="46"/>
          </reference>
        </references>
      </pivotArea>
    </chartFormat>
    <chartFormat chart="0" format="6">
      <pivotArea type="data" outline="0" fieldPosition="0">
        <references count="2">
          <reference field="4294967294" count="1" selected="0">
            <x v="0"/>
          </reference>
          <reference field="7" count="1" selected="0">
            <x v="45"/>
          </reference>
        </references>
      </pivotArea>
    </chartFormat>
    <chartFormat chart="0" format="7">
      <pivotArea type="data" outline="0" fieldPosition="0">
        <references count="2">
          <reference field="4294967294" count="1" selected="0">
            <x v="0"/>
          </reference>
          <reference field="7" count="1" selected="0">
            <x v="43"/>
          </reference>
        </references>
      </pivotArea>
    </chartFormat>
    <chartFormat chart="0" format="8">
      <pivotArea type="data" outline="0" fieldPosition="0">
        <references count="2">
          <reference field="4294967294" count="1" selected="0">
            <x v="0"/>
          </reference>
          <reference field="7" count="1" selected="0">
            <x v="44"/>
          </reference>
        </references>
      </pivotArea>
    </chartFormat>
    <chartFormat chart="0" format="9">
      <pivotArea type="data" outline="0" fieldPosition="0">
        <references count="2">
          <reference field="4294967294" count="1" selected="0">
            <x v="0"/>
          </reference>
          <reference field="7" count="1" selected="0">
            <x v="47"/>
          </reference>
        </references>
      </pivotArea>
    </chartFormat>
    <chartFormat chart="0" format="10">
      <pivotArea type="data" outline="0" fieldPosition="0">
        <references count="2">
          <reference field="4294967294" count="1" selected="0">
            <x v="0"/>
          </reference>
          <reference field="7" count="1" selected="0">
            <x v="42"/>
          </reference>
        </references>
      </pivotArea>
    </chartFormat>
    <chartFormat chart="0" format="11">
      <pivotArea type="data" outline="0" fieldPosition="0">
        <references count="2">
          <reference field="4294967294" count="1" selected="0">
            <x v="0"/>
          </reference>
          <reference field="7" count="1" selected="0">
            <x v="40"/>
          </reference>
        </references>
      </pivotArea>
    </chartFormat>
    <chartFormat chart="0" format="12">
      <pivotArea type="data" outline="0" fieldPosition="0">
        <references count="2">
          <reference field="4294967294" count="1" selected="0">
            <x v="0"/>
          </reference>
          <reference field="7" count="1" selected="0">
            <x v="37"/>
          </reference>
        </references>
      </pivotArea>
    </chartFormat>
    <chartFormat chart="0" format="13">
      <pivotArea type="data" outline="0" fieldPosition="0">
        <references count="2">
          <reference field="4294967294" count="1" selected="0">
            <x v="0"/>
          </reference>
          <reference field="7" count="1" selected="0">
            <x v="35"/>
          </reference>
        </references>
      </pivotArea>
    </chartFormat>
    <chartFormat chart="0" format="14">
      <pivotArea type="data" outline="0" fieldPosition="0">
        <references count="2">
          <reference field="4294967294" count="1" selected="0">
            <x v="0"/>
          </reference>
          <reference field="7" count="1" selected="0">
            <x v="33"/>
          </reference>
        </references>
      </pivotArea>
    </chartFormat>
    <chartFormat chart="0" format="15">
      <pivotArea type="data" outline="0" fieldPosition="0">
        <references count="2">
          <reference field="4294967294" count="1" selected="0">
            <x v="0"/>
          </reference>
          <reference field="7" count="1" selected="0">
            <x v="38"/>
          </reference>
        </references>
      </pivotArea>
    </chartFormat>
    <chartFormat chart="0" format="16">
      <pivotArea type="data" outline="0" fieldPosition="0">
        <references count="2">
          <reference field="4294967294" count="1" selected="0">
            <x v="0"/>
          </reference>
          <reference field="7" count="1" selected="0">
            <x v="36"/>
          </reference>
        </references>
      </pivotArea>
    </chartFormat>
    <chartFormat chart="0" format="17">
      <pivotArea type="data" outline="0" fieldPosition="0">
        <references count="2">
          <reference field="4294967294" count="1" selected="0">
            <x v="0"/>
          </reference>
          <reference field="7" count="1" selected="0">
            <x v="34"/>
          </reference>
        </references>
      </pivotArea>
    </chartFormat>
    <chartFormat chart="0" format="18">
      <pivotArea type="data" outline="0" fieldPosition="0">
        <references count="2">
          <reference field="4294967294" count="1" selected="0">
            <x v="0"/>
          </reference>
          <reference field="7" count="1" selected="0">
            <x v="39"/>
          </reference>
        </references>
      </pivotArea>
    </chartFormat>
    <chartFormat chart="0" format="19">
      <pivotArea type="data" outline="0" fieldPosition="0">
        <references count="2">
          <reference field="4294967294" count="1" selected="0">
            <x v="0"/>
          </reference>
          <reference field="7" count="1" selected="0">
            <x v="11"/>
          </reference>
        </references>
      </pivotArea>
    </chartFormat>
    <chartFormat chart="0" format="20">
      <pivotArea type="data" outline="0" fieldPosition="0">
        <references count="2">
          <reference field="4294967294" count="1" selected="0">
            <x v="0"/>
          </reference>
          <reference field="7" count="1" selected="0">
            <x v="29"/>
          </reference>
        </references>
      </pivotArea>
    </chartFormat>
    <chartFormat chart="0" format="21">
      <pivotArea type="data" outline="0" fieldPosition="0">
        <references count="2">
          <reference field="4294967294" count="1" selected="0">
            <x v="0"/>
          </reference>
          <reference field="7" count="1" selected="0">
            <x v="32"/>
          </reference>
        </references>
      </pivotArea>
    </chartFormat>
    <chartFormat chart="0" format="22">
      <pivotArea type="data" outline="0" fieldPosition="0">
        <references count="2">
          <reference field="4294967294" count="1" selected="0">
            <x v="0"/>
          </reference>
          <reference field="7" count="1" selected="0">
            <x v="28"/>
          </reference>
        </references>
      </pivotArea>
    </chartFormat>
    <chartFormat chart="0" format="23">
      <pivotArea type="data" outline="0" fieldPosition="0">
        <references count="2">
          <reference field="4294967294" count="1" selected="0">
            <x v="0"/>
          </reference>
          <reference field="7" count="1" selected="0">
            <x v="30"/>
          </reference>
        </references>
      </pivotArea>
    </chartFormat>
    <chartFormat chart="0" format="24">
      <pivotArea type="data" outline="0" fieldPosition="0">
        <references count="2">
          <reference field="4294967294" count="1" selected="0">
            <x v="0"/>
          </reference>
          <reference field="7" count="1" selected="0">
            <x v="41"/>
          </reference>
        </references>
      </pivotArea>
    </chartFormat>
    <chartFormat chart="0" format="25">
      <pivotArea type="data" outline="0" fieldPosition="0">
        <references count="2">
          <reference field="4294967294" count="1" selected="0">
            <x v="0"/>
          </reference>
          <reference field="7" count="1" selected="0">
            <x v="7"/>
          </reference>
        </references>
      </pivotArea>
    </chartFormat>
    <chartFormat chart="0" format="26">
      <pivotArea type="data" outline="0" fieldPosition="0">
        <references count="2">
          <reference field="4294967294" count="1" selected="0">
            <x v="0"/>
          </reference>
          <reference field="7" count="1" selected="0">
            <x v="12"/>
          </reference>
        </references>
      </pivotArea>
    </chartFormat>
    <chartFormat chart="0" format="27">
      <pivotArea type="data" outline="0" fieldPosition="0">
        <references count="2">
          <reference field="4294967294" count="1" selected="0">
            <x v="0"/>
          </reference>
          <reference field="7" count="1" selected="0">
            <x v="8"/>
          </reference>
        </references>
      </pivotArea>
    </chartFormat>
    <chartFormat chart="0" format="28">
      <pivotArea type="data" outline="0" fieldPosition="0">
        <references count="2">
          <reference field="4294967294" count="1" selected="0">
            <x v="0"/>
          </reference>
          <reference field="7" count="1" selected="0">
            <x v="9"/>
          </reference>
        </references>
      </pivotArea>
    </chartFormat>
    <chartFormat chart="0" format="29">
      <pivotArea type="data" outline="0" fieldPosition="0">
        <references count="2">
          <reference field="4294967294" count="1" selected="0">
            <x v="0"/>
          </reference>
          <reference field="7" count="1" selected="0">
            <x v="10"/>
          </reference>
        </references>
      </pivotArea>
    </chartFormat>
    <chartFormat chart="0" format="30">
      <pivotArea type="data" outline="0" fieldPosition="0">
        <references count="2">
          <reference field="4294967294" count="1" selected="0">
            <x v="0"/>
          </reference>
          <reference field="7" count="1" selected="0">
            <x v="26"/>
          </reference>
        </references>
      </pivotArea>
    </chartFormat>
    <chartFormat chart="0" format="31">
      <pivotArea type="data" outline="0" fieldPosition="0">
        <references count="2">
          <reference field="4294967294" count="1" selected="0">
            <x v="0"/>
          </reference>
          <reference field="7" count="1" selected="0">
            <x v="4"/>
          </reference>
        </references>
      </pivotArea>
    </chartFormat>
    <chartFormat chart="0" format="32">
      <pivotArea type="data" outline="0" fieldPosition="0">
        <references count="2">
          <reference field="4294967294" count="1" selected="0">
            <x v="0"/>
          </reference>
          <reference field="7" count="1" selected="0">
            <x v="13"/>
          </reference>
        </references>
      </pivotArea>
    </chartFormat>
    <chartFormat chart="0" format="33">
      <pivotArea type="data" outline="0" fieldPosition="0">
        <references count="2">
          <reference field="4294967294" count="1" selected="0">
            <x v="0"/>
          </reference>
          <reference field="7" count="1" selected="0">
            <x v="31"/>
          </reference>
        </references>
      </pivotArea>
    </chartFormat>
    <chartFormat chart="0" format="34">
      <pivotArea type="data" outline="0" fieldPosition="0">
        <references count="2">
          <reference field="4294967294" count="1" selected="0">
            <x v="0"/>
          </reference>
          <reference field="7" count="1" selected="0">
            <x v="23"/>
          </reference>
        </references>
      </pivotArea>
    </chartFormat>
    <chartFormat chart="0" format="35">
      <pivotArea type="data" outline="0" fieldPosition="0">
        <references count="2">
          <reference field="4294967294" count="1" selected="0">
            <x v="0"/>
          </reference>
          <reference field="7" count="1" selected="0">
            <x v="2"/>
          </reference>
        </references>
      </pivotArea>
    </chartFormat>
    <chartFormat chart="0" format="36">
      <pivotArea type="data" outline="0" fieldPosition="0">
        <references count="2">
          <reference field="4294967294" count="1" selected="0">
            <x v="0"/>
          </reference>
          <reference field="7" count="1" selected="0">
            <x v="27"/>
          </reference>
        </references>
      </pivotArea>
    </chartFormat>
    <chartFormat chart="0" format="37">
      <pivotArea type="data" outline="0" fieldPosition="0">
        <references count="2">
          <reference field="4294967294" count="1" selected="0">
            <x v="0"/>
          </reference>
          <reference field="7" count="1" selected="0">
            <x v="14"/>
          </reference>
        </references>
      </pivotArea>
    </chartFormat>
    <chartFormat chart="0" format="38">
      <pivotArea type="data" outline="0" fieldPosition="0">
        <references count="2">
          <reference field="4294967294" count="1" selected="0">
            <x v="0"/>
          </reference>
          <reference field="7" count="1" selected="0">
            <x v="15"/>
          </reference>
        </references>
      </pivotArea>
    </chartFormat>
    <chartFormat chart="0" format="39">
      <pivotArea type="data" outline="0" fieldPosition="0">
        <references count="2">
          <reference field="4294967294" count="1" selected="0">
            <x v="0"/>
          </reference>
          <reference field="7" count="1" selected="0">
            <x v="19"/>
          </reference>
        </references>
      </pivotArea>
    </chartFormat>
    <chartFormat chart="0" format="40">
      <pivotArea type="data" outline="0" fieldPosition="0">
        <references count="2">
          <reference field="4294967294" count="1" selected="0">
            <x v="0"/>
          </reference>
          <reference field="7" count="1" selected="0">
            <x v="5"/>
          </reference>
        </references>
      </pivotArea>
    </chartFormat>
    <chartFormat chart="0" format="41">
      <pivotArea type="data" outline="0" fieldPosition="0">
        <references count="2">
          <reference field="4294967294" count="1" selected="0">
            <x v="0"/>
          </reference>
          <reference field="7" count="1" selected="0">
            <x v="0"/>
          </reference>
        </references>
      </pivotArea>
    </chartFormat>
    <chartFormat chart="0" format="42">
      <pivotArea type="data" outline="0" fieldPosition="0">
        <references count="2">
          <reference field="4294967294" count="1" selected="0">
            <x v="0"/>
          </reference>
          <reference field="7" count="1" selected="0">
            <x v="1"/>
          </reference>
        </references>
      </pivotArea>
    </chartFormat>
    <chartFormat chart="0" format="43">
      <pivotArea type="data" outline="0" fieldPosition="0">
        <references count="2">
          <reference field="4294967294" count="1" selected="0">
            <x v="0"/>
          </reference>
          <reference field="7" count="1" selected="0">
            <x v="16"/>
          </reference>
        </references>
      </pivotArea>
    </chartFormat>
    <chartFormat chart="0" format="44">
      <pivotArea type="data" outline="0" fieldPosition="0">
        <references count="2">
          <reference field="4294967294" count="1" selected="0">
            <x v="0"/>
          </reference>
          <reference field="7" count="1" selected="0">
            <x v="25"/>
          </reference>
        </references>
      </pivotArea>
    </chartFormat>
    <chartFormat chart="0" format="45">
      <pivotArea type="data" outline="0" fieldPosition="0">
        <references count="2">
          <reference field="4294967294" count="1" selected="0">
            <x v="0"/>
          </reference>
          <reference field="7" count="1" selected="0">
            <x v="17"/>
          </reference>
        </references>
      </pivotArea>
    </chartFormat>
    <chartFormat chart="0" format="46">
      <pivotArea type="data" outline="0" fieldPosition="0">
        <references count="2">
          <reference field="4294967294" count="1" selected="0">
            <x v="0"/>
          </reference>
          <reference field="7" count="1" selected="0">
            <x v="18"/>
          </reference>
        </references>
      </pivotArea>
    </chartFormat>
    <chartFormat chart="0" format="47">
      <pivotArea type="data" outline="0" fieldPosition="0">
        <references count="2">
          <reference field="4294967294" count="1" selected="0">
            <x v="0"/>
          </reference>
          <reference field="7" count="1" selected="0">
            <x v="6"/>
          </reference>
        </references>
      </pivotArea>
    </chartFormat>
    <chartFormat chart="0" format="48">
      <pivotArea type="data" outline="0" fieldPosition="0">
        <references count="2">
          <reference field="4294967294" count="1" selected="0">
            <x v="0"/>
          </reference>
          <reference field="7" count="1" selected="0">
            <x v="20"/>
          </reference>
        </references>
      </pivotArea>
    </chartFormat>
    <chartFormat chart="0" format="49">
      <pivotArea type="data" outline="0" fieldPosition="0">
        <references count="2">
          <reference field="4294967294" count="1" selected="0">
            <x v="0"/>
          </reference>
          <reference field="7" count="1" selected="0">
            <x v="3"/>
          </reference>
        </references>
      </pivotArea>
    </chartFormat>
    <chartFormat chart="0" format="50">
      <pivotArea type="data" outline="0" fieldPosition="0">
        <references count="2">
          <reference field="4294967294" count="1" selected="0">
            <x v="0"/>
          </reference>
          <reference field="7" count="1" selected="0">
            <x v="21"/>
          </reference>
        </references>
      </pivotArea>
    </chartFormat>
    <chartFormat chart="0" format="51">
      <pivotArea type="data" outline="0" fieldPosition="0">
        <references count="2">
          <reference field="4294967294" count="1" selected="0">
            <x v="0"/>
          </reference>
          <reference field="7" count="1" selected="0">
            <x v="22"/>
          </reference>
        </references>
      </pivotArea>
    </chartFormat>
    <chartFormat chart="0" format="52">
      <pivotArea type="data" outline="0" fieldPosition="0">
        <references count="2">
          <reference field="4294967294" count="1" selected="0">
            <x v="0"/>
          </reference>
          <reference field="7"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74B2F3-BCFA-4298-8E27-3C5DEC64FDC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4:B16" firstHeaderRow="1" firstDataRow="1" firstDataCol="1" rowPageCount="2" colPageCount="1"/>
  <pivotFields count="11">
    <pivotField dataField="1" showAll="0"/>
    <pivotField axis="axisPage" multipleItemSelectionAllowed="1" showAll="0">
      <items count="4">
        <item x="1"/>
        <item x="0"/>
        <item h="1" x="2"/>
        <item t="default"/>
      </items>
    </pivotField>
    <pivotField showAll="0"/>
    <pivotField showAll="0" sortType="descending">
      <items count="13">
        <item x="6"/>
        <item x="7"/>
        <item x="3"/>
        <item x="2"/>
        <item h="1" f="1" x="8"/>
        <item h="1" f="1" x="10"/>
        <item h="1" f="1" x="9"/>
        <item h="1" f="1" x="11"/>
        <item x="0"/>
        <item x="1"/>
        <item x="5"/>
        <item x="4"/>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4">
        <item h="1" x="1"/>
        <item x="0"/>
        <item h="1" x="2"/>
        <item t="default"/>
      </items>
    </pivotField>
    <pivotField showAll="0"/>
    <pivotField showAll="0"/>
    <pivotField showAll="0"/>
    <pivotField axis="axisRow" multipleItemSelectionAllowed="1" showAll="0">
      <items count="12">
        <item x="4"/>
        <item x="7"/>
        <item x="8"/>
        <item x="1"/>
        <item x="6"/>
        <item x="10"/>
        <item x="0"/>
        <item x="3"/>
        <item x="9"/>
        <item x="5"/>
        <item x="2"/>
        <item t="default"/>
      </items>
    </pivotField>
  </pivotFields>
  <rowFields count="1">
    <field x="10"/>
  </rowFields>
  <rowItems count="12">
    <i>
      <x/>
    </i>
    <i>
      <x v="1"/>
    </i>
    <i>
      <x v="2"/>
    </i>
    <i>
      <x v="3"/>
    </i>
    <i>
      <x v="4"/>
    </i>
    <i>
      <x v="5"/>
    </i>
    <i>
      <x v="6"/>
    </i>
    <i>
      <x v="7"/>
    </i>
    <i>
      <x v="8"/>
    </i>
    <i>
      <x v="9"/>
    </i>
    <i>
      <x v="10"/>
    </i>
    <i t="grand">
      <x/>
    </i>
  </rowItems>
  <colItems count="1">
    <i/>
  </colItems>
  <pageFields count="2">
    <pageField fld="1" hier="-1"/>
    <pageField fld="6" hier="-1"/>
  </pageFields>
  <dataFields count="1">
    <dataField name="Count of Field1" fld="0" subtotal="count" baseField="0" baseItem="0"/>
  </dataFields>
  <chartFormats count="5">
    <chartFormat chart="0"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B97E3B-33AD-467E-8C57-1B194F04243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3" firstHeaderRow="1" firstDataRow="1" firstDataCol="1" rowPageCount="1" colPageCount="1"/>
  <pivotFields count="11">
    <pivotField dataField="1" showAll="0">
      <items count="5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t="default"/>
      </items>
    </pivotField>
    <pivotField axis="axisRow" multipleItemSelectionAllowed="1" showAll="0">
      <items count="4">
        <item x="1"/>
        <item h="1" x="0"/>
        <item h="1" x="2"/>
        <item t="default"/>
      </items>
    </pivotField>
    <pivotField axis="axisPage" multipleItemSelectionAllowed="1" showAll="0">
      <items count="6">
        <item h="1" x="0"/>
        <item x="1"/>
        <item h="1" x="2"/>
        <item h="1" x="4"/>
        <item h="1" x="3"/>
        <item t="default"/>
      </items>
    </pivotField>
    <pivotField showAll="0">
      <items count="13">
        <item x="6"/>
        <item x="7"/>
        <item x="3"/>
        <item x="2"/>
        <item f="1" x="8"/>
        <item f="1" x="10"/>
        <item f="1" x="9"/>
        <item f="1" x="11"/>
        <item x="0"/>
        <item x="1"/>
        <item x="5"/>
        <item x="4"/>
        <item t="default"/>
      </items>
    </pivotField>
    <pivotField axis="axisRow" showAll="0">
      <items count="6">
        <item x="1"/>
        <item x="3"/>
        <item x="2"/>
        <item x="0"/>
        <item x="4"/>
        <item t="default"/>
      </items>
    </pivotField>
    <pivotField showAll="0"/>
    <pivotField showAll="0"/>
    <pivotField showAll="0"/>
    <pivotField showAll="0"/>
    <pivotField showAll="0"/>
    <pivotField showAll="0"/>
  </pivotFields>
  <rowFields count="2">
    <field x="4"/>
    <field x="1"/>
  </rowFields>
  <rowItems count="9">
    <i>
      <x/>
    </i>
    <i r="1">
      <x/>
    </i>
    <i>
      <x v="1"/>
    </i>
    <i r="1">
      <x/>
    </i>
    <i>
      <x v="2"/>
    </i>
    <i r="1">
      <x/>
    </i>
    <i>
      <x v="3"/>
    </i>
    <i r="1">
      <x/>
    </i>
    <i t="grand">
      <x/>
    </i>
  </rowItems>
  <colItems count="1">
    <i/>
  </colItems>
  <pageFields count="1">
    <pageField fld="2" hier="-1"/>
  </pageFields>
  <dataFields count="1">
    <dataField name="Sum of Field1" fld="0" baseField="0" baseItem="0"/>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91128C1-8233-4753-B851-A80D67F29F6C}"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6:D10" firstHeaderRow="1" firstDataRow="1" firstDataCol="1" rowPageCount="1" colPageCount="1"/>
  <pivotFields count="12">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4">
        <item x="1"/>
        <item h="1" x="0"/>
        <item h="1" x="2"/>
        <item t="default"/>
      </items>
    </pivotField>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1"/>
  </rowFields>
  <rowItems count="4">
    <i>
      <x/>
    </i>
    <i>
      <x v="1"/>
    </i>
    <i>
      <x v="2"/>
    </i>
    <i t="grand">
      <x/>
    </i>
  </rowItems>
  <colItems count="1">
    <i/>
  </colItems>
  <pageFields count="1">
    <pageField fld="6" hier="-1"/>
  </pageFields>
  <dataFields count="1">
    <dataField name="Count of Gender" fld="1" subtotal="count" baseField="0" baseItem="0"/>
  </dataField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35F9723-07FE-4215-8D6E-C4A55F72672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4:L9" firstHeaderRow="1" firstDataRow="2" firstDataCol="1" rowPageCount="1" colPageCount="1"/>
  <pivotFields count="12">
    <pivotField showAll="0"/>
    <pivotField axis="axisPage" multipleItemSelectionAllowed="1" showAll="0">
      <items count="4">
        <item x="1"/>
        <item h="1" x="0"/>
        <item h="1" x="2"/>
        <item t="default"/>
      </items>
    </pivotField>
    <pivotField showAll="0"/>
    <pivotField axis="axisCol" showAll="0">
      <items count="9">
        <item x="5"/>
        <item x="7"/>
        <item x="0"/>
        <item x="4"/>
        <item x="3"/>
        <item x="1"/>
        <item x="6"/>
        <item x="2"/>
        <item t="default"/>
      </items>
    </pivotField>
    <pivotField showAll="0"/>
    <pivotField axis="axisRow" dataField="1" showAll="0">
      <items count="4">
        <item x="0"/>
        <item x="2"/>
        <item x="1"/>
        <item t="default"/>
      </items>
    </pivotField>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5"/>
  </rowFields>
  <rowItems count="4">
    <i>
      <x/>
    </i>
    <i>
      <x v="1"/>
    </i>
    <i>
      <x v="2"/>
    </i>
    <i t="grand">
      <x/>
    </i>
  </rowItems>
  <colFields count="1">
    <field x="3"/>
  </colFields>
  <colItems count="9">
    <i>
      <x/>
    </i>
    <i>
      <x v="1"/>
    </i>
    <i>
      <x v="2"/>
    </i>
    <i>
      <x v="3"/>
    </i>
    <i>
      <x v="4"/>
    </i>
    <i>
      <x v="5"/>
    </i>
    <i>
      <x v="6"/>
    </i>
    <i>
      <x v="7"/>
    </i>
    <i t="grand">
      <x/>
    </i>
  </colItems>
  <pageFields count="1">
    <pageField fld="1" hier="-1"/>
  </pageFields>
  <dataFields count="1">
    <dataField name="Count of Uses Ballooned Bosom" fld="5" subtotal="count" showDataAs="percentOfTotal" baseField="0" baseItem="0" numFmtId="10"/>
  </dataFields>
  <chartFormats count="28">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5" count="1" selected="0">
            <x v="2"/>
          </reference>
        </references>
      </pivotArea>
    </chartFormat>
    <chartFormat chart="6" format="2">
      <pivotArea type="data" outline="0" fieldPosition="0">
        <references count="2">
          <reference field="4294967294" count="1" selected="0">
            <x v="0"/>
          </reference>
          <reference field="5" count="1" selected="0">
            <x v="1"/>
          </reference>
        </references>
      </pivotArea>
    </chartFormat>
    <chartFormat chart="6" format="3">
      <pivotArea type="data" outline="0" fieldPosition="0">
        <references count="2">
          <reference field="4294967294" count="1" selected="0">
            <x v="0"/>
          </reference>
          <reference field="5" count="1" selected="0">
            <x v="0"/>
          </reference>
        </references>
      </pivotArea>
    </chartFormat>
    <chartFormat chart="6" format="4" series="1">
      <pivotArea type="data" outline="0" fieldPosition="0">
        <references count="2">
          <reference field="4294967294" count="1" selected="0">
            <x v="0"/>
          </reference>
          <reference field="3" count="1" selected="0">
            <x v="1"/>
          </reference>
        </references>
      </pivotArea>
    </chartFormat>
    <chartFormat chart="6" format="5" series="1">
      <pivotArea type="data" outline="0" fieldPosition="0">
        <references count="2">
          <reference field="4294967294" count="1" selected="0">
            <x v="0"/>
          </reference>
          <reference field="3" count="1" selected="0">
            <x v="2"/>
          </reference>
        </references>
      </pivotArea>
    </chartFormat>
    <chartFormat chart="6" format="6" series="1">
      <pivotArea type="data" outline="0" fieldPosition="0">
        <references count="2">
          <reference field="4294967294" count="1" selected="0">
            <x v="0"/>
          </reference>
          <reference field="3" count="1" selected="0">
            <x v="3"/>
          </reference>
        </references>
      </pivotArea>
    </chartFormat>
    <chartFormat chart="6" format="7" series="1">
      <pivotArea type="data" outline="0" fieldPosition="0">
        <references count="2">
          <reference field="4294967294" count="1" selected="0">
            <x v="0"/>
          </reference>
          <reference field="3" count="1" selected="0">
            <x v="4"/>
          </reference>
        </references>
      </pivotArea>
    </chartFormat>
    <chartFormat chart="6" format="8" series="1">
      <pivotArea type="data" outline="0" fieldPosition="0">
        <references count="2">
          <reference field="4294967294" count="1" selected="0">
            <x v="0"/>
          </reference>
          <reference field="3" count="1" selected="0">
            <x v="5"/>
          </reference>
        </references>
      </pivotArea>
    </chartFormat>
    <chartFormat chart="6" format="9" series="1">
      <pivotArea type="data" outline="0" fieldPosition="0">
        <references count="2">
          <reference field="4294967294" count="1" selected="0">
            <x v="0"/>
          </reference>
          <reference field="3" count="1" selected="0">
            <x v="6"/>
          </reference>
        </references>
      </pivotArea>
    </chartFormat>
    <chartFormat chart="6" format="10" series="1">
      <pivotArea type="data" outline="0" fieldPosition="0">
        <references count="2">
          <reference field="4294967294" count="1" selected="0">
            <x v="0"/>
          </reference>
          <reference field="3" count="1" selected="0">
            <x v="7"/>
          </reference>
        </references>
      </pivotArea>
    </chartFormat>
    <chartFormat chart="6" format="11" series="1">
      <pivotArea type="data" outline="0" fieldPosition="0">
        <references count="2">
          <reference field="4294967294" count="1" selected="0">
            <x v="0"/>
          </reference>
          <reference field="3" count="1" selected="0">
            <x v="0"/>
          </reference>
        </references>
      </pivotArea>
    </chartFormat>
    <chartFormat chart="6" format="12">
      <pivotArea type="data" outline="0" fieldPosition="0">
        <references count="3">
          <reference field="4294967294" count="1" selected="0">
            <x v="0"/>
          </reference>
          <reference field="3" count="1" selected="0">
            <x v="0"/>
          </reference>
          <reference field="5" count="1" selected="0">
            <x v="1"/>
          </reference>
        </references>
      </pivotArea>
    </chartFormat>
    <chartFormat chart="6" format="13">
      <pivotArea type="data" outline="0" fieldPosition="0">
        <references count="3">
          <reference field="4294967294" count="1" selected="0">
            <x v="0"/>
          </reference>
          <reference field="3" count="1" selected="0">
            <x v="0"/>
          </reference>
          <reference field="5" count="1" selected="0">
            <x v="2"/>
          </reference>
        </references>
      </pivotArea>
    </chartFormat>
    <chartFormat chart="6" format="14">
      <pivotArea type="data" outline="0" fieldPosition="0">
        <references count="3">
          <reference field="4294967294" count="1" selected="0">
            <x v="0"/>
          </reference>
          <reference field="3" count="1" selected="0">
            <x v="1"/>
          </reference>
          <reference field="5" count="1" selected="0">
            <x v="1"/>
          </reference>
        </references>
      </pivotArea>
    </chartFormat>
    <chartFormat chart="6" format="15">
      <pivotArea type="data" outline="0" fieldPosition="0">
        <references count="3">
          <reference field="4294967294" count="1" selected="0">
            <x v="0"/>
          </reference>
          <reference field="3" count="1" selected="0">
            <x v="1"/>
          </reference>
          <reference field="5" count="1" selected="0">
            <x v="2"/>
          </reference>
        </references>
      </pivotArea>
    </chartFormat>
    <chartFormat chart="6" format="16">
      <pivotArea type="data" outline="0" fieldPosition="0">
        <references count="3">
          <reference field="4294967294" count="1" selected="0">
            <x v="0"/>
          </reference>
          <reference field="3" count="1" selected="0">
            <x v="2"/>
          </reference>
          <reference field="5" count="1" selected="0">
            <x v="1"/>
          </reference>
        </references>
      </pivotArea>
    </chartFormat>
    <chartFormat chart="6" format="17">
      <pivotArea type="data" outline="0" fieldPosition="0">
        <references count="3">
          <reference field="4294967294" count="1" selected="0">
            <x v="0"/>
          </reference>
          <reference field="3" count="1" selected="0">
            <x v="2"/>
          </reference>
          <reference field="5" count="1" selected="0">
            <x v="2"/>
          </reference>
        </references>
      </pivotArea>
    </chartFormat>
    <chartFormat chart="6" format="18">
      <pivotArea type="data" outline="0" fieldPosition="0">
        <references count="3">
          <reference field="4294967294" count="1" selected="0">
            <x v="0"/>
          </reference>
          <reference field="3" count="1" selected="0">
            <x v="3"/>
          </reference>
          <reference field="5" count="1" selected="0">
            <x v="1"/>
          </reference>
        </references>
      </pivotArea>
    </chartFormat>
    <chartFormat chart="6" format="19">
      <pivotArea type="data" outline="0" fieldPosition="0">
        <references count="3">
          <reference field="4294967294" count="1" selected="0">
            <x v="0"/>
          </reference>
          <reference field="3" count="1" selected="0">
            <x v="3"/>
          </reference>
          <reference field="5" count="1" selected="0">
            <x v="2"/>
          </reference>
        </references>
      </pivotArea>
    </chartFormat>
    <chartFormat chart="6" format="20">
      <pivotArea type="data" outline="0" fieldPosition="0">
        <references count="3">
          <reference field="4294967294" count="1" selected="0">
            <x v="0"/>
          </reference>
          <reference field="3" count="1" selected="0">
            <x v="4"/>
          </reference>
          <reference field="5" count="1" selected="0">
            <x v="1"/>
          </reference>
        </references>
      </pivotArea>
    </chartFormat>
    <chartFormat chart="6" format="21">
      <pivotArea type="data" outline="0" fieldPosition="0">
        <references count="3">
          <reference field="4294967294" count="1" selected="0">
            <x v="0"/>
          </reference>
          <reference field="3" count="1" selected="0">
            <x v="4"/>
          </reference>
          <reference field="5" count="1" selected="0">
            <x v="2"/>
          </reference>
        </references>
      </pivotArea>
    </chartFormat>
    <chartFormat chart="6" format="22">
      <pivotArea type="data" outline="0" fieldPosition="0">
        <references count="3">
          <reference field="4294967294" count="1" selected="0">
            <x v="0"/>
          </reference>
          <reference field="3" count="1" selected="0">
            <x v="5"/>
          </reference>
          <reference field="5" count="1" selected="0">
            <x v="1"/>
          </reference>
        </references>
      </pivotArea>
    </chartFormat>
    <chartFormat chart="6" format="23">
      <pivotArea type="data" outline="0" fieldPosition="0">
        <references count="3">
          <reference field="4294967294" count="1" selected="0">
            <x v="0"/>
          </reference>
          <reference field="3" count="1" selected="0">
            <x v="5"/>
          </reference>
          <reference field="5" count="1" selected="0">
            <x v="2"/>
          </reference>
        </references>
      </pivotArea>
    </chartFormat>
    <chartFormat chart="6" format="24">
      <pivotArea type="data" outline="0" fieldPosition="0">
        <references count="3">
          <reference field="4294967294" count="1" selected="0">
            <x v="0"/>
          </reference>
          <reference field="3" count="1" selected="0">
            <x v="6"/>
          </reference>
          <reference field="5" count="1" selected="0">
            <x v="1"/>
          </reference>
        </references>
      </pivotArea>
    </chartFormat>
    <chartFormat chart="6" format="25">
      <pivotArea type="data" outline="0" fieldPosition="0">
        <references count="3">
          <reference field="4294967294" count="1" selected="0">
            <x v="0"/>
          </reference>
          <reference field="3" count="1" selected="0">
            <x v="6"/>
          </reference>
          <reference field="5" count="1" selected="0">
            <x v="2"/>
          </reference>
        </references>
      </pivotArea>
    </chartFormat>
    <chartFormat chart="6" format="26">
      <pivotArea type="data" outline="0" fieldPosition="0">
        <references count="3">
          <reference field="4294967294" count="1" selected="0">
            <x v="0"/>
          </reference>
          <reference field="3" count="1" selected="0">
            <x v="7"/>
          </reference>
          <reference field="5" count="1" selected="0">
            <x v="1"/>
          </reference>
        </references>
      </pivotArea>
    </chartFormat>
    <chartFormat chart="6" format="27">
      <pivotArea type="data" outline="0" fieldPosition="0">
        <references count="3">
          <reference field="4294967294" count="1" selected="0">
            <x v="0"/>
          </reference>
          <reference field="3" count="1" selected="0">
            <x v="7"/>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6B814A6-99B1-484F-83E8-F1950037DCC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C4:D10" firstHeaderRow="1" firstDataRow="1" firstDataCol="1" rowPageCount="1" colPageCount="1"/>
  <pivotFields count="12">
    <pivotField showAll="0"/>
    <pivotField axis="axisPage" showAll="0">
      <items count="4">
        <item x="1"/>
        <item x="0"/>
        <item x="2"/>
        <item t="default"/>
      </items>
    </pivotField>
    <pivotField showAll="0"/>
    <pivotField showAll="0"/>
    <pivotField axis="axisRow" showAll="0" sortType="descending">
      <items count="6">
        <item x="4"/>
        <item x="1"/>
        <item x="0"/>
        <item x="3"/>
        <item x="2"/>
        <item t="default"/>
      </items>
    </pivotField>
    <pivotField axis="axisRow" dataField="1" showAll="0">
      <items count="4">
        <item h="1" sd="0" x="0"/>
        <item h="1" x="2"/>
        <item x="1"/>
        <item t="default"/>
      </items>
    </pivotField>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2">
    <field x="5"/>
    <field x="4"/>
  </rowFields>
  <rowItems count="6">
    <i>
      <x v="2"/>
    </i>
    <i r="1">
      <x/>
    </i>
    <i r="1">
      <x v="1"/>
    </i>
    <i r="1">
      <x v="2"/>
    </i>
    <i r="1">
      <x v="4"/>
    </i>
    <i t="grand">
      <x/>
    </i>
  </rowItems>
  <colItems count="1">
    <i/>
  </colItems>
  <pageFields count="1">
    <pageField fld="1" item="0" hier="-1"/>
  </pageFields>
  <dataFields count="1">
    <dataField name="Count of Uses Ballooned Bosom" fld="5" subtotal="count" baseField="0" baseItem="0"/>
  </dataFields>
  <chartFormats count="1">
    <chartFormat chart="2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888F90F-5677-47C5-91DB-B4E7174DFF0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2:C24" firstHeaderRow="1" firstDataRow="2" firstDataCol="1"/>
  <pivotFields count="12">
    <pivotField showAll="0"/>
    <pivotField axis="axisRow" showAll="0">
      <items count="4">
        <item x="1"/>
        <item x="0"/>
        <item h="1" x="2"/>
        <item t="default"/>
      </items>
    </pivotField>
    <pivotField showAll="0"/>
    <pivotField axis="axisCol" showAll="0" sortType="descending">
      <items count="9">
        <item h="1" x="5"/>
        <item h="1" x="7"/>
        <item h="1" x="0"/>
        <item x="4"/>
        <item h="1" x="3"/>
        <item h="1" x="1"/>
        <item h="1" x="6"/>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axis="axisRow" dataField="1" showAll="0" sortType="ascending">
      <items count="12">
        <item x="6"/>
        <item x="4"/>
        <item x="7"/>
        <item x="0"/>
        <item x="2"/>
        <item x="10"/>
        <item x="8"/>
        <item x="3"/>
        <item x="5"/>
        <item x="1"/>
        <item x="9"/>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s>
  <rowFields count="2">
    <field x="1"/>
    <field x="10"/>
  </rowFields>
  <rowItems count="21">
    <i>
      <x/>
    </i>
    <i r="1">
      <x v="2"/>
    </i>
    <i r="1">
      <x v="3"/>
    </i>
    <i r="1">
      <x v="5"/>
    </i>
    <i r="1">
      <x v="6"/>
    </i>
    <i r="1">
      <x v="7"/>
    </i>
    <i r="1">
      <x v="4"/>
    </i>
    <i r="1">
      <x v="9"/>
    </i>
    <i r="1">
      <x v="1"/>
    </i>
    <i r="1">
      <x/>
    </i>
    <i r="1">
      <x v="10"/>
    </i>
    <i>
      <x v="1"/>
    </i>
    <i r="1">
      <x v="4"/>
    </i>
    <i r="1">
      <x v="3"/>
    </i>
    <i r="1">
      <x v="7"/>
    </i>
    <i r="1">
      <x v="10"/>
    </i>
    <i r="1">
      <x v="6"/>
    </i>
    <i r="1">
      <x v="9"/>
    </i>
    <i r="1">
      <x/>
    </i>
    <i r="1">
      <x v="1"/>
    </i>
    <i t="grand">
      <x/>
    </i>
  </rowItems>
  <colFields count="1">
    <field x="3"/>
  </colFields>
  <colItems count="2">
    <i>
      <x v="3"/>
    </i>
    <i t="grand">
      <x/>
    </i>
  </colItems>
  <dataFields count="1">
    <dataField name="Count of Design Style" fld="10" subtotal="count" baseField="0" baseItem="0"/>
  </dataFields>
  <chartFormats count="10">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17" format="4" series="1">
      <pivotArea type="data" outline="0" fieldPosition="0">
        <references count="2">
          <reference field="4294967294" count="1" selected="0">
            <x v="0"/>
          </reference>
          <reference field="3" count="1" selected="0">
            <x v="2"/>
          </reference>
        </references>
      </pivotArea>
    </chartFormat>
    <chartFormat chart="18" format="5" series="1">
      <pivotArea type="data" outline="0" fieldPosition="0">
        <references count="2">
          <reference field="4294967294" count="1" selected="0">
            <x v="0"/>
          </reference>
          <reference field="3" count="1" selected="0">
            <x v="2"/>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 chart="2" format="5" series="1">
      <pivotArea type="data" outline="0" fieldPosition="0">
        <references count="2">
          <reference field="4294967294" count="1" selected="0">
            <x v="0"/>
          </reference>
          <reference field="3" count="1" selected="0">
            <x v="5"/>
          </reference>
        </references>
      </pivotArea>
    </chartFormat>
    <chartFormat chart="2" format="6" series="1">
      <pivotArea type="data" outline="0" fieldPosition="0">
        <references count="2">
          <reference field="4294967294" count="1" selected="0">
            <x v="0"/>
          </reference>
          <reference field="3" count="1" selected="0">
            <x v="6"/>
          </reference>
        </references>
      </pivotArea>
    </chartFormat>
    <chartFormat chart="2" format="7" series="1">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811A31E-B159-425B-BA70-8DF8E4207115}"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4:I11" firstHeaderRow="1" firstDataRow="2" firstDataCol="1" rowPageCount="1" colPageCount="1"/>
  <pivotFields count="12">
    <pivotField showAll="0"/>
    <pivotField axis="axisPage" showAll="0">
      <items count="4">
        <item x="1"/>
        <item x="0"/>
        <item x="2"/>
        <item t="default"/>
      </items>
    </pivotField>
    <pivotField axis="axisCol" showAll="0">
      <items count="6">
        <item x="4"/>
        <item x="3"/>
        <item x="0"/>
        <item x="1"/>
        <item x="2"/>
        <item t="default"/>
      </items>
    </pivotField>
    <pivotField showAll="0"/>
    <pivotField axis="axisRow" dataField="1" showAll="0">
      <items count="6">
        <item x="3"/>
        <item x="0"/>
        <item x="2"/>
        <item x="1"/>
        <item x="4"/>
        <item t="default"/>
      </items>
    </pivotField>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4"/>
  </rowFields>
  <rowItems count="6">
    <i>
      <x/>
    </i>
    <i>
      <x v="1"/>
    </i>
    <i>
      <x v="2"/>
    </i>
    <i>
      <x v="3"/>
    </i>
    <i>
      <x v="4"/>
    </i>
    <i t="grand">
      <x/>
    </i>
  </rowItems>
  <colFields count="1">
    <field x="2"/>
  </colFields>
  <colItems count="6">
    <i>
      <x/>
    </i>
    <i>
      <x v="1"/>
    </i>
    <i>
      <x v="2"/>
    </i>
    <i>
      <x v="3"/>
    </i>
    <i>
      <x v="4"/>
    </i>
    <i t="grand">
      <x/>
    </i>
  </colItems>
  <pageFields count="1">
    <pageField fld="1" item="0" hier="-1"/>
  </pageFields>
  <dataFields count="1">
    <dataField name="Count of Height" fld="4" subtotal="count" baseField="0" baseItem="0"/>
  </dataFields>
  <chartFormats count="5">
    <chartFormat chart="0" format="5" series="1">
      <pivotArea type="data" outline="0" fieldPosition="0">
        <references count="2">
          <reference field="4294967294" count="1" selected="0">
            <x v="0"/>
          </reference>
          <reference field="2" count="1" selected="0">
            <x v="1"/>
          </reference>
        </references>
      </pivotArea>
    </chartFormat>
    <chartFormat chart="0" format="6" series="1">
      <pivotArea type="data" outline="0" fieldPosition="0">
        <references count="2">
          <reference field="4294967294" count="1" selected="0">
            <x v="0"/>
          </reference>
          <reference field="2" count="1" selected="0">
            <x v="4"/>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 chart="0" format="8" series="1">
      <pivotArea type="data" outline="0" fieldPosition="0">
        <references count="2">
          <reference field="4294967294" count="1" selected="0">
            <x v="0"/>
          </reference>
          <reference field="2" count="1" selected="0">
            <x v="0"/>
          </reference>
        </references>
      </pivotArea>
    </chartFormat>
    <chartFormat chart="0" format="9"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AA18EEF-2A15-4D37-B8D9-B188292159D8}"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J9" firstHeaderRow="1" firstDataRow="2" firstDataCol="1"/>
  <pivotFields count="12">
    <pivotField showAll="0"/>
    <pivotField showAll="0"/>
    <pivotField axis="axisRow" dataField="1" showAll="0" sortType="descending">
      <items count="6">
        <item x="0"/>
        <item x="4"/>
        <item x="1"/>
        <item x="2"/>
        <item x="3"/>
        <item t="default"/>
      </items>
      <autoSortScope>
        <pivotArea dataOnly="0" outline="0" fieldPosition="0">
          <references count="1">
            <reference field="4294967294" count="1" selected="0">
              <x v="0"/>
            </reference>
          </references>
        </pivotArea>
      </autoSortScope>
    </pivotField>
    <pivotField axis="axisCol" showAll="0" sortType="descending">
      <items count="9">
        <item x="5"/>
        <item x="7"/>
        <item x="0"/>
        <item x="4"/>
        <item x="3"/>
        <item x="1"/>
        <item x="6"/>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2"/>
  </rowFields>
  <rowItems count="6">
    <i>
      <x/>
    </i>
    <i>
      <x v="2"/>
    </i>
    <i>
      <x v="3"/>
    </i>
    <i>
      <x v="4"/>
    </i>
    <i>
      <x v="1"/>
    </i>
    <i t="grand">
      <x/>
    </i>
  </rowItems>
  <colFields count="1">
    <field x="3"/>
  </colFields>
  <colItems count="9">
    <i>
      <x v="3"/>
    </i>
    <i>
      <x v="1"/>
    </i>
    <i>
      <x v="2"/>
    </i>
    <i>
      <x v="4"/>
    </i>
    <i>
      <x v="6"/>
    </i>
    <i>
      <x v="5"/>
    </i>
    <i>
      <x v="7"/>
    </i>
    <i>
      <x/>
    </i>
    <i t="grand">
      <x/>
    </i>
  </colItems>
  <dataFields count="1">
    <dataField name="Count of Chest Size" fld="2" subtotal="count" baseField="0" baseItem="0"/>
  </dataFields>
  <chartFormats count="48">
    <chartFormat chart="0" format="0" series="1">
      <pivotArea type="data" outline="0" fieldPosition="0">
        <references count="2">
          <reference field="4294967294" count="1" selected="0">
            <x v="0"/>
          </reference>
          <reference field="3" count="1" selected="0">
            <x v="3"/>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6"/>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0"/>
          </reference>
        </references>
      </pivotArea>
    </chartFormat>
    <chartFormat chart="0" format="8">
      <pivotArea type="data" outline="0" fieldPosition="0">
        <references count="3">
          <reference field="4294967294" count="1" selected="0">
            <x v="0"/>
          </reference>
          <reference field="2" count="1" selected="0">
            <x v="0"/>
          </reference>
          <reference field="3" count="1" selected="0">
            <x v="3"/>
          </reference>
        </references>
      </pivotArea>
    </chartFormat>
    <chartFormat chart="0" format="9">
      <pivotArea type="data" outline="0" fieldPosition="0">
        <references count="3">
          <reference field="4294967294" count="1" selected="0">
            <x v="0"/>
          </reference>
          <reference field="2" count="1" selected="0">
            <x v="2"/>
          </reference>
          <reference field="3" count="1" selected="0">
            <x v="3"/>
          </reference>
        </references>
      </pivotArea>
    </chartFormat>
    <chartFormat chart="0" format="10">
      <pivotArea type="data" outline="0" fieldPosition="0">
        <references count="3">
          <reference field="4294967294" count="1" selected="0">
            <x v="0"/>
          </reference>
          <reference field="2" count="1" selected="0">
            <x v="3"/>
          </reference>
          <reference field="3" count="1" selected="0">
            <x v="3"/>
          </reference>
        </references>
      </pivotArea>
    </chartFormat>
    <chartFormat chart="0" format="11">
      <pivotArea type="data" outline="0" fieldPosition="0">
        <references count="3">
          <reference field="4294967294" count="1" selected="0">
            <x v="0"/>
          </reference>
          <reference field="2" count="1" selected="0">
            <x v="4"/>
          </reference>
          <reference field="3" count="1" selected="0">
            <x v="3"/>
          </reference>
        </references>
      </pivotArea>
    </chartFormat>
    <chartFormat chart="0" format="12">
      <pivotArea type="data" outline="0" fieldPosition="0">
        <references count="3">
          <reference field="4294967294" count="1" selected="0">
            <x v="0"/>
          </reference>
          <reference field="2" count="1" selected="0">
            <x v="1"/>
          </reference>
          <reference field="3" count="1" selected="0">
            <x v="3"/>
          </reference>
        </references>
      </pivotArea>
    </chartFormat>
    <chartFormat chart="0" format="13">
      <pivotArea type="data" outline="0" fieldPosition="0">
        <references count="3">
          <reference field="4294967294" count="1" selected="0">
            <x v="0"/>
          </reference>
          <reference field="2" count="1" selected="0">
            <x v="0"/>
          </reference>
          <reference field="3" count="1" selected="0">
            <x v="1"/>
          </reference>
        </references>
      </pivotArea>
    </chartFormat>
    <chartFormat chart="0" format="14">
      <pivotArea type="data" outline="0" fieldPosition="0">
        <references count="3">
          <reference field="4294967294" count="1" selected="0">
            <x v="0"/>
          </reference>
          <reference field="2" count="1" selected="0">
            <x v="2"/>
          </reference>
          <reference field="3" count="1" selected="0">
            <x v="1"/>
          </reference>
        </references>
      </pivotArea>
    </chartFormat>
    <chartFormat chart="0" format="15">
      <pivotArea type="data" outline="0" fieldPosition="0">
        <references count="3">
          <reference field="4294967294" count="1" selected="0">
            <x v="0"/>
          </reference>
          <reference field="2" count="1" selected="0">
            <x v="3"/>
          </reference>
          <reference field="3" count="1" selected="0">
            <x v="1"/>
          </reference>
        </references>
      </pivotArea>
    </chartFormat>
    <chartFormat chart="0" format="16">
      <pivotArea type="data" outline="0" fieldPosition="0">
        <references count="3">
          <reference field="4294967294" count="1" selected="0">
            <x v="0"/>
          </reference>
          <reference field="2" count="1" selected="0">
            <x v="4"/>
          </reference>
          <reference field="3" count="1" selected="0">
            <x v="1"/>
          </reference>
        </references>
      </pivotArea>
    </chartFormat>
    <chartFormat chart="0" format="17">
      <pivotArea type="data" outline="0" fieldPosition="0">
        <references count="3">
          <reference field="4294967294" count="1" selected="0">
            <x v="0"/>
          </reference>
          <reference field="2" count="1" selected="0">
            <x v="1"/>
          </reference>
          <reference field="3" count="1" selected="0">
            <x v="1"/>
          </reference>
        </references>
      </pivotArea>
    </chartFormat>
    <chartFormat chart="0" format="18">
      <pivotArea type="data" outline="0" fieldPosition="0">
        <references count="3">
          <reference field="4294967294" count="1" selected="0">
            <x v="0"/>
          </reference>
          <reference field="2" count="1" selected="0">
            <x v="0"/>
          </reference>
          <reference field="3" count="1" selected="0">
            <x v="2"/>
          </reference>
        </references>
      </pivotArea>
    </chartFormat>
    <chartFormat chart="0" format="19">
      <pivotArea type="data" outline="0" fieldPosition="0">
        <references count="3">
          <reference field="4294967294" count="1" selected="0">
            <x v="0"/>
          </reference>
          <reference field="2" count="1" selected="0">
            <x v="2"/>
          </reference>
          <reference field="3" count="1" selected="0">
            <x v="2"/>
          </reference>
        </references>
      </pivotArea>
    </chartFormat>
    <chartFormat chart="0" format="20">
      <pivotArea type="data" outline="0" fieldPosition="0">
        <references count="3">
          <reference field="4294967294" count="1" selected="0">
            <x v="0"/>
          </reference>
          <reference field="2" count="1" selected="0">
            <x v="3"/>
          </reference>
          <reference field="3" count="1" selected="0">
            <x v="2"/>
          </reference>
        </references>
      </pivotArea>
    </chartFormat>
    <chartFormat chart="0" format="21">
      <pivotArea type="data" outline="0" fieldPosition="0">
        <references count="3">
          <reference field="4294967294" count="1" selected="0">
            <x v="0"/>
          </reference>
          <reference field="2" count="1" selected="0">
            <x v="4"/>
          </reference>
          <reference field="3" count="1" selected="0">
            <x v="2"/>
          </reference>
        </references>
      </pivotArea>
    </chartFormat>
    <chartFormat chart="0" format="22">
      <pivotArea type="data" outline="0" fieldPosition="0">
        <references count="3">
          <reference field="4294967294" count="1" selected="0">
            <x v="0"/>
          </reference>
          <reference field="2" count="1" selected="0">
            <x v="1"/>
          </reference>
          <reference field="3" count="1" selected="0">
            <x v="2"/>
          </reference>
        </references>
      </pivotArea>
    </chartFormat>
    <chartFormat chart="0" format="23">
      <pivotArea type="data" outline="0" fieldPosition="0">
        <references count="3">
          <reference field="4294967294" count="1" selected="0">
            <x v="0"/>
          </reference>
          <reference field="2" count="1" selected="0">
            <x v="0"/>
          </reference>
          <reference field="3" count="1" selected="0">
            <x v="4"/>
          </reference>
        </references>
      </pivotArea>
    </chartFormat>
    <chartFormat chart="0" format="24">
      <pivotArea type="data" outline="0" fieldPosition="0">
        <references count="3">
          <reference field="4294967294" count="1" selected="0">
            <x v="0"/>
          </reference>
          <reference field="2" count="1" selected="0">
            <x v="2"/>
          </reference>
          <reference field="3" count="1" selected="0">
            <x v="4"/>
          </reference>
        </references>
      </pivotArea>
    </chartFormat>
    <chartFormat chart="0" format="25">
      <pivotArea type="data" outline="0" fieldPosition="0">
        <references count="3">
          <reference field="4294967294" count="1" selected="0">
            <x v="0"/>
          </reference>
          <reference field="2" count="1" selected="0">
            <x v="3"/>
          </reference>
          <reference field="3" count="1" selected="0">
            <x v="4"/>
          </reference>
        </references>
      </pivotArea>
    </chartFormat>
    <chartFormat chart="0" format="26">
      <pivotArea type="data" outline="0" fieldPosition="0">
        <references count="3">
          <reference field="4294967294" count="1" selected="0">
            <x v="0"/>
          </reference>
          <reference field="2" count="1" selected="0">
            <x v="4"/>
          </reference>
          <reference field="3" count="1" selected="0">
            <x v="4"/>
          </reference>
        </references>
      </pivotArea>
    </chartFormat>
    <chartFormat chart="0" format="27">
      <pivotArea type="data" outline="0" fieldPosition="0">
        <references count="3">
          <reference field="4294967294" count="1" selected="0">
            <x v="0"/>
          </reference>
          <reference field="2" count="1" selected="0">
            <x v="1"/>
          </reference>
          <reference field="3" count="1" selected="0">
            <x v="4"/>
          </reference>
        </references>
      </pivotArea>
    </chartFormat>
    <chartFormat chart="0" format="28">
      <pivotArea type="data" outline="0" fieldPosition="0">
        <references count="3">
          <reference field="4294967294" count="1" selected="0">
            <x v="0"/>
          </reference>
          <reference field="2" count="1" selected="0">
            <x v="0"/>
          </reference>
          <reference field="3" count="1" selected="0">
            <x v="6"/>
          </reference>
        </references>
      </pivotArea>
    </chartFormat>
    <chartFormat chart="0" format="29">
      <pivotArea type="data" outline="0" fieldPosition="0">
        <references count="3">
          <reference field="4294967294" count="1" selected="0">
            <x v="0"/>
          </reference>
          <reference field="2" count="1" selected="0">
            <x v="2"/>
          </reference>
          <reference field="3" count="1" selected="0">
            <x v="6"/>
          </reference>
        </references>
      </pivotArea>
    </chartFormat>
    <chartFormat chart="0" format="30">
      <pivotArea type="data" outline="0" fieldPosition="0">
        <references count="3">
          <reference field="4294967294" count="1" selected="0">
            <x v="0"/>
          </reference>
          <reference field="2" count="1" selected="0">
            <x v="3"/>
          </reference>
          <reference field="3" count="1" selected="0">
            <x v="6"/>
          </reference>
        </references>
      </pivotArea>
    </chartFormat>
    <chartFormat chart="0" format="31">
      <pivotArea type="data" outline="0" fieldPosition="0">
        <references count="3">
          <reference field="4294967294" count="1" selected="0">
            <x v="0"/>
          </reference>
          <reference field="2" count="1" selected="0">
            <x v="4"/>
          </reference>
          <reference field="3" count="1" selected="0">
            <x v="6"/>
          </reference>
        </references>
      </pivotArea>
    </chartFormat>
    <chartFormat chart="0" format="32">
      <pivotArea type="data" outline="0" fieldPosition="0">
        <references count="3">
          <reference field="4294967294" count="1" selected="0">
            <x v="0"/>
          </reference>
          <reference field="2" count="1" selected="0">
            <x v="1"/>
          </reference>
          <reference field="3" count="1" selected="0">
            <x v="6"/>
          </reference>
        </references>
      </pivotArea>
    </chartFormat>
    <chartFormat chart="0" format="33">
      <pivotArea type="data" outline="0" fieldPosition="0">
        <references count="3">
          <reference field="4294967294" count="1" selected="0">
            <x v="0"/>
          </reference>
          <reference field="2" count="1" selected="0">
            <x v="0"/>
          </reference>
          <reference field="3" count="1" selected="0">
            <x v="5"/>
          </reference>
        </references>
      </pivotArea>
    </chartFormat>
    <chartFormat chart="0" format="34">
      <pivotArea type="data" outline="0" fieldPosition="0">
        <references count="3">
          <reference field="4294967294" count="1" selected="0">
            <x v="0"/>
          </reference>
          <reference field="2" count="1" selected="0">
            <x v="2"/>
          </reference>
          <reference field="3" count="1" selected="0">
            <x v="5"/>
          </reference>
        </references>
      </pivotArea>
    </chartFormat>
    <chartFormat chart="0" format="35">
      <pivotArea type="data" outline="0" fieldPosition="0">
        <references count="3">
          <reference field="4294967294" count="1" selected="0">
            <x v="0"/>
          </reference>
          <reference field="2" count="1" selected="0">
            <x v="3"/>
          </reference>
          <reference field="3" count="1" selected="0">
            <x v="5"/>
          </reference>
        </references>
      </pivotArea>
    </chartFormat>
    <chartFormat chart="0" format="36">
      <pivotArea type="data" outline="0" fieldPosition="0">
        <references count="3">
          <reference field="4294967294" count="1" selected="0">
            <x v="0"/>
          </reference>
          <reference field="2" count="1" selected="0">
            <x v="4"/>
          </reference>
          <reference field="3" count="1" selected="0">
            <x v="5"/>
          </reference>
        </references>
      </pivotArea>
    </chartFormat>
    <chartFormat chart="0" format="37">
      <pivotArea type="data" outline="0" fieldPosition="0">
        <references count="3">
          <reference field="4294967294" count="1" selected="0">
            <x v="0"/>
          </reference>
          <reference field="2" count="1" selected="0">
            <x v="1"/>
          </reference>
          <reference field="3" count="1" selected="0">
            <x v="5"/>
          </reference>
        </references>
      </pivotArea>
    </chartFormat>
    <chartFormat chart="0" format="38">
      <pivotArea type="data" outline="0" fieldPosition="0">
        <references count="3">
          <reference field="4294967294" count="1" selected="0">
            <x v="0"/>
          </reference>
          <reference field="2" count="1" selected="0">
            <x v="0"/>
          </reference>
          <reference field="3" count="1" selected="0">
            <x v="7"/>
          </reference>
        </references>
      </pivotArea>
    </chartFormat>
    <chartFormat chart="0" format="39">
      <pivotArea type="data" outline="0" fieldPosition="0">
        <references count="3">
          <reference field="4294967294" count="1" selected="0">
            <x v="0"/>
          </reference>
          <reference field="2" count="1" selected="0">
            <x v="2"/>
          </reference>
          <reference field="3" count="1" selected="0">
            <x v="7"/>
          </reference>
        </references>
      </pivotArea>
    </chartFormat>
    <chartFormat chart="0" format="40">
      <pivotArea type="data" outline="0" fieldPosition="0">
        <references count="3">
          <reference field="4294967294" count="1" selected="0">
            <x v="0"/>
          </reference>
          <reference field="2" count="1" selected="0">
            <x v="3"/>
          </reference>
          <reference field="3" count="1" selected="0">
            <x v="7"/>
          </reference>
        </references>
      </pivotArea>
    </chartFormat>
    <chartFormat chart="0" format="41">
      <pivotArea type="data" outline="0" fieldPosition="0">
        <references count="3">
          <reference field="4294967294" count="1" selected="0">
            <x v="0"/>
          </reference>
          <reference field="2" count="1" selected="0">
            <x v="4"/>
          </reference>
          <reference field="3" count="1" selected="0">
            <x v="7"/>
          </reference>
        </references>
      </pivotArea>
    </chartFormat>
    <chartFormat chart="0" format="42">
      <pivotArea type="data" outline="0" fieldPosition="0">
        <references count="3">
          <reference field="4294967294" count="1" selected="0">
            <x v="0"/>
          </reference>
          <reference field="2" count="1" selected="0">
            <x v="1"/>
          </reference>
          <reference field="3" count="1" selected="0">
            <x v="7"/>
          </reference>
        </references>
      </pivotArea>
    </chartFormat>
    <chartFormat chart="0" format="43">
      <pivotArea type="data" outline="0" fieldPosition="0">
        <references count="3">
          <reference field="4294967294" count="1" selected="0">
            <x v="0"/>
          </reference>
          <reference field="2" count="1" selected="0">
            <x v="0"/>
          </reference>
          <reference field="3" count="1" selected="0">
            <x v="0"/>
          </reference>
        </references>
      </pivotArea>
    </chartFormat>
    <chartFormat chart="0" format="44">
      <pivotArea type="data" outline="0" fieldPosition="0">
        <references count="3">
          <reference field="4294967294" count="1" selected="0">
            <x v="0"/>
          </reference>
          <reference field="2" count="1" selected="0">
            <x v="2"/>
          </reference>
          <reference field="3" count="1" selected="0">
            <x v="0"/>
          </reference>
        </references>
      </pivotArea>
    </chartFormat>
    <chartFormat chart="0" format="45">
      <pivotArea type="data" outline="0" fieldPosition="0">
        <references count="3">
          <reference field="4294967294" count="1" selected="0">
            <x v="0"/>
          </reference>
          <reference field="2" count="1" selected="0">
            <x v="3"/>
          </reference>
          <reference field="3" count="1" selected="0">
            <x v="0"/>
          </reference>
        </references>
      </pivotArea>
    </chartFormat>
    <chartFormat chart="0" format="46">
      <pivotArea type="data" outline="0" fieldPosition="0">
        <references count="3">
          <reference field="4294967294" count="1" selected="0">
            <x v="0"/>
          </reference>
          <reference field="2" count="1" selected="0">
            <x v="4"/>
          </reference>
          <reference field="3" count="1" selected="0">
            <x v="0"/>
          </reference>
        </references>
      </pivotArea>
    </chartFormat>
    <chartFormat chart="0" format="47">
      <pivotArea type="data" outline="0" fieldPosition="0">
        <references count="3">
          <reference field="4294967294" count="1" selected="0">
            <x v="0"/>
          </reference>
          <reference field="2" count="1" selected="0">
            <x v="1"/>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ED5098-4584-4AD1-8722-164E53B1F34C}"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4:D13" firstHeaderRow="1" firstDataRow="1" firstDataCol="1" rowPageCount="1" colPageCount="1"/>
  <pivotFields count="12">
    <pivotField showAll="0"/>
    <pivotField axis="axisPage" dataField="1" multipleItemSelectionAllowed="1" showAll="0">
      <items count="4">
        <item x="1"/>
        <item x="0"/>
        <item x="2"/>
        <item t="default"/>
      </items>
    </pivotField>
    <pivotField showAll="0"/>
    <pivotField axis="axisRow" showAll="0" sortType="descending">
      <items count="9">
        <item x="2"/>
        <item x="6"/>
        <item x="1"/>
        <item x="3"/>
        <item x="4"/>
        <item x="0"/>
        <item x="7"/>
        <item x="5"/>
        <item t="default"/>
      </items>
    </pivotField>
    <pivotField showAll="0"/>
    <pivotField showAll="0"/>
    <pivotField showAll="0"/>
    <pivotField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items count="4">
        <item x="1"/>
        <item x="2"/>
        <item x="0"/>
        <item t="default"/>
      </items>
    </pivotField>
  </pivotFields>
  <rowFields count="1">
    <field x="3"/>
  </rowFields>
  <rowItems count="9">
    <i>
      <x/>
    </i>
    <i>
      <x v="1"/>
    </i>
    <i>
      <x v="2"/>
    </i>
    <i>
      <x v="3"/>
    </i>
    <i>
      <x v="4"/>
    </i>
    <i>
      <x v="5"/>
    </i>
    <i>
      <x v="6"/>
    </i>
    <i>
      <x v="7"/>
    </i>
    <i t="grand">
      <x/>
    </i>
  </rowItems>
  <colItems count="1">
    <i/>
  </colItems>
  <pageFields count="1">
    <pageField fld="1" hier="-1"/>
  </pageFields>
  <dataFields count="1">
    <dataField name="Count of Gender" fld="1" subtotal="count" baseField="0" baseItem="0"/>
  </dataFields>
  <chartFormats count="35">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2"/>
          </reference>
        </references>
      </pivotArea>
    </chartFormat>
    <chartFormat chart="3" format="3" series="1">
      <pivotArea type="data" outline="0" fieldPosition="0">
        <references count="2">
          <reference field="4294967294" count="1" selected="0">
            <x v="0"/>
          </reference>
          <reference field="3" count="1" selected="0">
            <x v="3"/>
          </reference>
        </references>
      </pivotArea>
    </chartFormat>
    <chartFormat chart="3" format="4" series="1">
      <pivotArea type="data" outline="0" fieldPosition="0">
        <references count="2">
          <reference field="4294967294" count="1" selected="0">
            <x v="0"/>
          </reference>
          <reference field="3" count="1" selected="0">
            <x v="4"/>
          </reference>
        </references>
      </pivotArea>
    </chartFormat>
    <chartFormat chart="3" format="5" series="1">
      <pivotArea type="data" outline="0" fieldPosition="0">
        <references count="2">
          <reference field="4294967294" count="1" selected="0">
            <x v="0"/>
          </reference>
          <reference field="3" count="1" selected="0">
            <x v="5"/>
          </reference>
        </references>
      </pivotArea>
    </chartFormat>
    <chartFormat chart="3" format="6" series="1">
      <pivotArea type="data" outline="0" fieldPosition="0">
        <references count="2">
          <reference field="4294967294" count="1" selected="0">
            <x v="0"/>
          </reference>
          <reference field="3" count="1" selected="0">
            <x v="6"/>
          </reference>
        </references>
      </pivotArea>
    </chartFormat>
    <chartFormat chart="3" format="7" series="1">
      <pivotArea type="data" outline="0" fieldPosition="0">
        <references count="2">
          <reference field="4294967294" count="1" selected="0">
            <x v="0"/>
          </reference>
          <reference field="3" count="1" selected="0">
            <x v="7"/>
          </reference>
        </references>
      </pivotArea>
    </chartFormat>
    <chartFormat chart="3"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3" count="1" selected="0">
            <x v="0"/>
          </reference>
        </references>
      </pivotArea>
    </chartFormat>
    <chartFormat chart="10" format="11">
      <pivotArea type="data" outline="0" fieldPosition="0">
        <references count="2">
          <reference field="4294967294" count="1" selected="0">
            <x v="0"/>
          </reference>
          <reference field="3" count="1" selected="0">
            <x v="1"/>
          </reference>
        </references>
      </pivotArea>
    </chartFormat>
    <chartFormat chart="10" format="12">
      <pivotArea type="data" outline="0" fieldPosition="0">
        <references count="2">
          <reference field="4294967294" count="1" selected="0">
            <x v="0"/>
          </reference>
          <reference field="3" count="1" selected="0">
            <x v="2"/>
          </reference>
        </references>
      </pivotArea>
    </chartFormat>
    <chartFormat chart="10" format="13">
      <pivotArea type="data" outline="0" fieldPosition="0">
        <references count="2">
          <reference field="4294967294" count="1" selected="0">
            <x v="0"/>
          </reference>
          <reference field="3" count="1" selected="0">
            <x v="3"/>
          </reference>
        </references>
      </pivotArea>
    </chartFormat>
    <chartFormat chart="10" format="14">
      <pivotArea type="data" outline="0" fieldPosition="0">
        <references count="2">
          <reference field="4294967294" count="1" selected="0">
            <x v="0"/>
          </reference>
          <reference field="3" count="1" selected="0">
            <x v="4"/>
          </reference>
        </references>
      </pivotArea>
    </chartFormat>
    <chartFormat chart="10" format="15">
      <pivotArea type="data" outline="0" fieldPosition="0">
        <references count="2">
          <reference field="4294967294" count="1" selected="0">
            <x v="0"/>
          </reference>
          <reference field="3" count="1" selected="0">
            <x v="5"/>
          </reference>
        </references>
      </pivotArea>
    </chartFormat>
    <chartFormat chart="10" format="16">
      <pivotArea type="data" outline="0" fieldPosition="0">
        <references count="2">
          <reference field="4294967294" count="1" selected="0">
            <x v="0"/>
          </reference>
          <reference field="3" count="1" selected="0">
            <x v="6"/>
          </reference>
        </references>
      </pivotArea>
    </chartFormat>
    <chartFormat chart="10" format="17">
      <pivotArea type="data" outline="0" fieldPosition="0">
        <references count="2">
          <reference field="4294967294" count="1" selected="0">
            <x v="0"/>
          </reference>
          <reference field="3" count="1" selected="0">
            <x v="7"/>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3" count="1" selected="0">
            <x v="0"/>
          </reference>
        </references>
      </pivotArea>
    </chartFormat>
    <chartFormat chart="11" format="20">
      <pivotArea type="data" outline="0" fieldPosition="0">
        <references count="2">
          <reference field="4294967294" count="1" selected="0">
            <x v="0"/>
          </reference>
          <reference field="3" count="1" selected="0">
            <x v="1"/>
          </reference>
        </references>
      </pivotArea>
    </chartFormat>
    <chartFormat chart="11" format="21">
      <pivotArea type="data" outline="0" fieldPosition="0">
        <references count="2">
          <reference field="4294967294" count="1" selected="0">
            <x v="0"/>
          </reference>
          <reference field="3" count="1" selected="0">
            <x v="2"/>
          </reference>
        </references>
      </pivotArea>
    </chartFormat>
    <chartFormat chart="11" format="22">
      <pivotArea type="data" outline="0" fieldPosition="0">
        <references count="2">
          <reference field="4294967294" count="1" selected="0">
            <x v="0"/>
          </reference>
          <reference field="3" count="1" selected="0">
            <x v="3"/>
          </reference>
        </references>
      </pivotArea>
    </chartFormat>
    <chartFormat chart="11" format="23">
      <pivotArea type="data" outline="0" fieldPosition="0">
        <references count="2">
          <reference field="4294967294" count="1" selected="0">
            <x v="0"/>
          </reference>
          <reference field="3" count="1" selected="0">
            <x v="4"/>
          </reference>
        </references>
      </pivotArea>
    </chartFormat>
    <chartFormat chart="11" format="24">
      <pivotArea type="data" outline="0" fieldPosition="0">
        <references count="2">
          <reference field="4294967294" count="1" selected="0">
            <x v="0"/>
          </reference>
          <reference field="3" count="1" selected="0">
            <x v="5"/>
          </reference>
        </references>
      </pivotArea>
    </chartFormat>
    <chartFormat chart="11" format="25">
      <pivotArea type="data" outline="0" fieldPosition="0">
        <references count="2">
          <reference field="4294967294" count="1" selected="0">
            <x v="0"/>
          </reference>
          <reference field="3" count="1" selected="0">
            <x v="6"/>
          </reference>
        </references>
      </pivotArea>
    </chartFormat>
    <chartFormat chart="11" format="26">
      <pivotArea type="data" outline="0" fieldPosition="0">
        <references count="2">
          <reference field="4294967294" count="1" selected="0">
            <x v="0"/>
          </reference>
          <reference field="3" count="1" selected="0">
            <x v="7"/>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 chart="3" format="12">
      <pivotArea type="data" outline="0" fieldPosition="0">
        <references count="2">
          <reference field="4294967294" count="1" selected="0">
            <x v="0"/>
          </reference>
          <reference field="3" count="1" selected="0">
            <x v="3"/>
          </reference>
        </references>
      </pivotArea>
    </chartFormat>
    <chartFormat chart="3" format="13">
      <pivotArea type="data" outline="0" fieldPosition="0">
        <references count="2">
          <reference field="4294967294" count="1" selected="0">
            <x v="0"/>
          </reference>
          <reference field="3" count="1" selected="0">
            <x v="4"/>
          </reference>
        </references>
      </pivotArea>
    </chartFormat>
    <chartFormat chart="3" format="14">
      <pivotArea type="data" outline="0" fieldPosition="0">
        <references count="2">
          <reference field="4294967294" count="1" selected="0">
            <x v="0"/>
          </reference>
          <reference field="3" count="1" selected="0">
            <x v="5"/>
          </reference>
        </references>
      </pivotArea>
    </chartFormat>
    <chartFormat chart="3" format="15">
      <pivotArea type="data" outline="0" fieldPosition="0">
        <references count="2">
          <reference field="4294967294" count="1" selected="0">
            <x v="0"/>
          </reference>
          <reference field="3" count="1" selected="0">
            <x v="6"/>
          </reference>
        </references>
      </pivotArea>
    </chartFormat>
    <chartFormat chart="3" format="16">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ECB326B-9CF3-4E25-B2B0-7FEF7BDB3230}" name="PivotTable16" cacheId="1"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7">
  <location ref="C6:D10" firstHeaderRow="1" firstDataRow="1" firstDataCol="1" rowPageCount="1" colPageCount="1"/>
  <pivotFields count="12">
    <pivotField showAll="0"/>
    <pivotField showAll="0"/>
    <pivotField showAll="0"/>
    <pivotField axis="axisPage" multipleItemSelectionAllowed="1" showAll="0">
      <items count="9">
        <item h="1" x="5"/>
        <item h="1" x="7"/>
        <item h="1" x="0"/>
        <item h="1" x="4"/>
        <item h="1" x="3"/>
        <item x="1"/>
        <item h="1" x="6"/>
        <item h="1" x="2"/>
        <item t="default"/>
      </items>
    </pivotField>
    <pivotField showAll="0"/>
    <pivotField showAll="0"/>
    <pivotField showAll="0"/>
    <pivotField axis="axisRow" dataField="1" numFmtId="1" sortType="ascending">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axis="axisRow">
      <items count="4">
        <item n="Lv 1-49" sd="0" x="1"/>
        <item n="Lv 50 - 59" sd="0" x="2"/>
        <item n="Lv 60" sd="0" x="0"/>
        <item t="default"/>
      </items>
    </pivotField>
  </pivotFields>
  <rowFields count="2">
    <field x="11"/>
    <field x="7"/>
  </rowFields>
  <rowItems count="4">
    <i>
      <x/>
    </i>
    <i>
      <x v="1"/>
    </i>
    <i>
      <x v="2"/>
    </i>
    <i t="grand">
      <x/>
    </i>
  </rowItems>
  <colItems count="1">
    <i/>
  </colItems>
  <pageFields count="1">
    <pageField fld="3" hier="-1"/>
  </pageFields>
  <dataFields count="1">
    <dataField name="Count of Main Class Level" fld="7"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329498-5C83-5244-A75B-FCB3E5D72A15}" name="Tableau1" displayName="Tableau1" ref="C6:M556" totalsRowShown="0" dataDxfId="11">
  <autoFilter ref="C6:M556" xr:uid="{08329498-5C83-5244-A75B-FCB3E5D72A15}"/>
  <sortState xmlns:xlrd2="http://schemas.microsoft.com/office/spreadsheetml/2017/richdata2" ref="C7:M556">
    <sortCondition ref="J6:J556"/>
  </sortState>
  <tableColumns count="11">
    <tableColumn id="1" xr3:uid="{45C85D2F-E967-CE4C-91CC-A7D403406839}" name="Column1" dataDxfId="10"/>
    <tableColumn id="2" xr3:uid="{42EC5F22-7201-BA48-A25C-780271152489}" name="Gender" dataDxfId="9"/>
    <tableColumn id="3" xr3:uid="{5A455EB0-E500-1949-8864-6B44FD4744BA}" name="Chest Size" dataDxfId="8"/>
    <tableColumn id="4" xr3:uid="{AECEAAC3-B804-A14E-B413-F0E864BEA9F8}" name="Main Class" dataDxfId="7"/>
    <tableColumn id="5" xr3:uid="{6526126F-0177-A64F-9DF6-1EFFBC7A2B81}" name="Height" dataDxfId="6"/>
    <tableColumn id="6" xr3:uid="{ACCDB8ED-3A0F-F54D-AE14-8DFC4E4C367C}" name="Uses Ballooned Bosom" dataDxfId="5"/>
    <tableColumn id="7" xr3:uid="{7312536B-A15A-F44F-89A6-E435B3256BD6}" name="Race" dataDxfId="4"/>
    <tableColumn id="8" xr3:uid="{6EAC4749-AF87-E941-A366-FC99AA7230AC}" name="Main Class Level" dataDxfId="3"/>
    <tableColumn id="9" xr3:uid="{D6179766-799D-0F4D-88F7-EC64EE77B4DD}" name="Outfit Style" dataDxfId="2"/>
    <tableColumn id="10" xr3:uid="{201B0839-0311-3A48-8DA3-C26AB2B799E6}" name="Playstat" dataDxfId="1"/>
    <tableColumn id="11" xr3:uid="{3AAC1255-D02E-FA44-AC82-F0619B656344}" name="Design Styl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ivotTable" Target="../pivotTables/pivotTable4.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5.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ivotTable" Target="../pivotTables/pivotTable6.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ivotTable" Target="../pivotTables/pivotTable7.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ivotTable" Target="../pivotTables/pivotTable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ivotTable" Target="../pivotTables/pivotTable9.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ivotTable" Target="../pivotTables/pivotTable10.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ivotTable" Target="../pivotTables/pivotTable11.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ivotTable" Target="../pivotTables/pivotTable12.xm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ivotTable" Target="../pivotTables/pivotTable13.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ivotTable" Target="../pivotTables/pivotTable14.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ivotTable" Target="../pivotTables/pivotTable15.xm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ivotTable" Target="../pivotTables/pivotTable16.x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4.bin"/><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I54"/>
  <sheetViews>
    <sheetView tabSelected="1" workbookViewId="0">
      <selection activeCell="J55" sqref="J55"/>
    </sheetView>
  </sheetViews>
  <sheetFormatPr defaultColWidth="12.5703125" defaultRowHeight="15.75" customHeight="1" x14ac:dyDescent="0.2"/>
  <cols>
    <col min="2" max="2" width="13.7109375" customWidth="1"/>
  </cols>
  <sheetData>
    <row r="3" spans="2:9" ht="15.75" customHeight="1" x14ac:dyDescent="0.2">
      <c r="B3" s="24" t="s">
        <v>158</v>
      </c>
      <c r="C3" s="24"/>
      <c r="D3" s="24"/>
      <c r="E3" s="24"/>
      <c r="F3" s="24"/>
      <c r="G3" s="24"/>
      <c r="H3" s="24"/>
      <c r="I3" s="24"/>
    </row>
    <row r="4" spans="2:9" ht="12.75" x14ac:dyDescent="0.2">
      <c r="B4" s="24"/>
      <c r="C4" s="24"/>
      <c r="D4" s="24"/>
      <c r="E4" s="24"/>
      <c r="F4" s="24"/>
      <c r="G4" s="24"/>
      <c r="H4" s="24"/>
      <c r="I4" s="24"/>
    </row>
    <row r="5" spans="2:9" ht="12.75" x14ac:dyDescent="0.2">
      <c r="B5" s="24"/>
      <c r="C5" s="24"/>
      <c r="D5" s="24"/>
      <c r="E5" s="24"/>
      <c r="F5" s="24"/>
      <c r="G5" s="24"/>
      <c r="H5" s="24"/>
      <c r="I5" s="24"/>
    </row>
    <row r="6" spans="2:9" ht="15.75" customHeight="1" x14ac:dyDescent="0.2">
      <c r="B6" s="24"/>
      <c r="C6" s="24"/>
      <c r="D6" s="24"/>
      <c r="E6" s="24"/>
      <c r="F6" s="24"/>
      <c r="G6" s="24"/>
      <c r="H6" s="24"/>
      <c r="I6" s="24"/>
    </row>
    <row r="7" spans="2:9" ht="12.75" x14ac:dyDescent="0.2">
      <c r="B7" s="24"/>
      <c r="C7" s="24"/>
      <c r="D7" s="24"/>
      <c r="E7" s="24"/>
      <c r="F7" s="24"/>
      <c r="G7" s="24"/>
      <c r="H7" s="24"/>
      <c r="I7" s="24"/>
    </row>
    <row r="8" spans="2:9" ht="12.75" x14ac:dyDescent="0.2">
      <c r="B8" s="1"/>
    </row>
    <row r="9" spans="2:9" ht="12.75" x14ac:dyDescent="0.2">
      <c r="B9" s="19" t="s">
        <v>156</v>
      </c>
      <c r="C9" s="19"/>
      <c r="D9" s="19"/>
      <c r="E9" s="19"/>
      <c r="F9" s="19"/>
      <c r="G9" s="19"/>
      <c r="H9" s="19"/>
      <c r="I9" s="19"/>
    </row>
    <row r="11" spans="2:9" ht="15.75" customHeight="1" x14ac:dyDescent="0.2">
      <c r="B11" s="20" t="s">
        <v>157</v>
      </c>
      <c r="C11" s="20"/>
      <c r="D11" s="20"/>
      <c r="E11" s="20"/>
      <c r="F11" s="20"/>
      <c r="G11" s="20"/>
      <c r="H11" s="20"/>
      <c r="I11" s="20"/>
    </row>
    <row r="13" spans="2:9" ht="12.75" x14ac:dyDescent="0.2">
      <c r="B13" s="1"/>
    </row>
    <row r="14" spans="2:9" ht="15.75" customHeight="1" x14ac:dyDescent="0.2">
      <c r="C14" s="21"/>
      <c r="E14" s="21"/>
      <c r="G14" s="21"/>
      <c r="H14" s="22"/>
      <c r="I14" s="23"/>
    </row>
    <row r="15" spans="2:9" ht="15.75" customHeight="1" x14ac:dyDescent="0.2">
      <c r="B15" s="21"/>
      <c r="D15" s="21"/>
      <c r="F15" s="21"/>
      <c r="H15" s="23"/>
      <c r="I15" s="22"/>
    </row>
    <row r="18" spans="2:9" ht="15.75" customHeight="1" x14ac:dyDescent="0.2">
      <c r="B18" s="25" t="s">
        <v>159</v>
      </c>
      <c r="C18" s="25"/>
      <c r="D18" s="25"/>
      <c r="E18" s="25"/>
      <c r="F18" s="25"/>
      <c r="G18" s="25"/>
      <c r="H18" s="25"/>
      <c r="I18" s="25"/>
    </row>
    <row r="19" spans="2:9" ht="15.75" customHeight="1" x14ac:dyDescent="0.2">
      <c r="B19" s="27" t="s">
        <v>162</v>
      </c>
      <c r="C19" s="26"/>
      <c r="D19" s="26"/>
      <c r="E19" s="26"/>
      <c r="F19" s="26"/>
      <c r="G19" s="26"/>
      <c r="H19" s="26"/>
      <c r="I19" s="26"/>
    </row>
    <row r="20" spans="2:9" ht="15.75" customHeight="1" x14ac:dyDescent="0.2">
      <c r="B20" s="26"/>
      <c r="C20" s="26"/>
      <c r="D20" s="26"/>
      <c r="E20" s="26"/>
      <c r="F20" s="26"/>
      <c r="G20" s="26"/>
      <c r="H20" s="26"/>
      <c r="I20" s="26"/>
    </row>
    <row r="21" spans="2:9" ht="15.75" customHeight="1" x14ac:dyDescent="0.2">
      <c r="B21" s="26"/>
      <c r="C21" s="26"/>
      <c r="D21" s="26"/>
      <c r="E21" s="26"/>
      <c r="F21" s="26"/>
      <c r="G21" s="26"/>
      <c r="H21" s="26"/>
      <c r="I21" s="26"/>
    </row>
    <row r="22" spans="2:9" ht="15.75" customHeight="1" x14ac:dyDescent="0.2">
      <c r="B22" s="26"/>
      <c r="C22" s="26"/>
      <c r="D22" s="26"/>
      <c r="E22" s="26"/>
      <c r="F22" s="26"/>
      <c r="G22" s="26"/>
      <c r="H22" s="26"/>
      <c r="I22" s="26"/>
    </row>
    <row r="23" spans="2:9" ht="15.75" customHeight="1" x14ac:dyDescent="0.2">
      <c r="B23" s="27" t="s">
        <v>160</v>
      </c>
      <c r="C23" s="26"/>
      <c r="D23" s="26"/>
      <c r="E23" s="26"/>
      <c r="F23" s="26"/>
      <c r="G23" s="26"/>
      <c r="H23" s="26"/>
      <c r="I23" s="26"/>
    </row>
    <row r="24" spans="2:9" ht="15.75" customHeight="1" x14ac:dyDescent="0.2">
      <c r="B24" s="26"/>
      <c r="C24" s="26"/>
      <c r="D24" s="26"/>
      <c r="E24" s="26"/>
      <c r="F24" s="26"/>
      <c r="G24" s="26"/>
      <c r="H24" s="26"/>
      <c r="I24" s="26"/>
    </row>
    <row r="25" spans="2:9" ht="15.75" customHeight="1" x14ac:dyDescent="0.2">
      <c r="B25" s="26"/>
      <c r="C25" s="26"/>
      <c r="D25" s="26"/>
      <c r="E25" s="26"/>
      <c r="F25" s="26"/>
      <c r="G25" s="26"/>
      <c r="H25" s="26"/>
      <c r="I25" s="26"/>
    </row>
    <row r="26" spans="2:9" ht="15.75" customHeight="1" x14ac:dyDescent="0.2">
      <c r="B26" s="26"/>
      <c r="C26" s="26"/>
      <c r="D26" s="26"/>
      <c r="E26" s="26"/>
      <c r="F26" s="26"/>
      <c r="G26" s="26"/>
      <c r="H26" s="26"/>
      <c r="I26" s="26"/>
    </row>
    <row r="27" spans="2:9" ht="15.75" customHeight="1" x14ac:dyDescent="0.2">
      <c r="B27" s="27" t="s">
        <v>163</v>
      </c>
      <c r="C27" s="26"/>
      <c r="D27" s="26"/>
      <c r="E27" s="26"/>
      <c r="F27" s="26"/>
      <c r="G27" s="26"/>
      <c r="H27" s="26"/>
      <c r="I27" s="26"/>
    </row>
    <row r="28" spans="2:9" ht="15.75" customHeight="1" x14ac:dyDescent="0.2">
      <c r="B28" s="26"/>
      <c r="C28" s="26"/>
      <c r="D28" s="26"/>
      <c r="E28" s="26"/>
      <c r="F28" s="26"/>
      <c r="G28" s="26"/>
      <c r="H28" s="26"/>
      <c r="I28" s="26"/>
    </row>
    <row r="29" spans="2:9" ht="15.75" customHeight="1" x14ac:dyDescent="0.2">
      <c r="B29" s="26"/>
      <c r="C29" s="26"/>
      <c r="D29" s="26"/>
      <c r="E29" s="26"/>
      <c r="F29" s="26"/>
      <c r="G29" s="26"/>
      <c r="H29" s="26"/>
      <c r="I29" s="26"/>
    </row>
    <row r="30" spans="2:9" ht="15.75" customHeight="1" x14ac:dyDescent="0.2">
      <c r="B30" s="26"/>
      <c r="C30" s="26"/>
      <c r="D30" s="26"/>
      <c r="E30" s="26"/>
      <c r="F30" s="26"/>
      <c r="G30" s="26"/>
      <c r="H30" s="26"/>
      <c r="I30" s="26"/>
    </row>
    <row r="31" spans="2:9" ht="15.75" customHeight="1" x14ac:dyDescent="0.2">
      <c r="B31" s="27" t="s">
        <v>161</v>
      </c>
      <c r="C31" s="26"/>
      <c r="D31" s="26"/>
      <c r="E31" s="26"/>
      <c r="F31" s="26"/>
      <c r="G31" s="26"/>
      <c r="H31" s="26"/>
      <c r="I31" s="26"/>
    </row>
    <row r="32" spans="2:9" ht="15.75" customHeight="1" x14ac:dyDescent="0.2">
      <c r="B32" s="26"/>
      <c r="C32" s="26"/>
      <c r="D32" s="26"/>
      <c r="E32" s="26"/>
      <c r="F32" s="26"/>
      <c r="G32" s="26"/>
      <c r="H32" s="26"/>
      <c r="I32" s="26"/>
    </row>
    <row r="33" spans="2:9" ht="15.75" customHeight="1" x14ac:dyDescent="0.2">
      <c r="B33" s="26"/>
      <c r="C33" s="26"/>
      <c r="D33" s="26"/>
      <c r="E33" s="26"/>
      <c r="F33" s="26"/>
      <c r="G33" s="26"/>
      <c r="H33" s="26"/>
      <c r="I33" s="26"/>
    </row>
    <row r="34" spans="2:9" ht="15.75" customHeight="1" x14ac:dyDescent="0.2">
      <c r="B34" s="26"/>
      <c r="C34" s="26"/>
      <c r="D34" s="26"/>
      <c r="E34" s="26"/>
      <c r="F34" s="26"/>
      <c r="G34" s="26"/>
      <c r="H34" s="26"/>
      <c r="I34" s="26"/>
    </row>
    <row r="35" spans="2:9" ht="15.75" customHeight="1" x14ac:dyDescent="0.2">
      <c r="B35" s="27" t="s">
        <v>164</v>
      </c>
      <c r="C35" s="26"/>
      <c r="D35" s="26"/>
      <c r="E35" s="26"/>
      <c r="F35" s="26"/>
      <c r="G35" s="26"/>
      <c r="H35" s="26"/>
      <c r="I35" s="26"/>
    </row>
    <row r="36" spans="2:9" ht="15.75" customHeight="1" x14ac:dyDescent="0.2">
      <c r="B36" s="26"/>
      <c r="C36" s="26"/>
      <c r="D36" s="26"/>
      <c r="E36" s="26"/>
      <c r="F36" s="26"/>
      <c r="G36" s="26"/>
      <c r="H36" s="26"/>
      <c r="I36" s="26"/>
    </row>
    <row r="37" spans="2:9" ht="15.75" customHeight="1" x14ac:dyDescent="0.2">
      <c r="B37" s="26"/>
      <c r="C37" s="26"/>
      <c r="D37" s="26"/>
      <c r="E37" s="26"/>
      <c r="F37" s="26"/>
      <c r="G37" s="26"/>
      <c r="H37" s="26"/>
      <c r="I37" s="26"/>
    </row>
    <row r="38" spans="2:9" ht="15.75" customHeight="1" x14ac:dyDescent="0.2">
      <c r="B38" s="26"/>
      <c r="C38" s="26"/>
      <c r="D38" s="26"/>
      <c r="E38" s="26"/>
      <c r="F38" s="26"/>
      <c r="G38" s="26"/>
      <c r="H38" s="26"/>
      <c r="I38" s="26"/>
    </row>
    <row r="39" spans="2:9" ht="15.75" customHeight="1" x14ac:dyDescent="0.2">
      <c r="B39" s="27" t="s">
        <v>165</v>
      </c>
      <c r="C39" s="26"/>
      <c r="D39" s="26"/>
      <c r="E39" s="26"/>
      <c r="F39" s="26"/>
      <c r="G39" s="26"/>
      <c r="H39" s="26"/>
      <c r="I39" s="26"/>
    </row>
    <row r="40" spans="2:9" ht="15.75" customHeight="1" x14ac:dyDescent="0.2">
      <c r="B40" s="26"/>
      <c r="C40" s="26"/>
      <c r="D40" s="26"/>
      <c r="E40" s="26"/>
      <c r="F40" s="26"/>
      <c r="G40" s="26"/>
      <c r="H40" s="26"/>
      <c r="I40" s="26"/>
    </row>
    <row r="41" spans="2:9" ht="15.75" customHeight="1" x14ac:dyDescent="0.2">
      <c r="B41" s="26"/>
      <c r="C41" s="26"/>
      <c r="D41" s="26"/>
      <c r="E41" s="26"/>
      <c r="F41" s="26"/>
      <c r="G41" s="26"/>
      <c r="H41" s="26"/>
      <c r="I41" s="26"/>
    </row>
    <row r="42" spans="2:9" ht="15.75" customHeight="1" x14ac:dyDescent="0.2">
      <c r="B42" s="26"/>
      <c r="C42" s="26"/>
      <c r="D42" s="26"/>
      <c r="E42" s="26"/>
      <c r="F42" s="26"/>
      <c r="G42" s="26"/>
      <c r="H42" s="26"/>
      <c r="I42" s="26"/>
    </row>
    <row r="43" spans="2:9" ht="15.75" customHeight="1" x14ac:dyDescent="0.2">
      <c r="B43" s="27" t="s">
        <v>166</v>
      </c>
      <c r="C43" s="26"/>
      <c r="D43" s="26"/>
      <c r="E43" s="26"/>
      <c r="F43" s="26"/>
      <c r="G43" s="26"/>
      <c r="H43" s="26"/>
      <c r="I43" s="26"/>
    </row>
    <row r="44" spans="2:9" ht="15.75" customHeight="1" x14ac:dyDescent="0.2">
      <c r="B44" s="26"/>
      <c r="C44" s="26"/>
      <c r="D44" s="26"/>
      <c r="E44" s="26"/>
      <c r="F44" s="26"/>
      <c r="G44" s="26"/>
      <c r="H44" s="26"/>
      <c r="I44" s="26"/>
    </row>
    <row r="45" spans="2:9" ht="15.75" customHeight="1" x14ac:dyDescent="0.2">
      <c r="B45" s="26"/>
      <c r="C45" s="26"/>
      <c r="D45" s="26"/>
      <c r="E45" s="26"/>
      <c r="F45" s="26"/>
      <c r="G45" s="26"/>
      <c r="H45" s="26"/>
      <c r="I45" s="26"/>
    </row>
    <row r="46" spans="2:9" ht="15.75" customHeight="1" x14ac:dyDescent="0.2">
      <c r="B46" s="26"/>
      <c r="C46" s="26"/>
      <c r="D46" s="26"/>
      <c r="E46" s="26"/>
      <c r="F46" s="26"/>
      <c r="G46" s="26"/>
      <c r="H46" s="26"/>
      <c r="I46" s="26"/>
    </row>
    <row r="47" spans="2:9" ht="15.75" customHeight="1" x14ac:dyDescent="0.2">
      <c r="B47" s="27" t="s">
        <v>167</v>
      </c>
      <c r="C47" s="26"/>
      <c r="D47" s="26"/>
      <c r="E47" s="26"/>
      <c r="F47" s="26"/>
      <c r="G47" s="26"/>
      <c r="H47" s="26"/>
      <c r="I47" s="26"/>
    </row>
    <row r="48" spans="2:9" ht="15.75" customHeight="1" x14ac:dyDescent="0.2">
      <c r="B48" s="26"/>
      <c r="C48" s="26"/>
      <c r="D48" s="26"/>
      <c r="E48" s="26"/>
      <c r="F48" s="26"/>
      <c r="G48" s="26"/>
      <c r="H48" s="26"/>
      <c r="I48" s="26"/>
    </row>
    <row r="49" spans="2:9" ht="15.75" customHeight="1" x14ac:dyDescent="0.2">
      <c r="B49" s="26"/>
      <c r="C49" s="26"/>
      <c r="D49" s="26"/>
      <c r="E49" s="26"/>
      <c r="F49" s="26"/>
      <c r="G49" s="26"/>
      <c r="H49" s="26"/>
      <c r="I49" s="26"/>
    </row>
    <row r="50" spans="2:9" ht="15.75" customHeight="1" x14ac:dyDescent="0.2">
      <c r="B50" s="26"/>
      <c r="C50" s="26"/>
      <c r="D50" s="26"/>
      <c r="E50" s="26"/>
      <c r="F50" s="26"/>
      <c r="G50" s="26"/>
      <c r="H50" s="26"/>
      <c r="I50" s="26"/>
    </row>
    <row r="51" spans="2:9" ht="15.75" customHeight="1" x14ac:dyDescent="0.2">
      <c r="B51" s="27" t="s">
        <v>168</v>
      </c>
      <c r="C51" s="26"/>
      <c r="D51" s="26"/>
      <c r="E51" s="26"/>
      <c r="F51" s="26"/>
      <c r="G51" s="26"/>
      <c r="H51" s="26"/>
      <c r="I51" s="26"/>
    </row>
    <row r="52" spans="2:9" ht="15.75" customHeight="1" x14ac:dyDescent="0.2">
      <c r="B52" s="26"/>
      <c r="C52" s="26"/>
      <c r="D52" s="26"/>
      <c r="E52" s="26"/>
      <c r="F52" s="26"/>
      <c r="G52" s="26"/>
      <c r="H52" s="26"/>
      <c r="I52" s="26"/>
    </row>
    <row r="53" spans="2:9" ht="15.75" customHeight="1" x14ac:dyDescent="0.2">
      <c r="B53" s="26"/>
      <c r="C53" s="26"/>
      <c r="D53" s="26"/>
      <c r="E53" s="26"/>
      <c r="F53" s="26"/>
      <c r="G53" s="26"/>
      <c r="H53" s="26"/>
      <c r="I53" s="26"/>
    </row>
    <row r="54" spans="2:9" ht="15.75" customHeight="1" x14ac:dyDescent="0.2">
      <c r="B54" s="26"/>
      <c r="C54" s="26"/>
      <c r="D54" s="26"/>
      <c r="E54" s="26"/>
      <c r="F54" s="26"/>
      <c r="G54" s="26"/>
      <c r="H54" s="26"/>
      <c r="I54" s="26"/>
    </row>
  </sheetData>
  <mergeCells count="13">
    <mergeCell ref="B51:I54"/>
    <mergeCell ref="B27:I30"/>
    <mergeCell ref="B31:I34"/>
    <mergeCell ref="B35:I38"/>
    <mergeCell ref="B39:I42"/>
    <mergeCell ref="B43:I46"/>
    <mergeCell ref="B47:I50"/>
    <mergeCell ref="B3:I7"/>
    <mergeCell ref="B9:I9"/>
    <mergeCell ref="B11:I11"/>
    <mergeCell ref="B18:I18"/>
    <mergeCell ref="B19:I22"/>
    <mergeCell ref="B23:I26"/>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O556"/>
  <sheetViews>
    <sheetView topLeftCell="A235" zoomScaleNormal="100" workbookViewId="0">
      <selection activeCell="M241" sqref="M241"/>
    </sheetView>
  </sheetViews>
  <sheetFormatPr defaultColWidth="12.5703125" defaultRowHeight="15.75" customHeight="1" x14ac:dyDescent="0.2"/>
  <cols>
    <col min="1" max="1" width="18.5703125" customWidth="1"/>
    <col min="6" max="6" width="11.5703125" customWidth="1"/>
    <col min="7" max="7" width="21.5703125" customWidth="1"/>
    <col min="8" max="8" width="14.42578125" customWidth="1"/>
    <col min="9" max="9" width="15.28515625" customWidth="1"/>
    <col min="10" max="10" width="14.42578125" customWidth="1"/>
  </cols>
  <sheetData>
    <row r="3" spans="1:15" ht="15.75" customHeight="1" x14ac:dyDescent="0.2">
      <c r="A3" s="1" t="s">
        <v>1</v>
      </c>
    </row>
    <row r="5" spans="1:15" ht="12.75" x14ac:dyDescent="0.2">
      <c r="O5" s="2">
        <f ca="1">IFERROR(__xludf.DUMMYFUNCTION("COUNTA(QUERY(B7:L556, ""Select C WHERE L = 'Gothic'""))"),30)</f>
        <v>30</v>
      </c>
    </row>
    <row r="6" spans="1:15" ht="12.75" x14ac:dyDescent="0.2">
      <c r="C6" s="3" t="s">
        <v>2</v>
      </c>
      <c r="D6" s="3" t="s">
        <v>3</v>
      </c>
      <c r="E6" s="4" t="s">
        <v>4</v>
      </c>
      <c r="F6" s="5" t="s">
        <v>0</v>
      </c>
      <c r="G6" s="4" t="s">
        <v>5</v>
      </c>
      <c r="H6" s="6" t="s">
        <v>6</v>
      </c>
      <c r="I6" s="5" t="s">
        <v>7</v>
      </c>
      <c r="J6" s="6" t="s">
        <v>8</v>
      </c>
      <c r="K6" s="7" t="s">
        <v>9</v>
      </c>
      <c r="L6" s="7" t="s">
        <v>10</v>
      </c>
    </row>
    <row r="7" spans="1:15" ht="12.75" x14ac:dyDescent="0.2">
      <c r="A7" s="1" t="s">
        <v>11</v>
      </c>
      <c r="B7" s="1">
        <v>1</v>
      </c>
      <c r="C7" s="8" t="s">
        <v>12</v>
      </c>
      <c r="D7" s="8" t="s">
        <v>13</v>
      </c>
      <c r="E7" s="8" t="s">
        <v>14</v>
      </c>
      <c r="F7" s="8" t="s">
        <v>15</v>
      </c>
      <c r="G7" s="8" t="s">
        <v>16</v>
      </c>
      <c r="H7" s="8" t="s">
        <v>17</v>
      </c>
      <c r="I7" s="8">
        <v>40</v>
      </c>
      <c r="J7" s="8" t="s">
        <v>18</v>
      </c>
      <c r="K7" s="8" t="s">
        <v>19</v>
      </c>
      <c r="L7" s="8" t="s">
        <v>20</v>
      </c>
    </row>
    <row r="8" spans="1:15" ht="12.75" x14ac:dyDescent="0.2">
      <c r="B8" s="1">
        <v>2</v>
      </c>
      <c r="C8" s="8" t="s">
        <v>12</v>
      </c>
      <c r="D8" s="8" t="s">
        <v>13</v>
      </c>
      <c r="E8" s="8" t="s">
        <v>21</v>
      </c>
      <c r="F8" s="8" t="s">
        <v>15</v>
      </c>
      <c r="G8" s="8" t="s">
        <v>16</v>
      </c>
      <c r="H8" s="8" t="s">
        <v>17</v>
      </c>
      <c r="I8" s="8">
        <v>5</v>
      </c>
      <c r="J8" s="8" t="s">
        <v>18</v>
      </c>
      <c r="K8" s="8" t="s">
        <v>22</v>
      </c>
      <c r="L8" s="8" t="s">
        <v>23</v>
      </c>
    </row>
    <row r="9" spans="1:15" ht="12.75" x14ac:dyDescent="0.2">
      <c r="B9" s="1">
        <v>3</v>
      </c>
      <c r="C9" s="8" t="s">
        <v>24</v>
      </c>
      <c r="D9" s="8" t="s">
        <v>25</v>
      </c>
      <c r="E9" s="8" t="s">
        <v>21</v>
      </c>
      <c r="F9" s="8" t="s">
        <v>13</v>
      </c>
      <c r="G9" s="8" t="s">
        <v>16</v>
      </c>
      <c r="H9" s="8" t="s">
        <v>17</v>
      </c>
      <c r="I9" s="8">
        <v>58</v>
      </c>
      <c r="J9" s="8" t="s">
        <v>18</v>
      </c>
      <c r="K9" s="8" t="s">
        <v>19</v>
      </c>
      <c r="L9" s="8" t="s">
        <v>26</v>
      </c>
    </row>
    <row r="10" spans="1:15" ht="12.75" x14ac:dyDescent="0.2">
      <c r="B10" s="1">
        <v>4</v>
      </c>
      <c r="C10" s="8" t="s">
        <v>24</v>
      </c>
      <c r="D10" s="8" t="s">
        <v>27</v>
      </c>
      <c r="E10" s="8" t="s">
        <v>28</v>
      </c>
      <c r="F10" s="8" t="s">
        <v>29</v>
      </c>
      <c r="G10" s="8" t="s">
        <v>30</v>
      </c>
      <c r="H10" s="8" t="s">
        <v>17</v>
      </c>
      <c r="I10" s="8">
        <v>47</v>
      </c>
      <c r="J10" s="8" t="s">
        <v>18</v>
      </c>
      <c r="K10" s="8" t="s">
        <v>19</v>
      </c>
      <c r="L10" s="8" t="s">
        <v>31</v>
      </c>
    </row>
    <row r="11" spans="1:15" ht="12.75" x14ac:dyDescent="0.2">
      <c r="B11" s="1">
        <v>5</v>
      </c>
      <c r="C11" s="8" t="s">
        <v>24</v>
      </c>
      <c r="D11" s="8" t="s">
        <v>27</v>
      </c>
      <c r="E11" s="8" t="s">
        <v>32</v>
      </c>
      <c r="F11" s="8" t="s">
        <v>13</v>
      </c>
      <c r="G11" s="8" t="s">
        <v>16</v>
      </c>
      <c r="H11" s="8" t="s">
        <v>17</v>
      </c>
      <c r="I11" s="8">
        <v>40</v>
      </c>
      <c r="J11" s="8" t="s">
        <v>18</v>
      </c>
      <c r="K11" s="8" t="s">
        <v>19</v>
      </c>
      <c r="L11" s="8" t="s">
        <v>31</v>
      </c>
    </row>
    <row r="12" spans="1:15" ht="12.75" x14ac:dyDescent="0.2">
      <c r="B12" s="1">
        <v>6</v>
      </c>
      <c r="C12" s="8" t="s">
        <v>24</v>
      </c>
      <c r="D12" s="8" t="s">
        <v>13</v>
      </c>
      <c r="E12" s="8" t="s">
        <v>33</v>
      </c>
      <c r="F12" s="8" t="s">
        <v>29</v>
      </c>
      <c r="G12" s="8" t="s">
        <v>16</v>
      </c>
      <c r="H12" s="8" t="s">
        <v>17</v>
      </c>
      <c r="I12" s="8">
        <v>37</v>
      </c>
      <c r="J12" s="8" t="s">
        <v>18</v>
      </c>
      <c r="K12" s="8" t="s">
        <v>19</v>
      </c>
      <c r="L12" s="8" t="s">
        <v>34</v>
      </c>
    </row>
    <row r="13" spans="1:15" ht="12.75" x14ac:dyDescent="0.2">
      <c r="B13" s="1">
        <v>7</v>
      </c>
      <c r="C13" s="8" t="s">
        <v>12</v>
      </c>
      <c r="D13" s="8" t="s">
        <v>13</v>
      </c>
      <c r="E13" s="8" t="s">
        <v>32</v>
      </c>
      <c r="F13" s="8" t="s">
        <v>13</v>
      </c>
      <c r="G13" s="8" t="s">
        <v>16</v>
      </c>
      <c r="H13" s="8" t="s">
        <v>17</v>
      </c>
      <c r="I13" s="8">
        <v>56</v>
      </c>
      <c r="J13" s="8" t="s">
        <v>18</v>
      </c>
      <c r="K13" s="8" t="s">
        <v>19</v>
      </c>
      <c r="L13" s="8" t="s">
        <v>26</v>
      </c>
    </row>
    <row r="14" spans="1:15" ht="12.75" x14ac:dyDescent="0.2">
      <c r="B14" s="1">
        <v>8</v>
      </c>
      <c r="C14" s="8" t="s">
        <v>12</v>
      </c>
      <c r="D14" s="8" t="s">
        <v>13</v>
      </c>
      <c r="E14" s="8" t="s">
        <v>35</v>
      </c>
      <c r="F14" s="8" t="s">
        <v>15</v>
      </c>
      <c r="G14" s="8" t="s">
        <v>16</v>
      </c>
      <c r="H14" s="8" t="s">
        <v>36</v>
      </c>
      <c r="I14" s="8">
        <v>57</v>
      </c>
      <c r="J14" s="8" t="s">
        <v>18</v>
      </c>
      <c r="K14" s="8" t="s">
        <v>19</v>
      </c>
      <c r="L14" s="8" t="s">
        <v>37</v>
      </c>
    </row>
    <row r="15" spans="1:15" ht="12.75" x14ac:dyDescent="0.2">
      <c r="B15" s="1">
        <v>9</v>
      </c>
      <c r="C15" s="8" t="s">
        <v>24</v>
      </c>
      <c r="D15" s="8" t="s">
        <v>38</v>
      </c>
      <c r="E15" s="8" t="s">
        <v>21</v>
      </c>
      <c r="F15" s="8" t="s">
        <v>29</v>
      </c>
      <c r="G15" s="8" t="s">
        <v>16</v>
      </c>
      <c r="H15" s="8" t="s">
        <v>17</v>
      </c>
      <c r="I15" s="8">
        <v>16</v>
      </c>
      <c r="J15" s="8" t="s">
        <v>18</v>
      </c>
      <c r="K15" s="8" t="s">
        <v>39</v>
      </c>
      <c r="L15" s="8" t="s">
        <v>37</v>
      </c>
    </row>
    <row r="16" spans="1:15" ht="12.75" x14ac:dyDescent="0.2">
      <c r="B16" s="1">
        <v>10</v>
      </c>
      <c r="C16" s="8" t="s">
        <v>24</v>
      </c>
      <c r="D16" s="8" t="s">
        <v>27</v>
      </c>
      <c r="E16" s="8" t="s">
        <v>33</v>
      </c>
      <c r="F16" s="8" t="s">
        <v>29</v>
      </c>
      <c r="G16" s="8" t="s">
        <v>16</v>
      </c>
      <c r="H16" s="8" t="s">
        <v>17</v>
      </c>
      <c r="I16" s="8">
        <v>56</v>
      </c>
      <c r="J16" s="8" t="s">
        <v>18</v>
      </c>
      <c r="K16" s="8" t="s">
        <v>39</v>
      </c>
      <c r="L16" s="8" t="s">
        <v>31</v>
      </c>
    </row>
    <row r="17" spans="2:12" ht="12.75" x14ac:dyDescent="0.2">
      <c r="B17" s="1">
        <v>11</v>
      </c>
      <c r="C17" s="8" t="s">
        <v>12</v>
      </c>
      <c r="D17" s="8" t="s">
        <v>13</v>
      </c>
      <c r="E17" s="8" t="s">
        <v>32</v>
      </c>
      <c r="F17" s="8" t="s">
        <v>29</v>
      </c>
      <c r="G17" s="8" t="s">
        <v>16</v>
      </c>
      <c r="H17" s="8" t="s">
        <v>17</v>
      </c>
      <c r="I17" s="8">
        <v>1</v>
      </c>
      <c r="J17" s="8" t="s">
        <v>18</v>
      </c>
      <c r="K17" s="8" t="s">
        <v>39</v>
      </c>
      <c r="L17" s="8" t="s">
        <v>23</v>
      </c>
    </row>
    <row r="18" spans="2:12" ht="12.75" x14ac:dyDescent="0.2">
      <c r="B18" s="1">
        <v>12</v>
      </c>
      <c r="C18" s="8" t="s">
        <v>12</v>
      </c>
      <c r="D18" s="8" t="s">
        <v>27</v>
      </c>
      <c r="E18" s="8" t="s">
        <v>32</v>
      </c>
      <c r="F18" s="8" t="s">
        <v>29</v>
      </c>
      <c r="G18" s="8" t="s">
        <v>16</v>
      </c>
      <c r="H18" s="8" t="s">
        <v>17</v>
      </c>
      <c r="I18" s="8">
        <v>58</v>
      </c>
      <c r="J18" s="8" t="s">
        <v>18</v>
      </c>
      <c r="K18" s="8" t="s">
        <v>19</v>
      </c>
      <c r="L18" s="8" t="s">
        <v>26</v>
      </c>
    </row>
    <row r="19" spans="2:12" ht="12.75" x14ac:dyDescent="0.2">
      <c r="B19" s="1">
        <v>13</v>
      </c>
      <c r="C19" s="8" t="s">
        <v>24</v>
      </c>
      <c r="D19" s="8" t="s">
        <v>27</v>
      </c>
      <c r="E19" s="8" t="s">
        <v>32</v>
      </c>
      <c r="F19" s="8" t="s">
        <v>15</v>
      </c>
      <c r="G19" s="8" t="s">
        <v>16</v>
      </c>
      <c r="H19" s="8" t="s">
        <v>17</v>
      </c>
      <c r="I19" s="8">
        <v>21</v>
      </c>
      <c r="J19" s="8" t="s">
        <v>18</v>
      </c>
      <c r="K19" s="8" t="s">
        <v>19</v>
      </c>
      <c r="L19" s="8" t="s">
        <v>40</v>
      </c>
    </row>
    <row r="20" spans="2:12" ht="12.75" x14ac:dyDescent="0.2">
      <c r="B20" s="1">
        <v>14</v>
      </c>
      <c r="C20" s="8" t="s">
        <v>24</v>
      </c>
      <c r="D20" s="8" t="s">
        <v>41</v>
      </c>
      <c r="E20" s="8" t="s">
        <v>28</v>
      </c>
      <c r="F20" s="8" t="s">
        <v>42</v>
      </c>
      <c r="G20" s="8" t="s">
        <v>16</v>
      </c>
      <c r="H20" s="8" t="s">
        <v>17</v>
      </c>
      <c r="I20" s="8">
        <v>44</v>
      </c>
      <c r="J20" s="8" t="s">
        <v>18</v>
      </c>
      <c r="K20" s="8" t="s">
        <v>19</v>
      </c>
      <c r="L20" s="8" t="s">
        <v>43</v>
      </c>
    </row>
    <row r="21" spans="2:12" ht="12.75" x14ac:dyDescent="0.2">
      <c r="B21" s="1">
        <v>15</v>
      </c>
      <c r="C21" s="8" t="s">
        <v>12</v>
      </c>
      <c r="D21" s="8" t="s">
        <v>13</v>
      </c>
      <c r="E21" s="8" t="s">
        <v>44</v>
      </c>
      <c r="F21" s="8" t="s">
        <v>13</v>
      </c>
      <c r="G21" s="8" t="s">
        <v>16</v>
      </c>
      <c r="H21" s="8" t="s">
        <v>17</v>
      </c>
      <c r="I21" s="8">
        <v>11</v>
      </c>
      <c r="J21" s="8" t="s">
        <v>18</v>
      </c>
      <c r="K21" s="8" t="s">
        <v>19</v>
      </c>
      <c r="L21" s="8" t="s">
        <v>37</v>
      </c>
    </row>
    <row r="22" spans="2:12" ht="12.75" x14ac:dyDescent="0.2">
      <c r="B22" s="1">
        <v>16</v>
      </c>
      <c r="C22" s="8" t="s">
        <v>24</v>
      </c>
      <c r="D22" s="8" t="s">
        <v>27</v>
      </c>
      <c r="E22" s="8" t="s">
        <v>33</v>
      </c>
      <c r="F22" s="8" t="s">
        <v>15</v>
      </c>
      <c r="G22" s="8" t="s">
        <v>16</v>
      </c>
      <c r="H22" s="8" t="s">
        <v>17</v>
      </c>
      <c r="I22" s="8">
        <v>9</v>
      </c>
      <c r="J22" s="8" t="s">
        <v>18</v>
      </c>
      <c r="K22" s="8" t="s">
        <v>22</v>
      </c>
      <c r="L22" s="8" t="s">
        <v>23</v>
      </c>
    </row>
    <row r="23" spans="2:12" ht="12.75" x14ac:dyDescent="0.2">
      <c r="B23" s="1">
        <v>17</v>
      </c>
      <c r="C23" s="8" t="s">
        <v>24</v>
      </c>
      <c r="D23" s="8" t="s">
        <v>38</v>
      </c>
      <c r="E23" s="8" t="s">
        <v>32</v>
      </c>
      <c r="F23" s="8" t="s">
        <v>42</v>
      </c>
      <c r="G23" s="8" t="s">
        <v>16</v>
      </c>
      <c r="H23" s="8" t="s">
        <v>17</v>
      </c>
      <c r="I23" s="8">
        <v>32</v>
      </c>
      <c r="J23" s="8" t="s">
        <v>18</v>
      </c>
      <c r="K23" s="8" t="s">
        <v>19</v>
      </c>
      <c r="L23" s="8" t="s">
        <v>37</v>
      </c>
    </row>
    <row r="24" spans="2:12" ht="12.75" x14ac:dyDescent="0.2">
      <c r="B24" s="1">
        <v>18</v>
      </c>
      <c r="C24" s="8" t="s">
        <v>12</v>
      </c>
      <c r="D24" s="8" t="s">
        <v>27</v>
      </c>
      <c r="E24" s="8" t="s">
        <v>32</v>
      </c>
      <c r="F24" s="8" t="s">
        <v>29</v>
      </c>
      <c r="G24" s="8" t="s">
        <v>16</v>
      </c>
      <c r="H24" s="8" t="s">
        <v>17</v>
      </c>
      <c r="I24" s="8">
        <v>56</v>
      </c>
      <c r="J24" s="8" t="s">
        <v>18</v>
      </c>
      <c r="K24" s="8" t="s">
        <v>19</v>
      </c>
      <c r="L24" s="8" t="s">
        <v>26</v>
      </c>
    </row>
    <row r="25" spans="2:12" ht="12.75" x14ac:dyDescent="0.2">
      <c r="B25" s="1">
        <v>19</v>
      </c>
      <c r="C25" s="8" t="s">
        <v>24</v>
      </c>
      <c r="D25" s="8" t="s">
        <v>27</v>
      </c>
      <c r="E25" s="8" t="s">
        <v>28</v>
      </c>
      <c r="F25" s="8" t="s">
        <v>29</v>
      </c>
      <c r="H25" s="8" t="s">
        <v>17</v>
      </c>
      <c r="I25" s="8">
        <v>22</v>
      </c>
      <c r="J25" s="8" t="s">
        <v>18</v>
      </c>
      <c r="K25" s="8" t="s">
        <v>19</v>
      </c>
      <c r="L25" s="8" t="s">
        <v>20</v>
      </c>
    </row>
    <row r="26" spans="2:12" ht="12.75" x14ac:dyDescent="0.2">
      <c r="B26" s="1">
        <v>20</v>
      </c>
      <c r="C26" s="8" t="s">
        <v>12</v>
      </c>
      <c r="D26" s="8" t="s">
        <v>13</v>
      </c>
      <c r="E26" s="8" t="s">
        <v>35</v>
      </c>
      <c r="F26" s="8" t="s">
        <v>15</v>
      </c>
      <c r="G26" s="8" t="s">
        <v>16</v>
      </c>
      <c r="H26" s="8" t="s">
        <v>17</v>
      </c>
      <c r="I26" s="8">
        <v>22</v>
      </c>
      <c r="J26" s="8" t="s">
        <v>18</v>
      </c>
      <c r="K26" s="8" t="s">
        <v>39</v>
      </c>
      <c r="L26" s="8" t="s">
        <v>45</v>
      </c>
    </row>
    <row r="27" spans="2:12" ht="12.75" x14ac:dyDescent="0.2">
      <c r="B27" s="1">
        <v>21</v>
      </c>
      <c r="C27" s="8" t="s">
        <v>24</v>
      </c>
      <c r="D27" s="8" t="s">
        <v>13</v>
      </c>
      <c r="E27" s="8" t="s">
        <v>35</v>
      </c>
      <c r="F27" s="8" t="s">
        <v>13</v>
      </c>
      <c r="G27" s="8" t="s">
        <v>16</v>
      </c>
      <c r="H27" s="8" t="s">
        <v>17</v>
      </c>
      <c r="I27" s="8">
        <v>33</v>
      </c>
      <c r="J27" s="8" t="s">
        <v>18</v>
      </c>
      <c r="K27" s="8" t="s">
        <v>39</v>
      </c>
      <c r="L27" s="8" t="s">
        <v>26</v>
      </c>
    </row>
    <row r="28" spans="2:12" ht="12.75" x14ac:dyDescent="0.2">
      <c r="B28" s="1">
        <v>22</v>
      </c>
      <c r="C28" s="8" t="s">
        <v>12</v>
      </c>
      <c r="D28" s="8" t="s">
        <v>13</v>
      </c>
      <c r="E28" s="8" t="s">
        <v>28</v>
      </c>
      <c r="F28" s="8" t="s">
        <v>42</v>
      </c>
      <c r="G28" s="8" t="s">
        <v>16</v>
      </c>
      <c r="H28" s="8" t="s">
        <v>17</v>
      </c>
      <c r="I28" s="8">
        <v>11</v>
      </c>
      <c r="J28" s="8" t="s">
        <v>46</v>
      </c>
      <c r="K28" s="8" t="s">
        <v>19</v>
      </c>
      <c r="L28" s="8" t="s">
        <v>40</v>
      </c>
    </row>
    <row r="29" spans="2:12" ht="12.75" x14ac:dyDescent="0.2">
      <c r="B29" s="1">
        <v>23</v>
      </c>
      <c r="C29" s="8" t="s">
        <v>24</v>
      </c>
      <c r="D29" s="8" t="s">
        <v>13</v>
      </c>
      <c r="E29" s="8" t="s">
        <v>14</v>
      </c>
      <c r="F29" s="8" t="s">
        <v>15</v>
      </c>
      <c r="G29" s="8" t="s">
        <v>16</v>
      </c>
      <c r="H29" s="8" t="s">
        <v>36</v>
      </c>
      <c r="I29" s="8">
        <v>11</v>
      </c>
      <c r="J29" s="8" t="s">
        <v>18</v>
      </c>
      <c r="K29" s="8" t="s">
        <v>22</v>
      </c>
      <c r="L29" s="8" t="s">
        <v>37</v>
      </c>
    </row>
    <row r="30" spans="2:12" ht="12.75" x14ac:dyDescent="0.2">
      <c r="B30" s="1">
        <v>24</v>
      </c>
      <c r="C30" s="8" t="s">
        <v>12</v>
      </c>
      <c r="D30" s="8" t="s">
        <v>13</v>
      </c>
      <c r="E30" s="8" t="s">
        <v>47</v>
      </c>
      <c r="F30" s="8" t="s">
        <v>29</v>
      </c>
      <c r="G30" s="8" t="s">
        <v>16</v>
      </c>
      <c r="H30" s="8" t="s">
        <v>17</v>
      </c>
      <c r="I30" s="8">
        <v>21</v>
      </c>
      <c r="J30" s="8" t="s">
        <v>46</v>
      </c>
      <c r="K30" s="8" t="s">
        <v>39</v>
      </c>
      <c r="L30" s="8" t="s">
        <v>31</v>
      </c>
    </row>
    <row r="31" spans="2:12" ht="12.75" x14ac:dyDescent="0.2">
      <c r="B31" s="1">
        <v>25</v>
      </c>
      <c r="C31" s="8" t="s">
        <v>24</v>
      </c>
      <c r="D31" s="8" t="s">
        <v>13</v>
      </c>
      <c r="E31" s="8" t="s">
        <v>47</v>
      </c>
      <c r="F31" s="8" t="s">
        <v>13</v>
      </c>
      <c r="G31" s="8" t="s">
        <v>16</v>
      </c>
      <c r="H31" s="8" t="s">
        <v>17</v>
      </c>
      <c r="I31" s="8">
        <v>56</v>
      </c>
      <c r="J31" s="8" t="s">
        <v>18</v>
      </c>
      <c r="K31" s="8" t="s">
        <v>19</v>
      </c>
      <c r="L31" s="8" t="s">
        <v>26</v>
      </c>
    </row>
    <row r="32" spans="2:12" ht="12.75" x14ac:dyDescent="0.2">
      <c r="B32" s="1">
        <v>26</v>
      </c>
      <c r="C32" s="8" t="s">
        <v>24</v>
      </c>
      <c r="D32" s="8" t="s">
        <v>27</v>
      </c>
      <c r="E32" s="8" t="s">
        <v>35</v>
      </c>
      <c r="F32" s="8" t="s">
        <v>42</v>
      </c>
      <c r="G32" s="8" t="s">
        <v>16</v>
      </c>
      <c r="H32" s="8" t="s">
        <v>17</v>
      </c>
      <c r="I32" s="8">
        <v>21</v>
      </c>
      <c r="J32" s="8" t="s">
        <v>18</v>
      </c>
      <c r="K32" s="8" t="s">
        <v>39</v>
      </c>
      <c r="L32" s="8" t="s">
        <v>48</v>
      </c>
    </row>
    <row r="33" spans="2:12" ht="12.75" x14ac:dyDescent="0.2">
      <c r="B33" s="1">
        <v>27</v>
      </c>
      <c r="C33" s="8" t="s">
        <v>12</v>
      </c>
      <c r="D33" s="8" t="s">
        <v>38</v>
      </c>
      <c r="E33" s="8" t="s">
        <v>35</v>
      </c>
      <c r="F33" s="8" t="s">
        <v>15</v>
      </c>
      <c r="G33" s="8" t="s">
        <v>16</v>
      </c>
      <c r="H33" s="8" t="s">
        <v>17</v>
      </c>
      <c r="I33" s="8">
        <v>24</v>
      </c>
      <c r="J33" s="8" t="s">
        <v>18</v>
      </c>
      <c r="K33" s="8" t="s">
        <v>19</v>
      </c>
      <c r="L33" s="8" t="s">
        <v>23</v>
      </c>
    </row>
    <row r="34" spans="2:12" ht="12.75" x14ac:dyDescent="0.2">
      <c r="B34" s="1">
        <v>28</v>
      </c>
      <c r="C34" s="8" t="s">
        <v>24</v>
      </c>
      <c r="D34" s="8" t="s">
        <v>27</v>
      </c>
      <c r="E34" s="8" t="s">
        <v>28</v>
      </c>
      <c r="F34" s="8" t="s">
        <v>13</v>
      </c>
      <c r="G34" s="8" t="s">
        <v>16</v>
      </c>
      <c r="H34" s="8" t="s">
        <v>17</v>
      </c>
      <c r="I34" s="8">
        <v>10</v>
      </c>
      <c r="J34" s="8" t="s">
        <v>46</v>
      </c>
      <c r="K34" s="8" t="s">
        <v>22</v>
      </c>
      <c r="L34" s="8" t="s">
        <v>23</v>
      </c>
    </row>
    <row r="35" spans="2:12" ht="12.75" x14ac:dyDescent="0.2">
      <c r="B35" s="1">
        <v>29</v>
      </c>
      <c r="C35" s="8" t="s">
        <v>24</v>
      </c>
      <c r="D35" s="8" t="s">
        <v>41</v>
      </c>
      <c r="E35" s="8" t="s">
        <v>32</v>
      </c>
      <c r="F35" s="8" t="s">
        <v>49</v>
      </c>
      <c r="G35" s="8" t="s">
        <v>16</v>
      </c>
      <c r="H35" s="8" t="s">
        <v>17</v>
      </c>
      <c r="I35" s="8">
        <v>49</v>
      </c>
      <c r="J35" s="8" t="s">
        <v>18</v>
      </c>
      <c r="K35" s="8" t="s">
        <v>39</v>
      </c>
      <c r="L35" s="8" t="s">
        <v>31</v>
      </c>
    </row>
    <row r="36" spans="2:12" ht="12.75" x14ac:dyDescent="0.2">
      <c r="B36" s="1">
        <v>30</v>
      </c>
      <c r="C36" s="8" t="s">
        <v>24</v>
      </c>
      <c r="D36" s="8" t="s">
        <v>27</v>
      </c>
      <c r="E36" s="8" t="s">
        <v>44</v>
      </c>
      <c r="F36" s="8" t="s">
        <v>13</v>
      </c>
      <c r="G36" s="8" t="s">
        <v>16</v>
      </c>
      <c r="H36" s="8" t="s">
        <v>17</v>
      </c>
      <c r="I36" s="8">
        <v>56</v>
      </c>
      <c r="J36" s="8" t="s">
        <v>18</v>
      </c>
      <c r="K36" s="8" t="s">
        <v>19</v>
      </c>
      <c r="L36" s="8" t="s">
        <v>37</v>
      </c>
    </row>
    <row r="37" spans="2:12" ht="12.75" x14ac:dyDescent="0.2">
      <c r="B37" s="1">
        <v>31</v>
      </c>
      <c r="C37" s="8" t="s">
        <v>24</v>
      </c>
      <c r="D37" s="8" t="s">
        <v>38</v>
      </c>
      <c r="E37" s="8" t="s">
        <v>28</v>
      </c>
      <c r="F37" s="8" t="s">
        <v>13</v>
      </c>
      <c r="G37" s="8" t="s">
        <v>16</v>
      </c>
      <c r="H37" s="8" t="s">
        <v>17</v>
      </c>
      <c r="I37" s="8">
        <v>57</v>
      </c>
      <c r="J37" s="8" t="s">
        <v>18</v>
      </c>
      <c r="K37" s="8" t="s">
        <v>19</v>
      </c>
      <c r="L37" s="8" t="s">
        <v>40</v>
      </c>
    </row>
    <row r="38" spans="2:12" ht="12.75" x14ac:dyDescent="0.2">
      <c r="B38" s="1">
        <v>32</v>
      </c>
      <c r="C38" s="8" t="s">
        <v>24</v>
      </c>
      <c r="D38" s="8" t="s">
        <v>41</v>
      </c>
      <c r="E38" s="8" t="s">
        <v>47</v>
      </c>
      <c r="F38" s="8" t="s">
        <v>15</v>
      </c>
      <c r="G38" s="8" t="s">
        <v>16</v>
      </c>
      <c r="H38" s="8" t="s">
        <v>17</v>
      </c>
      <c r="I38" s="8">
        <v>21</v>
      </c>
      <c r="J38" s="8" t="s">
        <v>18</v>
      </c>
      <c r="K38" s="8" t="s">
        <v>19</v>
      </c>
      <c r="L38" s="8" t="s">
        <v>34</v>
      </c>
    </row>
    <row r="39" spans="2:12" ht="12.75" x14ac:dyDescent="0.2">
      <c r="B39" s="1">
        <v>33</v>
      </c>
      <c r="C39" s="8" t="s">
        <v>12</v>
      </c>
      <c r="D39" s="8" t="s">
        <v>41</v>
      </c>
      <c r="E39" s="8" t="s">
        <v>47</v>
      </c>
      <c r="F39" s="8" t="s">
        <v>15</v>
      </c>
      <c r="G39" s="8" t="s">
        <v>16</v>
      </c>
      <c r="H39" s="8" t="s">
        <v>17</v>
      </c>
      <c r="I39" s="8">
        <v>41</v>
      </c>
      <c r="J39" s="8" t="s">
        <v>18</v>
      </c>
      <c r="K39" s="8" t="s">
        <v>39</v>
      </c>
      <c r="L39" s="8" t="s">
        <v>31</v>
      </c>
    </row>
    <row r="40" spans="2:12" ht="12.75" x14ac:dyDescent="0.2">
      <c r="B40" s="1">
        <v>34</v>
      </c>
      <c r="C40" s="8" t="s">
        <v>24</v>
      </c>
      <c r="D40" s="8" t="s">
        <v>13</v>
      </c>
      <c r="E40" s="8" t="s">
        <v>47</v>
      </c>
      <c r="F40" s="8" t="s">
        <v>13</v>
      </c>
      <c r="G40" s="8" t="s">
        <v>16</v>
      </c>
      <c r="H40" s="8" t="s">
        <v>17</v>
      </c>
      <c r="I40" s="8">
        <v>60</v>
      </c>
      <c r="J40" s="8" t="s">
        <v>46</v>
      </c>
      <c r="K40" s="8" t="s">
        <v>19</v>
      </c>
      <c r="L40" s="8" t="s">
        <v>31</v>
      </c>
    </row>
    <row r="41" spans="2:12" ht="12.75" x14ac:dyDescent="0.2">
      <c r="B41" s="1">
        <v>35</v>
      </c>
      <c r="C41" s="8" t="s">
        <v>12</v>
      </c>
      <c r="D41" s="8" t="s">
        <v>13</v>
      </c>
      <c r="E41" s="8" t="s">
        <v>44</v>
      </c>
      <c r="F41" s="8" t="s">
        <v>13</v>
      </c>
      <c r="G41" s="8" t="s">
        <v>16</v>
      </c>
      <c r="H41" s="8" t="s">
        <v>17</v>
      </c>
      <c r="I41" s="8">
        <v>13</v>
      </c>
      <c r="J41" s="8" t="s">
        <v>18</v>
      </c>
      <c r="K41" s="8" t="s">
        <v>19</v>
      </c>
      <c r="L41" s="8" t="s">
        <v>31</v>
      </c>
    </row>
    <row r="42" spans="2:12" ht="12.75" x14ac:dyDescent="0.2">
      <c r="B42" s="1">
        <v>36</v>
      </c>
      <c r="C42" s="8" t="s">
        <v>24</v>
      </c>
      <c r="D42" s="8" t="s">
        <v>38</v>
      </c>
      <c r="E42" s="8" t="s">
        <v>32</v>
      </c>
      <c r="F42" s="8" t="s">
        <v>15</v>
      </c>
      <c r="G42" s="8" t="s">
        <v>16</v>
      </c>
      <c r="H42" s="8" t="s">
        <v>36</v>
      </c>
      <c r="I42" s="8">
        <v>60</v>
      </c>
      <c r="J42" s="8" t="s">
        <v>18</v>
      </c>
      <c r="K42" s="8" t="s">
        <v>39</v>
      </c>
      <c r="L42" s="8" t="s">
        <v>37</v>
      </c>
    </row>
    <row r="43" spans="2:12" ht="12.75" x14ac:dyDescent="0.2">
      <c r="B43" s="1">
        <v>37</v>
      </c>
      <c r="C43" s="8" t="s">
        <v>12</v>
      </c>
      <c r="D43" s="8" t="s">
        <v>13</v>
      </c>
      <c r="E43" s="8" t="s">
        <v>32</v>
      </c>
      <c r="F43" s="8" t="s">
        <v>15</v>
      </c>
      <c r="G43" s="8" t="s">
        <v>16</v>
      </c>
      <c r="H43" s="8" t="s">
        <v>17</v>
      </c>
      <c r="I43" s="8">
        <v>51</v>
      </c>
      <c r="J43" s="8" t="s">
        <v>18</v>
      </c>
      <c r="K43" s="8" t="s">
        <v>39</v>
      </c>
      <c r="L43" s="8" t="s">
        <v>26</v>
      </c>
    </row>
    <row r="44" spans="2:12" ht="12.75" x14ac:dyDescent="0.2">
      <c r="B44" s="1">
        <v>38</v>
      </c>
      <c r="C44" s="8" t="s">
        <v>24</v>
      </c>
      <c r="D44" s="8" t="s">
        <v>41</v>
      </c>
      <c r="E44" s="8" t="s">
        <v>28</v>
      </c>
      <c r="F44" s="8" t="s">
        <v>15</v>
      </c>
      <c r="G44" s="8" t="s">
        <v>16</v>
      </c>
      <c r="H44" s="8" t="s">
        <v>17</v>
      </c>
      <c r="I44" s="8">
        <v>16</v>
      </c>
      <c r="J44" s="8" t="s">
        <v>18</v>
      </c>
      <c r="K44" s="8" t="s">
        <v>39</v>
      </c>
      <c r="L44" s="8" t="s">
        <v>31</v>
      </c>
    </row>
    <row r="45" spans="2:12" ht="12.75" x14ac:dyDescent="0.2">
      <c r="B45" s="1">
        <v>39</v>
      </c>
      <c r="C45" s="8" t="s">
        <v>24</v>
      </c>
      <c r="D45" s="8" t="s">
        <v>27</v>
      </c>
      <c r="E45" s="8" t="s">
        <v>44</v>
      </c>
      <c r="F45" s="8" t="s">
        <v>15</v>
      </c>
      <c r="G45" s="8" t="s">
        <v>16</v>
      </c>
      <c r="H45" s="8" t="s">
        <v>17</v>
      </c>
      <c r="I45" s="8">
        <v>20</v>
      </c>
      <c r="J45" s="8" t="s">
        <v>46</v>
      </c>
      <c r="K45" s="8" t="s">
        <v>39</v>
      </c>
      <c r="L45" s="8" t="s">
        <v>48</v>
      </c>
    </row>
    <row r="46" spans="2:12" ht="12.75" x14ac:dyDescent="0.2">
      <c r="B46" s="1">
        <v>40</v>
      </c>
      <c r="C46" s="8" t="s">
        <v>12</v>
      </c>
      <c r="D46" s="8" t="s">
        <v>27</v>
      </c>
      <c r="E46" s="8" t="s">
        <v>21</v>
      </c>
      <c r="F46" s="8" t="s">
        <v>15</v>
      </c>
      <c r="G46" s="8" t="s">
        <v>16</v>
      </c>
      <c r="H46" s="8" t="s">
        <v>17</v>
      </c>
      <c r="I46" s="8">
        <v>15</v>
      </c>
      <c r="J46" s="8" t="s">
        <v>18</v>
      </c>
      <c r="K46" s="8" t="s">
        <v>22</v>
      </c>
      <c r="L46" s="8" t="s">
        <v>23</v>
      </c>
    </row>
    <row r="47" spans="2:12" ht="12.75" x14ac:dyDescent="0.2">
      <c r="B47" s="1">
        <v>41</v>
      </c>
      <c r="C47" s="8" t="s">
        <v>24</v>
      </c>
      <c r="D47" s="8" t="s">
        <v>27</v>
      </c>
      <c r="E47" s="8" t="s">
        <v>14</v>
      </c>
      <c r="F47" s="8" t="s">
        <v>13</v>
      </c>
      <c r="G47" s="8" t="s">
        <v>16</v>
      </c>
      <c r="H47" s="8" t="s">
        <v>17</v>
      </c>
      <c r="I47" s="8">
        <v>9</v>
      </c>
      <c r="J47" s="8" t="s">
        <v>18</v>
      </c>
      <c r="K47" s="8" t="s">
        <v>22</v>
      </c>
      <c r="L47" s="8" t="s">
        <v>23</v>
      </c>
    </row>
    <row r="48" spans="2:12" ht="12.75" x14ac:dyDescent="0.2">
      <c r="B48" s="1">
        <v>42</v>
      </c>
      <c r="C48" s="8" t="s">
        <v>12</v>
      </c>
      <c r="D48" s="8" t="s">
        <v>13</v>
      </c>
      <c r="E48" s="8" t="s">
        <v>47</v>
      </c>
      <c r="F48" s="8" t="s">
        <v>29</v>
      </c>
      <c r="G48" s="8" t="s">
        <v>16</v>
      </c>
      <c r="H48" s="8" t="s">
        <v>17</v>
      </c>
      <c r="I48" s="8">
        <v>15</v>
      </c>
      <c r="J48" s="8" t="s">
        <v>46</v>
      </c>
      <c r="K48" s="8" t="s">
        <v>39</v>
      </c>
      <c r="L48" s="8" t="s">
        <v>43</v>
      </c>
    </row>
    <row r="49" spans="1:12" ht="12.75" x14ac:dyDescent="0.2">
      <c r="A49" s="1" t="s">
        <v>50</v>
      </c>
      <c r="B49" s="1">
        <v>43</v>
      </c>
      <c r="C49" s="8" t="s">
        <v>12</v>
      </c>
      <c r="D49" s="8" t="s">
        <v>13</v>
      </c>
      <c r="E49" s="8" t="s">
        <v>47</v>
      </c>
      <c r="F49" s="8" t="s">
        <v>15</v>
      </c>
      <c r="G49" s="8" t="s">
        <v>16</v>
      </c>
      <c r="H49" s="8" t="s">
        <v>17</v>
      </c>
      <c r="I49" s="8">
        <v>40</v>
      </c>
      <c r="J49" s="8" t="s">
        <v>18</v>
      </c>
      <c r="K49" s="8" t="s">
        <v>19</v>
      </c>
      <c r="L49" s="8" t="s">
        <v>26</v>
      </c>
    </row>
    <row r="50" spans="1:12" ht="12.75" x14ac:dyDescent="0.2">
      <c r="B50" s="1">
        <v>44</v>
      </c>
      <c r="C50" s="8" t="s">
        <v>24</v>
      </c>
      <c r="D50" s="8" t="s">
        <v>41</v>
      </c>
      <c r="E50" s="8" t="s">
        <v>21</v>
      </c>
      <c r="F50" s="8" t="s">
        <v>49</v>
      </c>
      <c r="G50" s="8" t="s">
        <v>30</v>
      </c>
      <c r="H50" s="8" t="s">
        <v>17</v>
      </c>
      <c r="I50" s="8">
        <v>46</v>
      </c>
      <c r="J50" s="8" t="s">
        <v>18</v>
      </c>
      <c r="K50" s="8" t="s">
        <v>39</v>
      </c>
      <c r="L50" s="8" t="s">
        <v>51</v>
      </c>
    </row>
    <row r="51" spans="1:12" ht="12.75" x14ac:dyDescent="0.2">
      <c r="B51" s="1">
        <v>45</v>
      </c>
      <c r="C51" s="8" t="s">
        <v>24</v>
      </c>
      <c r="D51" s="8" t="s">
        <v>41</v>
      </c>
      <c r="E51" s="8" t="s">
        <v>44</v>
      </c>
      <c r="F51" s="8" t="s">
        <v>13</v>
      </c>
      <c r="G51" s="8" t="s">
        <v>30</v>
      </c>
      <c r="H51" s="8" t="s">
        <v>17</v>
      </c>
      <c r="I51" s="8">
        <v>54</v>
      </c>
      <c r="J51" s="8" t="s">
        <v>18</v>
      </c>
      <c r="K51" s="8" t="s">
        <v>19</v>
      </c>
      <c r="L51" s="8" t="s">
        <v>45</v>
      </c>
    </row>
    <row r="52" spans="1:12" ht="12.75" x14ac:dyDescent="0.2">
      <c r="A52" s="1" t="s">
        <v>52</v>
      </c>
      <c r="B52" s="1">
        <v>46</v>
      </c>
      <c r="C52" s="8" t="s">
        <v>24</v>
      </c>
      <c r="D52" s="8" t="s">
        <v>41</v>
      </c>
      <c r="E52" s="8" t="s">
        <v>28</v>
      </c>
      <c r="F52" s="8" t="s">
        <v>49</v>
      </c>
      <c r="G52" s="8" t="s">
        <v>30</v>
      </c>
      <c r="H52" s="8" t="s">
        <v>17</v>
      </c>
      <c r="I52" s="8">
        <v>45</v>
      </c>
      <c r="J52" s="8" t="s">
        <v>18</v>
      </c>
      <c r="K52" s="8" t="s">
        <v>19</v>
      </c>
      <c r="L52" s="8" t="s">
        <v>34</v>
      </c>
    </row>
    <row r="53" spans="1:12" ht="12.75" x14ac:dyDescent="0.2">
      <c r="B53" s="1">
        <v>47</v>
      </c>
      <c r="C53" s="8" t="s">
        <v>24</v>
      </c>
      <c r="D53" s="8" t="s">
        <v>41</v>
      </c>
      <c r="E53" s="8" t="s">
        <v>21</v>
      </c>
      <c r="F53" s="8" t="s">
        <v>13</v>
      </c>
      <c r="G53" s="8" t="s">
        <v>16</v>
      </c>
      <c r="H53" s="8" t="s">
        <v>17</v>
      </c>
      <c r="I53" s="8">
        <v>20</v>
      </c>
      <c r="J53" s="8" t="s">
        <v>18</v>
      </c>
      <c r="K53" s="8" t="s">
        <v>39</v>
      </c>
      <c r="L53" s="8" t="s">
        <v>31</v>
      </c>
    </row>
    <row r="54" spans="1:12" ht="12.75" x14ac:dyDescent="0.2">
      <c r="B54" s="1">
        <v>48</v>
      </c>
      <c r="C54" s="8" t="s">
        <v>12</v>
      </c>
      <c r="D54" s="8" t="s">
        <v>27</v>
      </c>
      <c r="E54" s="8" t="s">
        <v>35</v>
      </c>
      <c r="F54" s="8" t="s">
        <v>29</v>
      </c>
      <c r="G54" s="8" t="s">
        <v>16</v>
      </c>
      <c r="H54" s="8" t="s">
        <v>36</v>
      </c>
      <c r="I54" s="8">
        <v>14</v>
      </c>
      <c r="J54" s="8" t="s">
        <v>18</v>
      </c>
      <c r="K54" s="8" t="s">
        <v>22</v>
      </c>
      <c r="L54" s="8" t="s">
        <v>37</v>
      </c>
    </row>
    <row r="55" spans="1:12" ht="12.75" x14ac:dyDescent="0.2">
      <c r="B55" s="1">
        <v>49</v>
      </c>
      <c r="C55" s="8" t="s">
        <v>24</v>
      </c>
      <c r="D55" s="8" t="s">
        <v>27</v>
      </c>
      <c r="E55" s="8" t="s">
        <v>47</v>
      </c>
      <c r="F55" s="8" t="s">
        <v>29</v>
      </c>
      <c r="G55" s="8" t="s">
        <v>16</v>
      </c>
      <c r="H55" s="8" t="s">
        <v>17</v>
      </c>
      <c r="I55" s="8">
        <v>24</v>
      </c>
      <c r="J55" s="8" t="s">
        <v>46</v>
      </c>
      <c r="K55" s="8" t="s">
        <v>39</v>
      </c>
      <c r="L55" s="8" t="s">
        <v>26</v>
      </c>
    </row>
    <row r="56" spans="1:12" ht="12.75" x14ac:dyDescent="0.2">
      <c r="B56" s="1">
        <v>50</v>
      </c>
      <c r="C56" s="8" t="s">
        <v>12</v>
      </c>
      <c r="D56" s="8" t="s">
        <v>13</v>
      </c>
      <c r="E56" s="8" t="s">
        <v>14</v>
      </c>
      <c r="F56" s="8" t="s">
        <v>13</v>
      </c>
      <c r="G56" s="8" t="s">
        <v>16</v>
      </c>
      <c r="H56" s="8" t="s">
        <v>17</v>
      </c>
      <c r="I56" s="8">
        <v>22</v>
      </c>
      <c r="J56" s="8" t="s">
        <v>18</v>
      </c>
      <c r="K56" s="8" t="s">
        <v>19</v>
      </c>
      <c r="L56" s="8" t="s">
        <v>23</v>
      </c>
    </row>
    <row r="57" spans="1:12" ht="12.75" x14ac:dyDescent="0.2">
      <c r="B57" s="1">
        <v>51</v>
      </c>
      <c r="C57" s="8" t="s">
        <v>24</v>
      </c>
      <c r="D57" s="8" t="s">
        <v>25</v>
      </c>
      <c r="E57" s="8" t="s">
        <v>21</v>
      </c>
      <c r="F57" s="8" t="s">
        <v>15</v>
      </c>
      <c r="G57" s="8" t="s">
        <v>16</v>
      </c>
      <c r="H57" s="8" t="s">
        <v>36</v>
      </c>
      <c r="I57" s="8">
        <v>57</v>
      </c>
      <c r="J57" s="8" t="s">
        <v>18</v>
      </c>
      <c r="K57" s="8" t="s">
        <v>19</v>
      </c>
      <c r="L57" s="8" t="s">
        <v>37</v>
      </c>
    </row>
    <row r="58" spans="1:12" ht="12.75" x14ac:dyDescent="0.2">
      <c r="B58" s="1">
        <v>52</v>
      </c>
      <c r="C58" s="8" t="s">
        <v>24</v>
      </c>
      <c r="D58" s="8" t="s">
        <v>13</v>
      </c>
      <c r="E58" s="8" t="s">
        <v>21</v>
      </c>
      <c r="F58" s="8" t="s">
        <v>29</v>
      </c>
      <c r="G58" s="8" t="s">
        <v>16</v>
      </c>
      <c r="H58" s="8" t="s">
        <v>17</v>
      </c>
      <c r="I58" s="8">
        <v>60</v>
      </c>
      <c r="J58" s="8" t="s">
        <v>46</v>
      </c>
      <c r="K58" s="8" t="s">
        <v>19</v>
      </c>
      <c r="L58" s="8" t="s">
        <v>45</v>
      </c>
    </row>
    <row r="59" spans="1:12" ht="12.75" x14ac:dyDescent="0.2">
      <c r="A59" s="1" t="s">
        <v>53</v>
      </c>
      <c r="B59" s="1">
        <v>53</v>
      </c>
      <c r="C59" s="8" t="s">
        <v>24</v>
      </c>
      <c r="D59" s="8" t="s">
        <v>13</v>
      </c>
      <c r="E59" s="8" t="s">
        <v>32</v>
      </c>
      <c r="F59" s="8" t="s">
        <v>13</v>
      </c>
      <c r="G59" s="8" t="s">
        <v>16</v>
      </c>
      <c r="H59" s="8" t="s">
        <v>17</v>
      </c>
      <c r="I59" s="8">
        <v>46</v>
      </c>
      <c r="J59" s="8" t="s">
        <v>18</v>
      </c>
      <c r="K59" s="8" t="s">
        <v>19</v>
      </c>
      <c r="L59" s="8" t="s">
        <v>43</v>
      </c>
    </row>
    <row r="60" spans="1:12" ht="12.75" x14ac:dyDescent="0.2">
      <c r="B60" s="1">
        <v>54</v>
      </c>
      <c r="C60" s="8" t="s">
        <v>24</v>
      </c>
      <c r="D60" s="8" t="s">
        <v>13</v>
      </c>
      <c r="E60" s="8" t="s">
        <v>33</v>
      </c>
      <c r="F60" s="8" t="s">
        <v>13</v>
      </c>
      <c r="G60" s="8" t="s">
        <v>16</v>
      </c>
      <c r="H60" s="8" t="s">
        <v>17</v>
      </c>
      <c r="I60" s="8">
        <v>17</v>
      </c>
      <c r="J60" s="8" t="s">
        <v>18</v>
      </c>
      <c r="K60" s="8" t="s">
        <v>39</v>
      </c>
      <c r="L60" s="8" t="s">
        <v>23</v>
      </c>
    </row>
    <row r="61" spans="1:12" ht="12.75" x14ac:dyDescent="0.2">
      <c r="B61" s="1">
        <v>55</v>
      </c>
      <c r="C61" s="8" t="s">
        <v>24</v>
      </c>
      <c r="D61" s="8" t="s">
        <v>38</v>
      </c>
      <c r="E61" s="8" t="s">
        <v>21</v>
      </c>
      <c r="F61" s="8" t="s">
        <v>29</v>
      </c>
      <c r="G61" s="8" t="s">
        <v>16</v>
      </c>
      <c r="H61" s="8" t="s">
        <v>17</v>
      </c>
      <c r="I61" s="8">
        <v>17</v>
      </c>
      <c r="J61" s="8" t="s">
        <v>18</v>
      </c>
      <c r="K61" s="8" t="s">
        <v>22</v>
      </c>
      <c r="L61" s="8" t="s">
        <v>23</v>
      </c>
    </row>
    <row r="62" spans="1:12" ht="12.75" x14ac:dyDescent="0.2">
      <c r="B62" s="1">
        <v>56</v>
      </c>
      <c r="C62" s="8" t="s">
        <v>12</v>
      </c>
      <c r="D62" s="8" t="s">
        <v>13</v>
      </c>
      <c r="E62" s="8" t="s">
        <v>14</v>
      </c>
      <c r="F62" s="8" t="s">
        <v>15</v>
      </c>
      <c r="G62" s="8" t="s">
        <v>16</v>
      </c>
      <c r="H62" s="8" t="s">
        <v>36</v>
      </c>
      <c r="I62" s="8">
        <v>41</v>
      </c>
      <c r="J62" s="8" t="s">
        <v>18</v>
      </c>
      <c r="K62" s="8" t="s">
        <v>39</v>
      </c>
      <c r="L62" s="8" t="s">
        <v>37</v>
      </c>
    </row>
    <row r="63" spans="1:12" ht="12.75" x14ac:dyDescent="0.2">
      <c r="A63" s="1" t="s">
        <v>54</v>
      </c>
      <c r="B63" s="1">
        <v>57</v>
      </c>
      <c r="C63" s="8" t="s">
        <v>24</v>
      </c>
      <c r="D63" s="8" t="s">
        <v>27</v>
      </c>
      <c r="E63" s="8" t="s">
        <v>21</v>
      </c>
      <c r="F63" s="8" t="s">
        <v>13</v>
      </c>
      <c r="G63" s="8" t="s">
        <v>16</v>
      </c>
      <c r="H63" s="8" t="s">
        <v>17</v>
      </c>
      <c r="I63" s="8">
        <v>34</v>
      </c>
      <c r="J63" s="8" t="s">
        <v>46</v>
      </c>
      <c r="K63" s="8" t="s">
        <v>39</v>
      </c>
      <c r="L63" s="8" t="s">
        <v>40</v>
      </c>
    </row>
    <row r="64" spans="1:12" ht="12.75" x14ac:dyDescent="0.2">
      <c r="B64" s="1">
        <v>58</v>
      </c>
      <c r="C64" s="8" t="s">
        <v>24</v>
      </c>
      <c r="D64" s="8" t="s">
        <v>27</v>
      </c>
      <c r="E64" s="8" t="s">
        <v>28</v>
      </c>
      <c r="F64" s="8" t="s">
        <v>42</v>
      </c>
      <c r="G64" s="8" t="s">
        <v>16</v>
      </c>
      <c r="H64" s="8" t="s">
        <v>17</v>
      </c>
      <c r="I64" s="8">
        <v>49</v>
      </c>
      <c r="J64" s="8" t="s">
        <v>46</v>
      </c>
      <c r="K64" s="8" t="s">
        <v>19</v>
      </c>
      <c r="L64" s="8" t="s">
        <v>34</v>
      </c>
    </row>
    <row r="65" spans="2:12" ht="12.75" x14ac:dyDescent="0.2">
      <c r="B65" s="1">
        <v>59</v>
      </c>
      <c r="C65" s="8" t="s">
        <v>24</v>
      </c>
      <c r="D65" s="8" t="s">
        <v>13</v>
      </c>
      <c r="E65" s="8" t="s">
        <v>33</v>
      </c>
      <c r="F65" s="8" t="s">
        <v>29</v>
      </c>
      <c r="G65" s="8" t="s">
        <v>16</v>
      </c>
      <c r="H65" s="8" t="s">
        <v>17</v>
      </c>
      <c r="I65" s="8">
        <v>54</v>
      </c>
      <c r="J65" s="8" t="s">
        <v>18</v>
      </c>
      <c r="K65" s="8" t="s">
        <v>19</v>
      </c>
      <c r="L65" s="8" t="s">
        <v>40</v>
      </c>
    </row>
    <row r="66" spans="2:12" ht="12.75" x14ac:dyDescent="0.2">
      <c r="B66" s="1">
        <v>60</v>
      </c>
      <c r="C66" s="8" t="s">
        <v>12</v>
      </c>
      <c r="D66" s="8" t="s">
        <v>27</v>
      </c>
      <c r="E66" s="8" t="s">
        <v>14</v>
      </c>
      <c r="F66" s="8" t="s">
        <v>15</v>
      </c>
      <c r="G66" s="8" t="s">
        <v>16</v>
      </c>
      <c r="H66" s="8" t="s">
        <v>17</v>
      </c>
      <c r="I66" s="8">
        <v>41</v>
      </c>
      <c r="J66" s="8" t="s">
        <v>18</v>
      </c>
      <c r="K66" s="8" t="s">
        <v>39</v>
      </c>
      <c r="L66" s="8" t="s">
        <v>23</v>
      </c>
    </row>
    <row r="67" spans="2:12" ht="12.75" x14ac:dyDescent="0.2">
      <c r="B67" s="1">
        <v>61</v>
      </c>
      <c r="C67" s="8" t="s">
        <v>24</v>
      </c>
      <c r="D67" s="8" t="s">
        <v>27</v>
      </c>
      <c r="E67" s="8" t="s">
        <v>28</v>
      </c>
      <c r="F67" s="8" t="s">
        <v>29</v>
      </c>
      <c r="G67" s="8" t="s">
        <v>16</v>
      </c>
      <c r="H67" s="8" t="s">
        <v>36</v>
      </c>
      <c r="I67" s="8">
        <v>25</v>
      </c>
      <c r="J67" s="8" t="s">
        <v>18</v>
      </c>
      <c r="K67" s="8" t="s">
        <v>39</v>
      </c>
      <c r="L67" s="8" t="s">
        <v>37</v>
      </c>
    </row>
    <row r="68" spans="2:12" ht="12.75" x14ac:dyDescent="0.2">
      <c r="B68" s="1">
        <v>62</v>
      </c>
      <c r="C68" s="8" t="s">
        <v>12</v>
      </c>
      <c r="D68" s="8" t="s">
        <v>13</v>
      </c>
      <c r="E68" s="8" t="s">
        <v>28</v>
      </c>
      <c r="F68" s="8" t="s">
        <v>15</v>
      </c>
      <c r="G68" s="8" t="s">
        <v>16</v>
      </c>
      <c r="H68" s="8" t="s">
        <v>17</v>
      </c>
      <c r="I68" s="8">
        <v>44</v>
      </c>
      <c r="J68" s="8" t="s">
        <v>18</v>
      </c>
      <c r="K68" s="8" t="s">
        <v>39</v>
      </c>
      <c r="L68" s="8" t="s">
        <v>26</v>
      </c>
    </row>
    <row r="69" spans="2:12" ht="12.75" x14ac:dyDescent="0.2">
      <c r="B69" s="1">
        <v>63</v>
      </c>
      <c r="C69" s="8" t="s">
        <v>24</v>
      </c>
      <c r="D69" s="8" t="s">
        <v>27</v>
      </c>
      <c r="E69" s="8" t="s">
        <v>35</v>
      </c>
      <c r="F69" s="8" t="s">
        <v>13</v>
      </c>
      <c r="G69" s="8" t="s">
        <v>16</v>
      </c>
      <c r="H69" s="8" t="s">
        <v>17</v>
      </c>
      <c r="I69" s="8">
        <v>49</v>
      </c>
      <c r="J69" s="8" t="s">
        <v>18</v>
      </c>
      <c r="K69" s="8" t="s">
        <v>19</v>
      </c>
      <c r="L69" s="8" t="s">
        <v>37</v>
      </c>
    </row>
    <row r="70" spans="2:12" ht="12.75" x14ac:dyDescent="0.2">
      <c r="B70" s="1">
        <v>64</v>
      </c>
      <c r="C70" s="8" t="s">
        <v>24</v>
      </c>
      <c r="D70" s="8" t="s">
        <v>38</v>
      </c>
      <c r="E70" s="8" t="s">
        <v>21</v>
      </c>
      <c r="F70" s="8" t="s">
        <v>29</v>
      </c>
      <c r="G70" s="8" t="s">
        <v>16</v>
      </c>
      <c r="H70" s="8" t="s">
        <v>17</v>
      </c>
      <c r="I70" s="8">
        <v>21</v>
      </c>
      <c r="J70" s="8" t="s">
        <v>18</v>
      </c>
      <c r="K70" s="8" t="s">
        <v>19</v>
      </c>
      <c r="L70" s="8" t="s">
        <v>40</v>
      </c>
    </row>
    <row r="71" spans="2:12" ht="12.75" x14ac:dyDescent="0.2">
      <c r="B71" s="1">
        <v>65</v>
      </c>
      <c r="C71" s="8" t="s">
        <v>24</v>
      </c>
      <c r="D71" s="8" t="s">
        <v>27</v>
      </c>
      <c r="E71" s="8" t="s">
        <v>32</v>
      </c>
      <c r="F71" s="8" t="s">
        <v>13</v>
      </c>
      <c r="G71" s="8" t="s">
        <v>16</v>
      </c>
      <c r="H71" s="8" t="s">
        <v>17</v>
      </c>
      <c r="I71" s="8">
        <v>29</v>
      </c>
      <c r="J71" s="8" t="s">
        <v>18</v>
      </c>
      <c r="K71" s="8" t="s">
        <v>39</v>
      </c>
      <c r="L71" s="8" t="s">
        <v>40</v>
      </c>
    </row>
    <row r="72" spans="2:12" ht="12.75" x14ac:dyDescent="0.2">
      <c r="B72" s="1">
        <v>66</v>
      </c>
      <c r="C72" s="8" t="s">
        <v>12</v>
      </c>
      <c r="D72" s="8" t="s">
        <v>27</v>
      </c>
      <c r="E72" s="8" t="s">
        <v>21</v>
      </c>
      <c r="F72" s="8" t="s">
        <v>13</v>
      </c>
      <c r="G72" s="8" t="s">
        <v>16</v>
      </c>
      <c r="H72" s="8" t="s">
        <v>17</v>
      </c>
      <c r="I72" s="8">
        <v>28</v>
      </c>
      <c r="J72" s="8" t="s">
        <v>18</v>
      </c>
      <c r="K72" s="8" t="s">
        <v>19</v>
      </c>
      <c r="L72" s="8" t="s">
        <v>23</v>
      </c>
    </row>
    <row r="73" spans="2:12" ht="12.75" x14ac:dyDescent="0.2">
      <c r="B73" s="1">
        <v>67</v>
      </c>
      <c r="C73" s="8" t="s">
        <v>24</v>
      </c>
      <c r="D73" s="8" t="s">
        <v>41</v>
      </c>
      <c r="E73" s="8" t="s">
        <v>14</v>
      </c>
      <c r="F73" s="8" t="s">
        <v>29</v>
      </c>
      <c r="G73" s="8" t="s">
        <v>16</v>
      </c>
      <c r="H73" s="8" t="s">
        <v>17</v>
      </c>
      <c r="I73" s="8">
        <v>53</v>
      </c>
      <c r="J73" s="8" t="s">
        <v>18</v>
      </c>
      <c r="K73" s="8" t="s">
        <v>19</v>
      </c>
      <c r="L73" s="8" t="s">
        <v>20</v>
      </c>
    </row>
    <row r="74" spans="2:12" ht="12.75" x14ac:dyDescent="0.2">
      <c r="B74" s="1">
        <v>68</v>
      </c>
      <c r="C74" s="8" t="s">
        <v>12</v>
      </c>
      <c r="D74" s="8" t="s">
        <v>27</v>
      </c>
      <c r="E74" s="8" t="s">
        <v>33</v>
      </c>
      <c r="F74" s="8" t="s">
        <v>15</v>
      </c>
      <c r="G74" s="8" t="s">
        <v>16</v>
      </c>
      <c r="H74" s="8" t="s">
        <v>17</v>
      </c>
      <c r="I74" s="8">
        <v>60</v>
      </c>
      <c r="J74" s="8" t="s">
        <v>18</v>
      </c>
      <c r="K74" s="8" t="s">
        <v>19</v>
      </c>
      <c r="L74" s="8" t="s">
        <v>40</v>
      </c>
    </row>
    <row r="75" spans="2:12" ht="12.75" x14ac:dyDescent="0.2">
      <c r="B75" s="1">
        <v>69</v>
      </c>
      <c r="C75" s="8" t="s">
        <v>24</v>
      </c>
      <c r="D75" s="8" t="s">
        <v>38</v>
      </c>
      <c r="E75" s="8" t="s">
        <v>47</v>
      </c>
      <c r="F75" s="8" t="s">
        <v>29</v>
      </c>
      <c r="G75" s="8" t="s">
        <v>16</v>
      </c>
      <c r="H75" s="8" t="s">
        <v>17</v>
      </c>
      <c r="I75" s="8">
        <v>47</v>
      </c>
      <c r="J75" s="8" t="s">
        <v>46</v>
      </c>
      <c r="K75" s="8" t="s">
        <v>19</v>
      </c>
      <c r="L75" s="8" t="s">
        <v>40</v>
      </c>
    </row>
    <row r="76" spans="2:12" ht="12.75" x14ac:dyDescent="0.2">
      <c r="B76" s="1">
        <v>70</v>
      </c>
      <c r="C76" s="8" t="s">
        <v>24</v>
      </c>
      <c r="D76" s="8" t="s">
        <v>38</v>
      </c>
      <c r="E76" s="8" t="s">
        <v>21</v>
      </c>
      <c r="F76" s="8" t="s">
        <v>29</v>
      </c>
      <c r="G76" s="8" t="s">
        <v>16</v>
      </c>
      <c r="H76" s="8" t="s">
        <v>17</v>
      </c>
      <c r="I76" s="8">
        <v>60</v>
      </c>
      <c r="J76" s="8" t="s">
        <v>46</v>
      </c>
      <c r="K76" s="8" t="s">
        <v>19</v>
      </c>
      <c r="L76" s="8" t="s">
        <v>37</v>
      </c>
    </row>
    <row r="77" spans="2:12" ht="12.75" x14ac:dyDescent="0.2">
      <c r="B77" s="1">
        <v>71</v>
      </c>
      <c r="C77" s="8" t="s">
        <v>24</v>
      </c>
      <c r="D77" s="8" t="s">
        <v>25</v>
      </c>
      <c r="E77" s="8" t="s">
        <v>47</v>
      </c>
      <c r="F77" s="8" t="s">
        <v>42</v>
      </c>
      <c r="G77" s="8" t="s">
        <v>16</v>
      </c>
      <c r="H77" s="8" t="s">
        <v>17</v>
      </c>
      <c r="I77" s="8">
        <v>22</v>
      </c>
      <c r="J77" s="8" t="s">
        <v>18</v>
      </c>
      <c r="K77" s="8" t="s">
        <v>39</v>
      </c>
      <c r="L77" s="8" t="s">
        <v>43</v>
      </c>
    </row>
    <row r="78" spans="2:12" ht="12.75" x14ac:dyDescent="0.2">
      <c r="B78" s="1">
        <v>72</v>
      </c>
      <c r="C78" s="8" t="s">
        <v>55</v>
      </c>
      <c r="D78" s="8" t="s">
        <v>13</v>
      </c>
      <c r="E78" s="8" t="s">
        <v>14</v>
      </c>
      <c r="F78" s="8" t="s">
        <v>49</v>
      </c>
      <c r="G78" s="8" t="s">
        <v>16</v>
      </c>
      <c r="H78" s="8" t="s">
        <v>17</v>
      </c>
      <c r="I78" s="8">
        <v>35</v>
      </c>
      <c r="J78" s="8" t="s">
        <v>18</v>
      </c>
      <c r="K78" s="8" t="s">
        <v>19</v>
      </c>
      <c r="L78" s="8" t="s">
        <v>20</v>
      </c>
    </row>
    <row r="79" spans="2:12" ht="12.75" x14ac:dyDescent="0.2">
      <c r="B79" s="1">
        <v>73</v>
      </c>
      <c r="C79" s="8" t="s">
        <v>12</v>
      </c>
      <c r="D79" s="8" t="s">
        <v>13</v>
      </c>
      <c r="E79" s="8" t="s">
        <v>28</v>
      </c>
      <c r="F79" s="8" t="s">
        <v>15</v>
      </c>
      <c r="G79" s="8" t="s">
        <v>16</v>
      </c>
      <c r="H79" s="8" t="s">
        <v>17</v>
      </c>
      <c r="I79" s="8">
        <v>60</v>
      </c>
      <c r="J79" s="8" t="s">
        <v>46</v>
      </c>
      <c r="K79" s="8" t="s">
        <v>19</v>
      </c>
      <c r="L79" s="8" t="s">
        <v>43</v>
      </c>
    </row>
    <row r="80" spans="2:12" ht="12.75" x14ac:dyDescent="0.2">
      <c r="B80" s="1">
        <v>74</v>
      </c>
      <c r="C80" s="8" t="s">
        <v>12</v>
      </c>
      <c r="D80" s="8" t="s">
        <v>38</v>
      </c>
      <c r="E80" s="8" t="s">
        <v>32</v>
      </c>
      <c r="F80" s="8" t="s">
        <v>15</v>
      </c>
      <c r="G80" s="8" t="s">
        <v>16</v>
      </c>
      <c r="H80" s="8" t="s">
        <v>36</v>
      </c>
      <c r="I80" s="8">
        <v>51</v>
      </c>
      <c r="J80" s="8" t="s">
        <v>18</v>
      </c>
      <c r="K80" s="8" t="s">
        <v>19</v>
      </c>
      <c r="L80" s="8" t="s">
        <v>37</v>
      </c>
    </row>
    <row r="81" spans="1:13" ht="12.75" x14ac:dyDescent="0.2">
      <c r="B81" s="1">
        <v>75</v>
      </c>
      <c r="C81" s="8" t="s">
        <v>24</v>
      </c>
      <c r="D81" s="8" t="s">
        <v>27</v>
      </c>
      <c r="E81" s="8" t="s">
        <v>28</v>
      </c>
      <c r="F81" s="8" t="s">
        <v>15</v>
      </c>
      <c r="G81" s="8" t="s">
        <v>16</v>
      </c>
      <c r="H81" s="8" t="s">
        <v>17</v>
      </c>
      <c r="I81" s="8">
        <v>60</v>
      </c>
      <c r="J81" s="8" t="s">
        <v>18</v>
      </c>
      <c r="K81" s="8" t="s">
        <v>19</v>
      </c>
      <c r="L81" s="8" t="s">
        <v>34</v>
      </c>
    </row>
    <row r="82" spans="1:13" ht="12.75" x14ac:dyDescent="0.2">
      <c r="B82" s="1">
        <v>76</v>
      </c>
      <c r="C82" s="8" t="s">
        <v>12</v>
      </c>
      <c r="D82" s="8" t="s">
        <v>27</v>
      </c>
      <c r="E82" s="8" t="s">
        <v>47</v>
      </c>
      <c r="F82" s="8" t="s">
        <v>13</v>
      </c>
      <c r="G82" s="8" t="s">
        <v>16</v>
      </c>
      <c r="H82" s="8" t="s">
        <v>17</v>
      </c>
      <c r="I82" s="8">
        <v>25</v>
      </c>
      <c r="J82" s="8" t="s">
        <v>18</v>
      </c>
      <c r="K82" s="8" t="s">
        <v>19</v>
      </c>
      <c r="L82" s="8" t="s">
        <v>31</v>
      </c>
    </row>
    <row r="83" spans="1:13" ht="12.75" x14ac:dyDescent="0.2">
      <c r="B83" s="1">
        <v>77</v>
      </c>
      <c r="C83" s="8" t="s">
        <v>24</v>
      </c>
      <c r="D83" s="8" t="s">
        <v>41</v>
      </c>
      <c r="E83" s="8" t="s">
        <v>21</v>
      </c>
      <c r="F83" s="8" t="s">
        <v>15</v>
      </c>
      <c r="G83" s="8" t="s">
        <v>16</v>
      </c>
      <c r="H83" s="8" t="s">
        <v>17</v>
      </c>
      <c r="I83" s="8">
        <v>23</v>
      </c>
      <c r="J83" s="8" t="s">
        <v>46</v>
      </c>
      <c r="K83" s="8" t="s">
        <v>39</v>
      </c>
      <c r="L83" s="8" t="s">
        <v>40</v>
      </c>
    </row>
    <row r="84" spans="1:13" ht="12.75" x14ac:dyDescent="0.2">
      <c r="B84" s="1">
        <v>78</v>
      </c>
      <c r="C84" s="8" t="s">
        <v>24</v>
      </c>
      <c r="D84" s="8" t="s">
        <v>25</v>
      </c>
      <c r="E84" s="8" t="s">
        <v>21</v>
      </c>
      <c r="F84" s="8" t="s">
        <v>29</v>
      </c>
      <c r="G84" s="8" t="s">
        <v>16</v>
      </c>
      <c r="H84" s="8" t="s">
        <v>17</v>
      </c>
      <c r="I84" s="8">
        <v>30</v>
      </c>
      <c r="J84" s="8" t="s">
        <v>18</v>
      </c>
      <c r="K84" s="8" t="s">
        <v>39</v>
      </c>
      <c r="L84" s="8" t="s">
        <v>43</v>
      </c>
    </row>
    <row r="85" spans="1:13" ht="12.75" x14ac:dyDescent="0.2">
      <c r="B85" s="1">
        <v>79</v>
      </c>
      <c r="C85" s="8" t="s">
        <v>12</v>
      </c>
      <c r="D85" s="8" t="s">
        <v>13</v>
      </c>
      <c r="E85" s="8" t="s">
        <v>32</v>
      </c>
      <c r="F85" s="8" t="s">
        <v>15</v>
      </c>
      <c r="G85" s="8" t="s">
        <v>16</v>
      </c>
      <c r="H85" s="8" t="s">
        <v>17</v>
      </c>
      <c r="I85" s="8">
        <v>42</v>
      </c>
      <c r="J85" s="8" t="s">
        <v>18</v>
      </c>
      <c r="K85" s="8" t="s">
        <v>39</v>
      </c>
      <c r="L85" s="8" t="s">
        <v>40</v>
      </c>
    </row>
    <row r="86" spans="1:13" ht="12.75" x14ac:dyDescent="0.2">
      <c r="B86" s="1">
        <v>80</v>
      </c>
      <c r="C86" s="8" t="s">
        <v>24</v>
      </c>
      <c r="D86" s="8" t="s">
        <v>13</v>
      </c>
      <c r="E86" s="8" t="s">
        <v>28</v>
      </c>
      <c r="F86" s="8" t="s">
        <v>29</v>
      </c>
      <c r="G86" s="8" t="s">
        <v>16</v>
      </c>
      <c r="H86" s="8" t="s">
        <v>17</v>
      </c>
      <c r="I86" s="8">
        <v>39</v>
      </c>
      <c r="J86" s="8" t="s">
        <v>18</v>
      </c>
      <c r="K86" s="8" t="s">
        <v>19</v>
      </c>
      <c r="L86" s="8" t="s">
        <v>26</v>
      </c>
    </row>
    <row r="87" spans="1:13" ht="12.75" x14ac:dyDescent="0.2">
      <c r="B87" s="1">
        <v>81</v>
      </c>
      <c r="C87" s="8" t="s">
        <v>24</v>
      </c>
      <c r="D87" s="8" t="s">
        <v>38</v>
      </c>
      <c r="E87" s="8" t="s">
        <v>28</v>
      </c>
      <c r="F87" s="8" t="s">
        <v>29</v>
      </c>
      <c r="G87" s="8" t="s">
        <v>16</v>
      </c>
      <c r="H87" s="8" t="s">
        <v>17</v>
      </c>
      <c r="I87" s="8">
        <v>60</v>
      </c>
      <c r="J87" s="8" t="s">
        <v>18</v>
      </c>
      <c r="K87" s="8" t="s">
        <v>19</v>
      </c>
      <c r="L87" s="8" t="s">
        <v>31</v>
      </c>
    </row>
    <row r="88" spans="1:13" ht="12.75" x14ac:dyDescent="0.2">
      <c r="B88" s="1">
        <v>82</v>
      </c>
      <c r="C88" s="8" t="s">
        <v>24</v>
      </c>
      <c r="D88" s="8" t="s">
        <v>13</v>
      </c>
      <c r="E88" s="8" t="s">
        <v>47</v>
      </c>
      <c r="F88" s="8" t="s">
        <v>13</v>
      </c>
      <c r="G88" s="8" t="s">
        <v>16</v>
      </c>
      <c r="H88" s="8" t="s">
        <v>17</v>
      </c>
      <c r="I88" s="8">
        <v>39</v>
      </c>
      <c r="J88" s="8" t="s">
        <v>18</v>
      </c>
      <c r="K88" s="8" t="s">
        <v>39</v>
      </c>
      <c r="L88" s="8" t="s">
        <v>31</v>
      </c>
    </row>
    <row r="89" spans="1:13" ht="12.75" x14ac:dyDescent="0.2">
      <c r="B89" s="1">
        <v>83</v>
      </c>
      <c r="C89" s="8" t="s">
        <v>24</v>
      </c>
      <c r="D89" s="8" t="s">
        <v>13</v>
      </c>
      <c r="E89" s="8" t="s">
        <v>21</v>
      </c>
      <c r="F89" s="8" t="s">
        <v>29</v>
      </c>
      <c r="G89" s="8" t="s">
        <v>16</v>
      </c>
      <c r="H89" s="8" t="s">
        <v>17</v>
      </c>
      <c r="I89" s="8">
        <v>48</v>
      </c>
      <c r="J89" s="8" t="s">
        <v>18</v>
      </c>
      <c r="K89" s="8" t="s">
        <v>19</v>
      </c>
      <c r="L89" s="8" t="s">
        <v>40</v>
      </c>
    </row>
    <row r="90" spans="1:13" ht="12.75" x14ac:dyDescent="0.2">
      <c r="B90" s="1">
        <v>84</v>
      </c>
      <c r="C90" s="8" t="s">
        <v>24</v>
      </c>
      <c r="D90" s="8" t="s">
        <v>27</v>
      </c>
      <c r="E90" s="8" t="s">
        <v>28</v>
      </c>
      <c r="F90" s="8" t="s">
        <v>13</v>
      </c>
      <c r="G90" s="8" t="s">
        <v>16</v>
      </c>
      <c r="H90" s="8" t="s">
        <v>17</v>
      </c>
      <c r="I90" s="8">
        <v>58</v>
      </c>
      <c r="J90" s="8" t="s">
        <v>18</v>
      </c>
      <c r="K90" s="8" t="s">
        <v>19</v>
      </c>
      <c r="L90" s="8" t="s">
        <v>31</v>
      </c>
    </row>
    <row r="91" spans="1:13" ht="12.75" x14ac:dyDescent="0.2">
      <c r="A91" s="1" t="s">
        <v>56</v>
      </c>
      <c r="B91" s="1">
        <v>85</v>
      </c>
      <c r="C91" s="8" t="s">
        <v>24</v>
      </c>
      <c r="D91" s="8" t="s">
        <v>27</v>
      </c>
      <c r="E91" s="8" t="s">
        <v>21</v>
      </c>
      <c r="F91" s="8" t="s">
        <v>15</v>
      </c>
      <c r="G91" s="8" t="s">
        <v>16</v>
      </c>
      <c r="H91" s="8" t="s">
        <v>17</v>
      </c>
      <c r="I91" s="8">
        <v>49</v>
      </c>
      <c r="J91" s="8" t="s">
        <v>18</v>
      </c>
      <c r="K91" s="8" t="s">
        <v>19</v>
      </c>
      <c r="L91" s="8" t="s">
        <v>34</v>
      </c>
    </row>
    <row r="92" spans="1:13" ht="12.75" x14ac:dyDescent="0.2">
      <c r="B92" s="1">
        <v>86</v>
      </c>
      <c r="C92" s="8" t="s">
        <v>12</v>
      </c>
      <c r="D92" s="8" t="s">
        <v>41</v>
      </c>
      <c r="E92" s="8" t="s">
        <v>32</v>
      </c>
      <c r="F92" s="8" t="s">
        <v>15</v>
      </c>
      <c r="G92" s="8" t="s">
        <v>16</v>
      </c>
      <c r="H92" s="8" t="s">
        <v>17</v>
      </c>
      <c r="I92" s="8">
        <v>60</v>
      </c>
      <c r="J92" s="8" t="s">
        <v>46</v>
      </c>
      <c r="K92" s="8" t="s">
        <v>19</v>
      </c>
      <c r="L92" s="8" t="s">
        <v>37</v>
      </c>
    </row>
    <row r="93" spans="1:13" ht="12.75" x14ac:dyDescent="0.2">
      <c r="B93" s="1">
        <v>87</v>
      </c>
      <c r="C93" s="8" t="s">
        <v>55</v>
      </c>
      <c r="D93" s="8" t="s">
        <v>25</v>
      </c>
      <c r="E93" s="8" t="s">
        <v>14</v>
      </c>
      <c r="F93" s="8" t="s">
        <v>42</v>
      </c>
      <c r="G93" s="8" t="s">
        <v>16</v>
      </c>
      <c r="H93" s="8" t="s">
        <v>17</v>
      </c>
      <c r="I93" s="8">
        <v>26</v>
      </c>
      <c r="J93" s="8" t="s">
        <v>18</v>
      </c>
      <c r="K93" s="8" t="s">
        <v>39</v>
      </c>
      <c r="L93" s="8" t="s">
        <v>48</v>
      </c>
      <c r="M93" s="1" t="s">
        <v>57</v>
      </c>
    </row>
    <row r="94" spans="1:13" ht="12.75" x14ac:dyDescent="0.2">
      <c r="B94" s="1">
        <v>88</v>
      </c>
      <c r="C94" s="8" t="s">
        <v>24</v>
      </c>
      <c r="D94" s="8" t="s">
        <v>27</v>
      </c>
      <c r="E94" s="8" t="s">
        <v>47</v>
      </c>
      <c r="F94" s="8" t="s">
        <v>13</v>
      </c>
      <c r="G94" s="8" t="s">
        <v>16</v>
      </c>
      <c r="H94" s="8" t="s">
        <v>17</v>
      </c>
      <c r="I94" s="8">
        <v>49</v>
      </c>
      <c r="J94" s="8" t="s">
        <v>18</v>
      </c>
      <c r="K94" s="8" t="s">
        <v>19</v>
      </c>
      <c r="L94" s="8" t="s">
        <v>31</v>
      </c>
    </row>
    <row r="95" spans="1:13" ht="12.75" x14ac:dyDescent="0.2">
      <c r="B95" s="1">
        <v>89</v>
      </c>
      <c r="C95" s="8" t="s">
        <v>12</v>
      </c>
      <c r="D95" s="8" t="s">
        <v>13</v>
      </c>
      <c r="E95" s="8" t="s">
        <v>33</v>
      </c>
      <c r="F95" s="8" t="s">
        <v>13</v>
      </c>
      <c r="G95" s="8" t="s">
        <v>16</v>
      </c>
      <c r="H95" s="8" t="s">
        <v>17</v>
      </c>
      <c r="I95" s="8">
        <v>42</v>
      </c>
      <c r="J95" s="8" t="s">
        <v>18</v>
      </c>
      <c r="K95" s="8" t="s">
        <v>39</v>
      </c>
      <c r="L95" s="8" t="s">
        <v>37</v>
      </c>
    </row>
    <row r="96" spans="1:13" ht="12.75" x14ac:dyDescent="0.2">
      <c r="A96" s="1" t="s">
        <v>58</v>
      </c>
      <c r="B96" s="1">
        <v>90</v>
      </c>
      <c r="C96" s="8" t="s">
        <v>24</v>
      </c>
      <c r="D96" s="8" t="s">
        <v>13</v>
      </c>
      <c r="E96" s="8" t="s">
        <v>28</v>
      </c>
      <c r="F96" s="8" t="s">
        <v>29</v>
      </c>
      <c r="G96" s="8" t="s">
        <v>16</v>
      </c>
      <c r="H96" s="8" t="s">
        <v>17</v>
      </c>
      <c r="I96" s="8">
        <v>60</v>
      </c>
      <c r="J96" s="8" t="s">
        <v>18</v>
      </c>
      <c r="K96" s="8" t="s">
        <v>19</v>
      </c>
      <c r="L96" s="8" t="s">
        <v>26</v>
      </c>
    </row>
    <row r="97" spans="1:12" ht="12.75" x14ac:dyDescent="0.2">
      <c r="B97" s="1">
        <v>91</v>
      </c>
      <c r="C97" s="8" t="s">
        <v>24</v>
      </c>
      <c r="D97" s="8" t="s">
        <v>41</v>
      </c>
      <c r="E97" s="8" t="s">
        <v>47</v>
      </c>
      <c r="F97" s="8" t="s">
        <v>15</v>
      </c>
      <c r="G97" s="8" t="s">
        <v>16</v>
      </c>
      <c r="H97" s="8" t="s">
        <v>17</v>
      </c>
      <c r="I97" s="8">
        <v>60</v>
      </c>
      <c r="J97" s="8" t="s">
        <v>18</v>
      </c>
      <c r="K97" s="8" t="s">
        <v>39</v>
      </c>
      <c r="L97" s="8" t="s">
        <v>26</v>
      </c>
    </row>
    <row r="98" spans="1:12" ht="12.75" x14ac:dyDescent="0.2">
      <c r="B98" s="1">
        <v>92</v>
      </c>
      <c r="C98" s="8" t="s">
        <v>24</v>
      </c>
      <c r="D98" s="8" t="s">
        <v>13</v>
      </c>
      <c r="E98" s="8" t="s">
        <v>28</v>
      </c>
      <c r="F98" s="8" t="s">
        <v>15</v>
      </c>
      <c r="G98" s="8" t="s">
        <v>16</v>
      </c>
      <c r="H98" s="8" t="s">
        <v>17</v>
      </c>
      <c r="I98" s="8">
        <v>23</v>
      </c>
      <c r="J98" s="8" t="s">
        <v>18</v>
      </c>
      <c r="K98" s="8" t="s">
        <v>39</v>
      </c>
      <c r="L98" s="8" t="s">
        <v>31</v>
      </c>
    </row>
    <row r="99" spans="1:12" ht="12.75" x14ac:dyDescent="0.2">
      <c r="B99" s="1">
        <v>93</v>
      </c>
      <c r="C99" s="8" t="s">
        <v>24</v>
      </c>
      <c r="D99" s="8" t="s">
        <v>27</v>
      </c>
      <c r="E99" s="8" t="s">
        <v>47</v>
      </c>
      <c r="F99" s="8" t="s">
        <v>15</v>
      </c>
      <c r="G99" s="8" t="s">
        <v>16</v>
      </c>
      <c r="H99" s="8" t="s">
        <v>17</v>
      </c>
      <c r="I99" s="8">
        <v>20</v>
      </c>
      <c r="J99" s="8" t="s">
        <v>46</v>
      </c>
      <c r="K99" s="8" t="s">
        <v>39</v>
      </c>
      <c r="L99" s="8" t="s">
        <v>31</v>
      </c>
    </row>
    <row r="100" spans="1:12" ht="12.75" x14ac:dyDescent="0.2">
      <c r="B100" s="1">
        <v>94</v>
      </c>
      <c r="C100" s="8" t="s">
        <v>24</v>
      </c>
      <c r="D100" s="8" t="s">
        <v>13</v>
      </c>
      <c r="E100" s="8" t="s">
        <v>14</v>
      </c>
      <c r="F100" s="8" t="s">
        <v>13</v>
      </c>
      <c r="G100" s="8" t="s">
        <v>16</v>
      </c>
      <c r="H100" s="8" t="s">
        <v>17</v>
      </c>
      <c r="I100" s="8">
        <v>16</v>
      </c>
      <c r="J100" s="8" t="s">
        <v>18</v>
      </c>
      <c r="K100" s="8" t="s">
        <v>22</v>
      </c>
      <c r="L100" s="8" t="s">
        <v>23</v>
      </c>
    </row>
    <row r="101" spans="1:12" ht="12.75" x14ac:dyDescent="0.2">
      <c r="B101" s="1">
        <v>95</v>
      </c>
      <c r="C101" s="8" t="s">
        <v>24</v>
      </c>
      <c r="D101" s="8" t="s">
        <v>41</v>
      </c>
      <c r="E101" s="8" t="s">
        <v>14</v>
      </c>
      <c r="F101" s="8" t="s">
        <v>29</v>
      </c>
      <c r="G101" s="8" t="s">
        <v>16</v>
      </c>
      <c r="H101" s="8" t="s">
        <v>17</v>
      </c>
      <c r="I101" s="8">
        <v>17</v>
      </c>
      <c r="J101" s="8" t="s">
        <v>46</v>
      </c>
      <c r="K101" s="8" t="s">
        <v>19</v>
      </c>
      <c r="L101" s="8" t="s">
        <v>23</v>
      </c>
    </row>
    <row r="102" spans="1:12" ht="12.75" x14ac:dyDescent="0.2">
      <c r="B102" s="1">
        <v>96</v>
      </c>
      <c r="C102" s="8" t="s">
        <v>12</v>
      </c>
      <c r="D102" s="8" t="s">
        <v>13</v>
      </c>
      <c r="E102" s="8" t="s">
        <v>21</v>
      </c>
      <c r="F102" s="8" t="s">
        <v>13</v>
      </c>
      <c r="G102" s="8" t="s">
        <v>16</v>
      </c>
      <c r="H102" s="8" t="s">
        <v>17</v>
      </c>
      <c r="I102" s="8">
        <v>60</v>
      </c>
      <c r="J102" s="8" t="s">
        <v>18</v>
      </c>
      <c r="K102" s="8" t="s">
        <v>19</v>
      </c>
      <c r="L102" s="8" t="s">
        <v>37</v>
      </c>
    </row>
    <row r="103" spans="1:12" ht="12.75" x14ac:dyDescent="0.2">
      <c r="B103" s="1">
        <v>97</v>
      </c>
      <c r="C103" s="8" t="s">
        <v>24</v>
      </c>
      <c r="D103" s="8" t="s">
        <v>25</v>
      </c>
      <c r="E103" s="8" t="s">
        <v>47</v>
      </c>
      <c r="F103" s="8" t="s">
        <v>29</v>
      </c>
      <c r="G103" s="8" t="s">
        <v>16</v>
      </c>
      <c r="H103" s="8" t="s">
        <v>17</v>
      </c>
      <c r="I103" s="8">
        <v>60</v>
      </c>
      <c r="J103" s="8" t="s">
        <v>18</v>
      </c>
      <c r="K103" s="8" t="s">
        <v>19</v>
      </c>
      <c r="L103" s="8" t="s">
        <v>43</v>
      </c>
    </row>
    <row r="104" spans="1:12" ht="12.75" x14ac:dyDescent="0.2">
      <c r="B104" s="1">
        <v>98</v>
      </c>
      <c r="C104" s="8" t="s">
        <v>12</v>
      </c>
      <c r="D104" s="8" t="s">
        <v>38</v>
      </c>
      <c r="E104" s="8" t="s">
        <v>21</v>
      </c>
      <c r="F104" s="8" t="s">
        <v>15</v>
      </c>
      <c r="G104" s="8" t="s">
        <v>16</v>
      </c>
      <c r="H104" s="8" t="s">
        <v>17</v>
      </c>
      <c r="I104" s="8">
        <v>47</v>
      </c>
      <c r="J104" s="8" t="s">
        <v>18</v>
      </c>
      <c r="K104" s="8" t="s">
        <v>19</v>
      </c>
      <c r="L104" s="8" t="s">
        <v>23</v>
      </c>
    </row>
    <row r="105" spans="1:12" ht="12.75" x14ac:dyDescent="0.2">
      <c r="B105" s="1">
        <v>99</v>
      </c>
      <c r="C105" s="8" t="s">
        <v>24</v>
      </c>
      <c r="D105" s="8" t="s">
        <v>41</v>
      </c>
      <c r="E105" s="8" t="s">
        <v>47</v>
      </c>
      <c r="F105" s="8" t="s">
        <v>29</v>
      </c>
      <c r="G105" s="8" t="s">
        <v>16</v>
      </c>
      <c r="H105" s="8" t="s">
        <v>17</v>
      </c>
      <c r="I105" s="8">
        <v>60</v>
      </c>
      <c r="J105" s="8" t="s">
        <v>18</v>
      </c>
      <c r="K105" s="8" t="s">
        <v>19</v>
      </c>
      <c r="L105" s="8" t="s">
        <v>34</v>
      </c>
    </row>
    <row r="106" spans="1:12" ht="12.75" x14ac:dyDescent="0.2">
      <c r="B106" s="1">
        <v>100</v>
      </c>
      <c r="C106" s="8" t="s">
        <v>24</v>
      </c>
      <c r="D106" s="8" t="s">
        <v>38</v>
      </c>
      <c r="E106" s="8" t="s">
        <v>14</v>
      </c>
      <c r="F106" s="8" t="s">
        <v>29</v>
      </c>
      <c r="G106" s="8" t="s">
        <v>16</v>
      </c>
      <c r="H106" s="8" t="s">
        <v>17</v>
      </c>
      <c r="I106" s="8">
        <v>57</v>
      </c>
      <c r="J106" s="8" t="s">
        <v>18</v>
      </c>
      <c r="K106" s="8" t="s">
        <v>39</v>
      </c>
      <c r="L106" s="8" t="s">
        <v>51</v>
      </c>
    </row>
    <row r="107" spans="1:12" ht="12.75" x14ac:dyDescent="0.2">
      <c r="B107" s="1">
        <v>101</v>
      </c>
      <c r="C107" s="8" t="s">
        <v>12</v>
      </c>
      <c r="D107" s="8" t="s">
        <v>13</v>
      </c>
      <c r="E107" s="8" t="s">
        <v>47</v>
      </c>
      <c r="F107" s="8" t="s">
        <v>13</v>
      </c>
      <c r="G107" s="8" t="s">
        <v>16</v>
      </c>
      <c r="H107" s="8" t="s">
        <v>17</v>
      </c>
      <c r="I107" s="8">
        <v>52</v>
      </c>
      <c r="J107" s="8" t="s">
        <v>18</v>
      </c>
      <c r="K107" s="8" t="s">
        <v>19</v>
      </c>
      <c r="L107" s="8" t="s">
        <v>40</v>
      </c>
    </row>
    <row r="108" spans="1:12" ht="12.75" x14ac:dyDescent="0.2">
      <c r="A108" s="1" t="s">
        <v>59</v>
      </c>
      <c r="B108" s="1">
        <v>102</v>
      </c>
      <c r="C108" s="8" t="s">
        <v>12</v>
      </c>
      <c r="D108" s="8" t="s">
        <v>27</v>
      </c>
      <c r="E108" s="8" t="s">
        <v>35</v>
      </c>
      <c r="F108" s="8" t="s">
        <v>15</v>
      </c>
      <c r="G108" s="8" t="s">
        <v>16</v>
      </c>
      <c r="H108" s="8" t="s">
        <v>36</v>
      </c>
      <c r="I108" s="8">
        <v>60</v>
      </c>
      <c r="J108" s="8" t="s">
        <v>18</v>
      </c>
      <c r="K108" s="8" t="s">
        <v>19</v>
      </c>
      <c r="L108" s="8" t="s">
        <v>37</v>
      </c>
    </row>
    <row r="109" spans="1:12" ht="12.75" x14ac:dyDescent="0.2">
      <c r="B109" s="1">
        <v>103</v>
      </c>
      <c r="C109" s="8" t="s">
        <v>24</v>
      </c>
      <c r="D109" s="8" t="s">
        <v>38</v>
      </c>
      <c r="E109" s="8" t="s">
        <v>47</v>
      </c>
      <c r="F109" s="8" t="s">
        <v>13</v>
      </c>
      <c r="G109" s="8" t="s">
        <v>16</v>
      </c>
      <c r="H109" s="8" t="s">
        <v>17</v>
      </c>
      <c r="I109" s="8">
        <v>60</v>
      </c>
      <c r="J109" s="8" t="s">
        <v>18</v>
      </c>
      <c r="K109" s="8" t="s">
        <v>19</v>
      </c>
      <c r="L109" s="8" t="s">
        <v>40</v>
      </c>
    </row>
    <row r="110" spans="1:12" ht="12.75" x14ac:dyDescent="0.2">
      <c r="B110" s="1">
        <v>104</v>
      </c>
      <c r="C110" s="8" t="s">
        <v>12</v>
      </c>
      <c r="D110" s="8" t="s">
        <v>27</v>
      </c>
      <c r="E110" s="8" t="s">
        <v>32</v>
      </c>
      <c r="F110" s="8" t="s">
        <v>15</v>
      </c>
      <c r="G110" s="8" t="s">
        <v>16</v>
      </c>
      <c r="H110" s="8" t="s">
        <v>17</v>
      </c>
      <c r="I110" s="8">
        <v>52</v>
      </c>
      <c r="J110" s="8" t="s">
        <v>18</v>
      </c>
      <c r="K110" s="8" t="s">
        <v>19</v>
      </c>
      <c r="L110" s="8" t="s">
        <v>26</v>
      </c>
    </row>
    <row r="111" spans="1:12" ht="12.75" x14ac:dyDescent="0.2">
      <c r="B111" s="1">
        <v>105</v>
      </c>
      <c r="C111" s="8" t="s">
        <v>24</v>
      </c>
      <c r="D111" s="8" t="s">
        <v>25</v>
      </c>
      <c r="E111" s="8" t="s">
        <v>47</v>
      </c>
      <c r="F111" s="8" t="s">
        <v>29</v>
      </c>
      <c r="G111" s="8" t="s">
        <v>16</v>
      </c>
      <c r="H111" s="8" t="s">
        <v>17</v>
      </c>
      <c r="I111" s="8">
        <v>55</v>
      </c>
      <c r="J111" s="8" t="s">
        <v>18</v>
      </c>
      <c r="K111" s="8" t="s">
        <v>19</v>
      </c>
      <c r="L111" s="8" t="s">
        <v>43</v>
      </c>
    </row>
    <row r="112" spans="1:12" ht="12.75" x14ac:dyDescent="0.2">
      <c r="B112" s="1">
        <v>106</v>
      </c>
      <c r="C112" s="8" t="s">
        <v>12</v>
      </c>
      <c r="D112" s="8" t="s">
        <v>13</v>
      </c>
      <c r="E112" s="8" t="s">
        <v>28</v>
      </c>
      <c r="F112" s="8" t="s">
        <v>29</v>
      </c>
      <c r="G112" s="8" t="s">
        <v>16</v>
      </c>
      <c r="H112" s="8" t="s">
        <v>36</v>
      </c>
      <c r="I112" s="8">
        <v>46</v>
      </c>
      <c r="J112" s="8" t="s">
        <v>18</v>
      </c>
      <c r="K112" s="8" t="s">
        <v>19</v>
      </c>
      <c r="L112" s="8" t="s">
        <v>37</v>
      </c>
    </row>
    <row r="113" spans="2:12" ht="12.75" x14ac:dyDescent="0.2">
      <c r="B113" s="1">
        <v>107</v>
      </c>
      <c r="C113" s="8" t="s">
        <v>24</v>
      </c>
      <c r="D113" s="8" t="s">
        <v>27</v>
      </c>
      <c r="E113" s="8" t="s">
        <v>35</v>
      </c>
      <c r="F113" s="8" t="s">
        <v>15</v>
      </c>
      <c r="G113" s="8" t="s">
        <v>16</v>
      </c>
      <c r="H113" s="8" t="s">
        <v>36</v>
      </c>
      <c r="I113" s="8">
        <v>60</v>
      </c>
      <c r="J113" s="8" t="s">
        <v>18</v>
      </c>
      <c r="K113" s="8" t="s">
        <v>19</v>
      </c>
      <c r="L113" s="8" t="s">
        <v>37</v>
      </c>
    </row>
    <row r="114" spans="2:12" ht="12.75" x14ac:dyDescent="0.2">
      <c r="B114" s="1">
        <v>108</v>
      </c>
      <c r="C114" s="8" t="s">
        <v>24</v>
      </c>
      <c r="D114" s="8" t="s">
        <v>13</v>
      </c>
      <c r="E114" s="8" t="s">
        <v>33</v>
      </c>
      <c r="F114" s="8" t="s">
        <v>13</v>
      </c>
      <c r="G114" s="8" t="s">
        <v>16</v>
      </c>
      <c r="H114" s="8" t="s">
        <v>17</v>
      </c>
      <c r="I114" s="8">
        <v>55</v>
      </c>
      <c r="J114" s="8" t="s">
        <v>18</v>
      </c>
      <c r="K114" s="8" t="s">
        <v>19</v>
      </c>
      <c r="L114" s="8" t="s">
        <v>20</v>
      </c>
    </row>
    <row r="115" spans="2:12" ht="12.75" x14ac:dyDescent="0.2">
      <c r="B115" s="1">
        <v>109</v>
      </c>
      <c r="C115" s="8" t="s">
        <v>24</v>
      </c>
      <c r="D115" s="8" t="s">
        <v>38</v>
      </c>
      <c r="E115" s="8" t="s">
        <v>28</v>
      </c>
      <c r="F115" s="8" t="s">
        <v>13</v>
      </c>
      <c r="G115" s="8" t="s">
        <v>16</v>
      </c>
      <c r="H115" s="8" t="s">
        <v>17</v>
      </c>
      <c r="I115" s="8">
        <v>56</v>
      </c>
      <c r="J115" s="8" t="s">
        <v>18</v>
      </c>
      <c r="K115" s="8" t="s">
        <v>39</v>
      </c>
      <c r="L115" s="8" t="s">
        <v>26</v>
      </c>
    </row>
    <row r="116" spans="2:12" ht="12.75" x14ac:dyDescent="0.2">
      <c r="B116" s="1">
        <v>110</v>
      </c>
      <c r="C116" s="8" t="s">
        <v>24</v>
      </c>
      <c r="D116" s="8" t="s">
        <v>25</v>
      </c>
      <c r="E116" s="8" t="s">
        <v>47</v>
      </c>
      <c r="F116" s="8" t="s">
        <v>29</v>
      </c>
      <c r="G116" s="8" t="s">
        <v>16</v>
      </c>
      <c r="H116" s="8" t="s">
        <v>17</v>
      </c>
      <c r="I116" s="8">
        <v>60</v>
      </c>
      <c r="J116" s="8" t="s">
        <v>18</v>
      </c>
      <c r="K116" s="8" t="s">
        <v>19</v>
      </c>
      <c r="L116" s="8" t="s">
        <v>26</v>
      </c>
    </row>
    <row r="117" spans="2:12" ht="12.75" x14ac:dyDescent="0.2">
      <c r="B117" s="1">
        <v>111</v>
      </c>
      <c r="C117" s="8" t="s">
        <v>24</v>
      </c>
      <c r="D117" s="8" t="s">
        <v>25</v>
      </c>
      <c r="E117" s="8" t="s">
        <v>47</v>
      </c>
      <c r="F117" s="8" t="s">
        <v>13</v>
      </c>
      <c r="G117" s="8" t="s">
        <v>16</v>
      </c>
      <c r="H117" s="8" t="s">
        <v>17</v>
      </c>
      <c r="I117" s="8">
        <v>60</v>
      </c>
      <c r="J117" s="8" t="s">
        <v>18</v>
      </c>
      <c r="K117" s="8" t="s">
        <v>19</v>
      </c>
      <c r="L117" s="8" t="s">
        <v>26</v>
      </c>
    </row>
    <row r="118" spans="2:12" ht="12.75" x14ac:dyDescent="0.2">
      <c r="B118" s="1">
        <v>112</v>
      </c>
      <c r="C118" s="8" t="s">
        <v>24</v>
      </c>
      <c r="D118" s="8" t="s">
        <v>13</v>
      </c>
      <c r="E118" s="8" t="s">
        <v>33</v>
      </c>
      <c r="F118" s="8" t="s">
        <v>42</v>
      </c>
      <c r="G118" s="8" t="s">
        <v>16</v>
      </c>
      <c r="H118" s="8" t="s">
        <v>17</v>
      </c>
      <c r="I118" s="8">
        <v>60</v>
      </c>
      <c r="J118" s="8" t="s">
        <v>18</v>
      </c>
      <c r="K118" s="8" t="s">
        <v>19</v>
      </c>
      <c r="L118" s="8" t="s">
        <v>26</v>
      </c>
    </row>
    <row r="119" spans="2:12" ht="12.75" x14ac:dyDescent="0.2">
      <c r="B119" s="1">
        <v>113</v>
      </c>
      <c r="C119" s="8" t="s">
        <v>55</v>
      </c>
      <c r="D119" s="8" t="s">
        <v>41</v>
      </c>
      <c r="E119" s="8" t="s">
        <v>35</v>
      </c>
      <c r="F119" s="8" t="s">
        <v>42</v>
      </c>
      <c r="G119" s="8" t="s">
        <v>30</v>
      </c>
      <c r="H119" s="8" t="s">
        <v>60</v>
      </c>
      <c r="I119" s="8">
        <v>60</v>
      </c>
      <c r="J119" s="8" t="s">
        <v>46</v>
      </c>
      <c r="K119" s="8" t="s">
        <v>19</v>
      </c>
      <c r="L119" s="8" t="s">
        <v>37</v>
      </c>
    </row>
    <row r="120" spans="2:12" ht="12.75" x14ac:dyDescent="0.2">
      <c r="B120" s="1">
        <v>114</v>
      </c>
      <c r="C120" s="8" t="s">
        <v>12</v>
      </c>
      <c r="D120" s="8" t="s">
        <v>13</v>
      </c>
      <c r="E120" s="8" t="s">
        <v>32</v>
      </c>
      <c r="F120" s="8" t="s">
        <v>13</v>
      </c>
      <c r="G120" s="8" t="s">
        <v>16</v>
      </c>
      <c r="H120" s="8" t="s">
        <v>17</v>
      </c>
      <c r="I120" s="8">
        <v>49</v>
      </c>
      <c r="J120" s="8" t="s">
        <v>18</v>
      </c>
      <c r="K120" s="8" t="s">
        <v>19</v>
      </c>
      <c r="L120" s="8" t="s">
        <v>26</v>
      </c>
    </row>
    <row r="121" spans="2:12" ht="12.75" x14ac:dyDescent="0.2">
      <c r="B121" s="1">
        <v>115</v>
      </c>
      <c r="C121" s="8" t="s">
        <v>24</v>
      </c>
      <c r="D121" s="8" t="s">
        <v>25</v>
      </c>
      <c r="E121" s="8" t="s">
        <v>28</v>
      </c>
      <c r="F121" s="8" t="s">
        <v>42</v>
      </c>
      <c r="G121" s="8" t="s">
        <v>16</v>
      </c>
      <c r="H121" s="8" t="s">
        <v>17</v>
      </c>
      <c r="I121" s="8">
        <v>55</v>
      </c>
      <c r="J121" s="8" t="s">
        <v>18</v>
      </c>
      <c r="K121" s="8" t="s">
        <v>19</v>
      </c>
      <c r="L121" s="8" t="s">
        <v>43</v>
      </c>
    </row>
    <row r="122" spans="2:12" ht="12.75" x14ac:dyDescent="0.2">
      <c r="B122" s="1">
        <v>116</v>
      </c>
      <c r="C122" s="8" t="s">
        <v>24</v>
      </c>
      <c r="D122" s="8" t="s">
        <v>38</v>
      </c>
      <c r="E122" s="8" t="s">
        <v>33</v>
      </c>
      <c r="F122" s="8" t="s">
        <v>29</v>
      </c>
      <c r="G122" s="8" t="s">
        <v>16</v>
      </c>
      <c r="H122" s="8" t="s">
        <v>17</v>
      </c>
      <c r="I122" s="8">
        <v>41</v>
      </c>
      <c r="J122" s="8" t="s">
        <v>18</v>
      </c>
      <c r="K122" s="8" t="s">
        <v>19</v>
      </c>
      <c r="L122" s="8" t="s">
        <v>37</v>
      </c>
    </row>
    <row r="123" spans="2:12" ht="12.75" x14ac:dyDescent="0.2">
      <c r="B123" s="1">
        <v>117</v>
      </c>
      <c r="C123" s="8" t="s">
        <v>24</v>
      </c>
      <c r="D123" s="8" t="s">
        <v>13</v>
      </c>
      <c r="E123" s="8" t="s">
        <v>33</v>
      </c>
      <c r="F123" s="8" t="s">
        <v>13</v>
      </c>
      <c r="G123" s="8" t="s">
        <v>16</v>
      </c>
      <c r="H123" s="8" t="s">
        <v>17</v>
      </c>
      <c r="I123" s="8">
        <v>60</v>
      </c>
      <c r="J123" s="8" t="s">
        <v>18</v>
      </c>
      <c r="K123" s="8" t="s">
        <v>19</v>
      </c>
      <c r="L123" s="8" t="s">
        <v>37</v>
      </c>
    </row>
    <row r="124" spans="2:12" ht="12.75" x14ac:dyDescent="0.2">
      <c r="B124" s="1">
        <v>118</v>
      </c>
      <c r="C124" s="8" t="s">
        <v>24</v>
      </c>
      <c r="D124" s="8" t="s">
        <v>13</v>
      </c>
      <c r="E124" s="8" t="s">
        <v>35</v>
      </c>
      <c r="F124" s="8" t="s">
        <v>29</v>
      </c>
      <c r="G124" s="8" t="s">
        <v>16</v>
      </c>
      <c r="H124" s="8" t="s">
        <v>17</v>
      </c>
      <c r="I124" s="8">
        <v>60</v>
      </c>
      <c r="J124" s="8" t="s">
        <v>18</v>
      </c>
      <c r="K124" s="8" t="s">
        <v>19</v>
      </c>
      <c r="L124" s="8" t="s">
        <v>40</v>
      </c>
    </row>
    <row r="125" spans="2:12" ht="12.75" x14ac:dyDescent="0.2">
      <c r="B125" s="1">
        <v>119</v>
      </c>
      <c r="C125" s="8" t="s">
        <v>24</v>
      </c>
      <c r="D125" s="8" t="s">
        <v>38</v>
      </c>
      <c r="E125" s="8" t="s">
        <v>35</v>
      </c>
      <c r="F125" s="8" t="s">
        <v>29</v>
      </c>
      <c r="G125" s="8" t="s">
        <v>16</v>
      </c>
      <c r="H125" s="8" t="s">
        <v>17</v>
      </c>
      <c r="I125" s="8">
        <v>60</v>
      </c>
      <c r="J125" s="8" t="s">
        <v>18</v>
      </c>
      <c r="K125" s="8" t="s">
        <v>19</v>
      </c>
      <c r="L125" s="8" t="s">
        <v>40</v>
      </c>
    </row>
    <row r="126" spans="2:12" ht="12.75" x14ac:dyDescent="0.2">
      <c r="B126" s="1">
        <v>120</v>
      </c>
      <c r="C126" s="8" t="s">
        <v>12</v>
      </c>
      <c r="D126" s="8" t="s">
        <v>27</v>
      </c>
      <c r="E126" s="8" t="s">
        <v>28</v>
      </c>
      <c r="F126" s="8" t="s">
        <v>42</v>
      </c>
      <c r="G126" s="8" t="s">
        <v>16</v>
      </c>
      <c r="H126" s="8" t="s">
        <v>36</v>
      </c>
      <c r="I126" s="8">
        <v>60</v>
      </c>
      <c r="J126" s="8" t="s">
        <v>18</v>
      </c>
      <c r="K126" s="8" t="s">
        <v>19</v>
      </c>
      <c r="L126" s="8" t="s">
        <v>37</v>
      </c>
    </row>
    <row r="127" spans="2:12" ht="12.75" x14ac:dyDescent="0.2">
      <c r="B127" s="1">
        <v>121</v>
      </c>
      <c r="C127" s="8" t="s">
        <v>12</v>
      </c>
      <c r="D127" s="8" t="s">
        <v>13</v>
      </c>
      <c r="E127" s="8" t="s">
        <v>21</v>
      </c>
      <c r="F127" s="8" t="s">
        <v>13</v>
      </c>
      <c r="G127" s="8" t="s">
        <v>16</v>
      </c>
      <c r="H127" s="8" t="s">
        <v>17</v>
      </c>
      <c r="I127" s="8">
        <v>56</v>
      </c>
      <c r="J127" s="8" t="s">
        <v>18</v>
      </c>
      <c r="K127" s="8" t="s">
        <v>19</v>
      </c>
      <c r="L127" s="8" t="s">
        <v>31</v>
      </c>
    </row>
    <row r="128" spans="2:12" ht="12.75" x14ac:dyDescent="0.2">
      <c r="B128" s="1">
        <v>122</v>
      </c>
      <c r="C128" s="8" t="s">
        <v>12</v>
      </c>
      <c r="D128" s="8" t="s">
        <v>13</v>
      </c>
      <c r="E128" s="8" t="s">
        <v>47</v>
      </c>
      <c r="F128" s="8" t="s">
        <v>49</v>
      </c>
      <c r="G128" s="8" t="s">
        <v>16</v>
      </c>
      <c r="H128" s="8" t="s">
        <v>36</v>
      </c>
      <c r="I128" s="8">
        <v>60</v>
      </c>
      <c r="J128" s="8" t="s">
        <v>18</v>
      </c>
      <c r="K128" s="8" t="s">
        <v>19</v>
      </c>
      <c r="L128" s="8" t="s">
        <v>37</v>
      </c>
    </row>
    <row r="129" spans="1:13" ht="12.75" x14ac:dyDescent="0.2">
      <c r="B129" s="1">
        <v>123</v>
      </c>
      <c r="C129" s="8" t="s">
        <v>24</v>
      </c>
      <c r="D129" s="8" t="s">
        <v>27</v>
      </c>
      <c r="E129" s="8" t="s">
        <v>14</v>
      </c>
      <c r="F129" s="8" t="s">
        <v>13</v>
      </c>
      <c r="G129" s="8" t="s">
        <v>16</v>
      </c>
      <c r="H129" s="8" t="s">
        <v>17</v>
      </c>
      <c r="I129" s="8">
        <v>60</v>
      </c>
      <c r="J129" s="8" t="s">
        <v>18</v>
      </c>
      <c r="K129" s="8" t="s">
        <v>19</v>
      </c>
      <c r="L129" s="8" t="s">
        <v>40</v>
      </c>
    </row>
    <row r="130" spans="1:13" ht="12.75" x14ac:dyDescent="0.2">
      <c r="B130" s="1">
        <v>124</v>
      </c>
      <c r="C130" s="8" t="s">
        <v>24</v>
      </c>
      <c r="D130" s="8" t="s">
        <v>13</v>
      </c>
      <c r="E130" s="8" t="s">
        <v>28</v>
      </c>
      <c r="F130" s="8" t="s">
        <v>29</v>
      </c>
      <c r="G130" s="8" t="s">
        <v>16</v>
      </c>
      <c r="H130" s="8" t="s">
        <v>17</v>
      </c>
      <c r="I130" s="8">
        <v>57</v>
      </c>
      <c r="J130" s="8" t="s">
        <v>18</v>
      </c>
      <c r="K130" s="8" t="s">
        <v>19</v>
      </c>
      <c r="L130" s="8" t="s">
        <v>43</v>
      </c>
    </row>
    <row r="131" spans="1:13" ht="12.75" x14ac:dyDescent="0.2">
      <c r="B131" s="1">
        <v>125</v>
      </c>
      <c r="C131" s="8" t="s">
        <v>12</v>
      </c>
      <c r="D131" s="8" t="s">
        <v>13</v>
      </c>
      <c r="E131" s="8" t="s">
        <v>21</v>
      </c>
      <c r="F131" s="8" t="s">
        <v>13</v>
      </c>
      <c r="G131" s="8" t="s">
        <v>16</v>
      </c>
      <c r="H131" s="8" t="s">
        <v>17</v>
      </c>
      <c r="I131" s="8">
        <v>60</v>
      </c>
      <c r="J131" s="8" t="s">
        <v>18</v>
      </c>
      <c r="K131" s="8" t="s">
        <v>19</v>
      </c>
      <c r="L131" s="8" t="s">
        <v>26</v>
      </c>
    </row>
    <row r="132" spans="1:13" ht="12.75" x14ac:dyDescent="0.2">
      <c r="A132" s="1" t="s">
        <v>61</v>
      </c>
      <c r="B132" s="1">
        <v>126</v>
      </c>
      <c r="C132" s="8" t="s">
        <v>24</v>
      </c>
      <c r="D132" s="8" t="s">
        <v>27</v>
      </c>
      <c r="E132" s="8" t="s">
        <v>35</v>
      </c>
      <c r="F132" s="8" t="s">
        <v>15</v>
      </c>
      <c r="G132" s="8" t="s">
        <v>16</v>
      </c>
      <c r="H132" s="8" t="s">
        <v>17</v>
      </c>
      <c r="I132" s="8">
        <v>60</v>
      </c>
      <c r="J132" s="8" t="s">
        <v>46</v>
      </c>
      <c r="K132" s="8" t="s">
        <v>19</v>
      </c>
      <c r="L132" s="8" t="s">
        <v>31</v>
      </c>
    </row>
    <row r="133" spans="1:13" ht="12.75" x14ac:dyDescent="0.2">
      <c r="B133" s="1">
        <v>127</v>
      </c>
      <c r="C133" s="8" t="s">
        <v>24</v>
      </c>
      <c r="D133" s="8" t="s">
        <v>41</v>
      </c>
      <c r="E133" s="8" t="s">
        <v>21</v>
      </c>
      <c r="F133" s="8" t="s">
        <v>29</v>
      </c>
      <c r="G133" s="8" t="s">
        <v>16</v>
      </c>
      <c r="H133" s="8" t="s">
        <v>17</v>
      </c>
      <c r="I133" s="8">
        <v>58</v>
      </c>
      <c r="J133" s="8" t="s">
        <v>18</v>
      </c>
      <c r="K133" s="8" t="s">
        <v>19</v>
      </c>
      <c r="L133" s="8" t="s">
        <v>26</v>
      </c>
    </row>
    <row r="134" spans="1:13" ht="12.75" x14ac:dyDescent="0.2">
      <c r="B134" s="1">
        <v>128</v>
      </c>
      <c r="C134" s="8" t="s">
        <v>24</v>
      </c>
      <c r="D134" s="8" t="s">
        <v>25</v>
      </c>
      <c r="E134" s="8" t="s">
        <v>47</v>
      </c>
      <c r="F134" s="8" t="s">
        <v>15</v>
      </c>
      <c r="G134" s="8" t="s">
        <v>16</v>
      </c>
      <c r="H134" s="8" t="s">
        <v>17</v>
      </c>
      <c r="I134" s="8">
        <v>60</v>
      </c>
      <c r="J134" s="8" t="s">
        <v>18</v>
      </c>
      <c r="K134" s="8" t="s">
        <v>19</v>
      </c>
      <c r="L134" s="8" t="s">
        <v>26</v>
      </c>
    </row>
    <row r="135" spans="1:13" ht="12.75" x14ac:dyDescent="0.2">
      <c r="B135" s="1">
        <v>129</v>
      </c>
      <c r="C135" s="8" t="s">
        <v>24</v>
      </c>
      <c r="D135" s="8" t="s">
        <v>13</v>
      </c>
      <c r="E135" s="8" t="s">
        <v>21</v>
      </c>
      <c r="F135" s="8" t="s">
        <v>13</v>
      </c>
      <c r="G135" s="8" t="s">
        <v>16</v>
      </c>
      <c r="H135" s="8" t="s">
        <v>17</v>
      </c>
      <c r="I135" s="8">
        <v>57</v>
      </c>
      <c r="J135" s="8" t="s">
        <v>18</v>
      </c>
      <c r="K135" s="8" t="s">
        <v>19</v>
      </c>
      <c r="L135" s="8" t="s">
        <v>40</v>
      </c>
    </row>
    <row r="136" spans="1:13" ht="12.75" x14ac:dyDescent="0.2">
      <c r="B136" s="1">
        <v>130</v>
      </c>
      <c r="C136" s="8" t="s">
        <v>12</v>
      </c>
      <c r="D136" s="8" t="s">
        <v>27</v>
      </c>
      <c r="E136" s="8" t="s">
        <v>35</v>
      </c>
      <c r="F136" s="8" t="s">
        <v>15</v>
      </c>
      <c r="G136" s="8" t="s">
        <v>16</v>
      </c>
      <c r="H136" s="8" t="s">
        <v>17</v>
      </c>
      <c r="I136" s="8">
        <v>59</v>
      </c>
      <c r="J136" s="8" t="s">
        <v>18</v>
      </c>
      <c r="K136" s="8" t="s">
        <v>19</v>
      </c>
      <c r="L136" s="8" t="s">
        <v>40</v>
      </c>
    </row>
    <row r="137" spans="1:13" ht="12.75" x14ac:dyDescent="0.2">
      <c r="B137" s="1">
        <v>131</v>
      </c>
      <c r="C137" s="8" t="s">
        <v>24</v>
      </c>
      <c r="D137" s="8" t="s">
        <v>13</v>
      </c>
      <c r="E137" s="8" t="s">
        <v>28</v>
      </c>
      <c r="F137" s="8" t="s">
        <v>29</v>
      </c>
      <c r="G137" s="8" t="s">
        <v>16</v>
      </c>
      <c r="H137" s="8" t="s">
        <v>17</v>
      </c>
      <c r="I137" s="8">
        <v>60</v>
      </c>
      <c r="J137" s="8" t="s">
        <v>18</v>
      </c>
      <c r="K137" s="8" t="s">
        <v>19</v>
      </c>
      <c r="L137" s="8" t="s">
        <v>45</v>
      </c>
    </row>
    <row r="138" spans="1:13" ht="12.75" x14ac:dyDescent="0.2">
      <c r="B138" s="1">
        <v>132</v>
      </c>
      <c r="C138" s="8" t="s">
        <v>12</v>
      </c>
      <c r="D138" s="8" t="s">
        <v>38</v>
      </c>
      <c r="E138" s="8" t="s">
        <v>21</v>
      </c>
      <c r="F138" s="8" t="s">
        <v>13</v>
      </c>
      <c r="G138" s="8" t="s">
        <v>16</v>
      </c>
      <c r="H138" s="8" t="s">
        <v>17</v>
      </c>
      <c r="I138" s="8">
        <v>52</v>
      </c>
      <c r="J138" s="8" t="s">
        <v>46</v>
      </c>
      <c r="K138" s="8" t="s">
        <v>19</v>
      </c>
      <c r="L138" s="8" t="s">
        <v>20</v>
      </c>
    </row>
    <row r="139" spans="1:13" ht="12.75" x14ac:dyDescent="0.2">
      <c r="B139" s="1">
        <v>133</v>
      </c>
      <c r="C139" s="8" t="s">
        <v>12</v>
      </c>
      <c r="D139" s="8" t="s">
        <v>27</v>
      </c>
      <c r="E139" s="8" t="s">
        <v>32</v>
      </c>
      <c r="F139" s="8" t="s">
        <v>29</v>
      </c>
      <c r="G139" s="8" t="s">
        <v>16</v>
      </c>
      <c r="H139" s="8" t="s">
        <v>17</v>
      </c>
      <c r="I139" s="8">
        <v>60</v>
      </c>
      <c r="J139" s="8" t="s">
        <v>18</v>
      </c>
      <c r="K139" s="8" t="s">
        <v>19</v>
      </c>
      <c r="L139" s="8" t="s">
        <v>37</v>
      </c>
    </row>
    <row r="140" spans="1:13" ht="12.75" x14ac:dyDescent="0.2">
      <c r="B140" s="1">
        <v>134</v>
      </c>
      <c r="C140" s="8" t="s">
        <v>24</v>
      </c>
      <c r="D140" s="8" t="s">
        <v>13</v>
      </c>
      <c r="E140" s="8" t="s">
        <v>28</v>
      </c>
      <c r="F140" s="8" t="s">
        <v>29</v>
      </c>
      <c r="G140" s="8" t="s">
        <v>16</v>
      </c>
      <c r="H140" s="8" t="s">
        <v>17</v>
      </c>
      <c r="I140" s="8">
        <v>60</v>
      </c>
      <c r="J140" s="8" t="s">
        <v>18</v>
      </c>
      <c r="K140" s="8" t="s">
        <v>19</v>
      </c>
      <c r="L140" s="8" t="s">
        <v>37</v>
      </c>
      <c r="M140" s="1" t="s">
        <v>62</v>
      </c>
    </row>
    <row r="141" spans="1:13" ht="12.75" x14ac:dyDescent="0.2">
      <c r="B141" s="1">
        <v>135</v>
      </c>
      <c r="C141" s="8" t="s">
        <v>24</v>
      </c>
      <c r="D141" s="8" t="s">
        <v>27</v>
      </c>
      <c r="E141" s="8" t="s">
        <v>28</v>
      </c>
      <c r="F141" s="8" t="s">
        <v>15</v>
      </c>
      <c r="G141" s="8" t="s">
        <v>16</v>
      </c>
      <c r="H141" s="8" t="s">
        <v>17</v>
      </c>
      <c r="I141" s="8">
        <v>49</v>
      </c>
      <c r="J141" s="8" t="s">
        <v>18</v>
      </c>
      <c r="K141" s="8" t="s">
        <v>19</v>
      </c>
      <c r="L141" s="8" t="s">
        <v>31</v>
      </c>
    </row>
    <row r="142" spans="1:13" ht="12.75" x14ac:dyDescent="0.2">
      <c r="B142" s="1">
        <v>136</v>
      </c>
      <c r="C142" s="8" t="s">
        <v>24</v>
      </c>
      <c r="D142" s="8" t="s">
        <v>13</v>
      </c>
      <c r="E142" s="8" t="s">
        <v>35</v>
      </c>
      <c r="F142" s="8" t="s">
        <v>13</v>
      </c>
      <c r="G142" s="8" t="s">
        <v>16</v>
      </c>
      <c r="H142" s="8" t="s">
        <v>17</v>
      </c>
      <c r="I142" s="8">
        <v>60</v>
      </c>
      <c r="J142" s="8" t="s">
        <v>18</v>
      </c>
      <c r="K142" s="8" t="s">
        <v>19</v>
      </c>
      <c r="L142" s="8" t="s">
        <v>40</v>
      </c>
    </row>
    <row r="143" spans="1:13" ht="12.75" x14ac:dyDescent="0.2">
      <c r="B143" s="1">
        <v>137</v>
      </c>
      <c r="C143" s="8" t="s">
        <v>24</v>
      </c>
      <c r="D143" s="8" t="s">
        <v>38</v>
      </c>
      <c r="E143" s="8" t="s">
        <v>33</v>
      </c>
      <c r="F143" s="8" t="s">
        <v>29</v>
      </c>
      <c r="G143" s="8" t="s">
        <v>16</v>
      </c>
      <c r="H143" s="8" t="s">
        <v>17</v>
      </c>
      <c r="I143" s="8">
        <v>57</v>
      </c>
      <c r="J143" s="8" t="s">
        <v>46</v>
      </c>
      <c r="K143" s="8" t="s">
        <v>19</v>
      </c>
      <c r="L143" s="8" t="s">
        <v>40</v>
      </c>
    </row>
    <row r="144" spans="1:13" ht="12.75" x14ac:dyDescent="0.2">
      <c r="B144" s="1">
        <v>138</v>
      </c>
      <c r="C144" s="8" t="s">
        <v>12</v>
      </c>
      <c r="D144" s="8" t="s">
        <v>13</v>
      </c>
      <c r="E144" s="8" t="s">
        <v>21</v>
      </c>
      <c r="F144" s="8" t="s">
        <v>13</v>
      </c>
      <c r="G144" s="8" t="s">
        <v>16</v>
      </c>
      <c r="H144" s="8" t="s">
        <v>17</v>
      </c>
      <c r="I144" s="8">
        <v>60</v>
      </c>
      <c r="J144" s="8" t="s">
        <v>46</v>
      </c>
      <c r="K144" s="8" t="s">
        <v>19</v>
      </c>
      <c r="L144" s="8" t="s">
        <v>26</v>
      </c>
    </row>
    <row r="145" spans="1:12" ht="12.75" x14ac:dyDescent="0.2">
      <c r="B145" s="1">
        <v>139</v>
      </c>
      <c r="C145" s="8" t="s">
        <v>24</v>
      </c>
      <c r="D145" s="8" t="s">
        <v>38</v>
      </c>
      <c r="E145" s="8" t="s">
        <v>33</v>
      </c>
      <c r="F145" s="8" t="s">
        <v>15</v>
      </c>
      <c r="G145" s="8" t="s">
        <v>16</v>
      </c>
      <c r="H145" s="8" t="s">
        <v>17</v>
      </c>
      <c r="I145" s="8">
        <v>60</v>
      </c>
      <c r="J145" s="8" t="s">
        <v>18</v>
      </c>
      <c r="K145" s="8" t="s">
        <v>19</v>
      </c>
      <c r="L145" s="8" t="s">
        <v>20</v>
      </c>
    </row>
    <row r="146" spans="1:12" ht="12.75" x14ac:dyDescent="0.2">
      <c r="B146" s="1">
        <v>140</v>
      </c>
      <c r="C146" s="8" t="s">
        <v>12</v>
      </c>
      <c r="D146" s="8" t="s">
        <v>41</v>
      </c>
      <c r="E146" s="8" t="s">
        <v>47</v>
      </c>
      <c r="F146" s="8" t="s">
        <v>15</v>
      </c>
      <c r="G146" s="8" t="s">
        <v>16</v>
      </c>
      <c r="H146" s="8" t="s">
        <v>17</v>
      </c>
      <c r="I146" s="8">
        <v>45</v>
      </c>
      <c r="J146" s="8" t="s">
        <v>18</v>
      </c>
      <c r="K146" s="8" t="s">
        <v>19</v>
      </c>
      <c r="L146" s="8" t="s">
        <v>26</v>
      </c>
    </row>
    <row r="147" spans="1:12" ht="12.75" x14ac:dyDescent="0.2">
      <c r="A147" s="1" t="s">
        <v>63</v>
      </c>
      <c r="B147" s="1">
        <v>141</v>
      </c>
      <c r="C147" s="8" t="s">
        <v>24</v>
      </c>
      <c r="D147" s="8" t="s">
        <v>38</v>
      </c>
      <c r="E147" s="8" t="s">
        <v>35</v>
      </c>
      <c r="F147" s="8" t="s">
        <v>29</v>
      </c>
      <c r="G147" s="8" t="s">
        <v>16</v>
      </c>
      <c r="H147" s="8" t="s">
        <v>17</v>
      </c>
      <c r="I147" s="8">
        <v>45</v>
      </c>
      <c r="J147" s="8" t="s">
        <v>18</v>
      </c>
      <c r="K147" s="8" t="s">
        <v>19</v>
      </c>
      <c r="L147" s="8" t="s">
        <v>26</v>
      </c>
    </row>
    <row r="148" spans="1:12" ht="12.75" x14ac:dyDescent="0.2">
      <c r="B148" s="1">
        <v>142</v>
      </c>
      <c r="C148" s="8" t="s">
        <v>12</v>
      </c>
      <c r="D148" s="8" t="s">
        <v>41</v>
      </c>
      <c r="E148" s="8" t="s">
        <v>35</v>
      </c>
      <c r="F148" s="8" t="s">
        <v>49</v>
      </c>
      <c r="G148" s="8" t="s">
        <v>16</v>
      </c>
      <c r="H148" s="8" t="s">
        <v>36</v>
      </c>
      <c r="I148" s="8">
        <v>60</v>
      </c>
      <c r="J148" s="8" t="s">
        <v>18</v>
      </c>
      <c r="K148" s="8" t="s">
        <v>19</v>
      </c>
      <c r="L148" s="8" t="s">
        <v>37</v>
      </c>
    </row>
    <row r="149" spans="1:12" ht="12.75" x14ac:dyDescent="0.2">
      <c r="B149" s="1">
        <v>143</v>
      </c>
      <c r="C149" s="8" t="s">
        <v>12</v>
      </c>
      <c r="D149" s="8" t="s">
        <v>13</v>
      </c>
      <c r="E149" s="8" t="s">
        <v>28</v>
      </c>
      <c r="F149" s="8" t="s">
        <v>13</v>
      </c>
      <c r="G149" s="8" t="s">
        <v>16</v>
      </c>
      <c r="H149" s="8" t="s">
        <v>17</v>
      </c>
      <c r="I149" s="8">
        <v>60</v>
      </c>
      <c r="J149" s="8" t="s">
        <v>46</v>
      </c>
      <c r="K149" s="8" t="s">
        <v>19</v>
      </c>
      <c r="L149" s="8" t="s">
        <v>31</v>
      </c>
    </row>
    <row r="150" spans="1:12" ht="12.75" x14ac:dyDescent="0.2">
      <c r="B150" s="1">
        <v>144</v>
      </c>
      <c r="C150" s="8" t="s">
        <v>24</v>
      </c>
      <c r="D150" s="8" t="s">
        <v>38</v>
      </c>
      <c r="E150" s="8" t="s">
        <v>47</v>
      </c>
      <c r="F150" s="8" t="s">
        <v>15</v>
      </c>
      <c r="G150" s="8" t="s">
        <v>16</v>
      </c>
      <c r="H150" s="8" t="s">
        <v>17</v>
      </c>
      <c r="I150" s="8">
        <v>55</v>
      </c>
      <c r="J150" s="8" t="s">
        <v>18</v>
      </c>
      <c r="K150" s="8" t="s">
        <v>19</v>
      </c>
      <c r="L150" s="8" t="s">
        <v>37</v>
      </c>
    </row>
    <row r="151" spans="1:12" ht="12.75" x14ac:dyDescent="0.2">
      <c r="B151" s="1">
        <v>145</v>
      </c>
      <c r="C151" s="8" t="s">
        <v>24</v>
      </c>
      <c r="D151" s="8" t="s">
        <v>25</v>
      </c>
      <c r="E151" s="8" t="s">
        <v>28</v>
      </c>
      <c r="F151" s="8" t="s">
        <v>42</v>
      </c>
      <c r="G151" s="8" t="s">
        <v>16</v>
      </c>
      <c r="H151" s="8" t="s">
        <v>17</v>
      </c>
      <c r="I151" s="8">
        <v>60</v>
      </c>
      <c r="J151" s="8" t="s">
        <v>18</v>
      </c>
      <c r="K151" s="8" t="s">
        <v>19</v>
      </c>
      <c r="L151" s="8" t="s">
        <v>51</v>
      </c>
    </row>
    <row r="152" spans="1:12" ht="12.75" x14ac:dyDescent="0.2">
      <c r="B152" s="1">
        <v>146</v>
      </c>
      <c r="C152" s="8" t="s">
        <v>24</v>
      </c>
      <c r="D152" s="8" t="s">
        <v>25</v>
      </c>
      <c r="E152" s="8" t="s">
        <v>28</v>
      </c>
      <c r="F152" s="8" t="s">
        <v>29</v>
      </c>
      <c r="G152" s="8" t="s">
        <v>16</v>
      </c>
      <c r="H152" s="8" t="s">
        <v>17</v>
      </c>
      <c r="I152" s="8">
        <v>60</v>
      </c>
      <c r="J152" s="8" t="s">
        <v>18</v>
      </c>
      <c r="K152" s="8" t="s">
        <v>19</v>
      </c>
      <c r="L152" s="8" t="s">
        <v>26</v>
      </c>
    </row>
    <row r="153" spans="1:12" ht="12.75" x14ac:dyDescent="0.2">
      <c r="B153" s="1">
        <v>147</v>
      </c>
      <c r="C153" s="8" t="s">
        <v>24</v>
      </c>
      <c r="D153" s="8" t="s">
        <v>27</v>
      </c>
      <c r="E153" s="8" t="s">
        <v>35</v>
      </c>
      <c r="F153" s="8" t="s">
        <v>13</v>
      </c>
      <c r="G153" s="8" t="s">
        <v>16</v>
      </c>
      <c r="H153" s="8" t="s">
        <v>17</v>
      </c>
      <c r="I153" s="8">
        <v>60</v>
      </c>
      <c r="J153" s="8" t="s">
        <v>18</v>
      </c>
      <c r="K153" s="8" t="s">
        <v>19</v>
      </c>
      <c r="L153" s="8" t="s">
        <v>34</v>
      </c>
    </row>
    <row r="154" spans="1:12" ht="12.75" x14ac:dyDescent="0.2">
      <c r="B154" s="1">
        <v>148</v>
      </c>
      <c r="C154" s="8" t="s">
        <v>12</v>
      </c>
      <c r="D154" s="8" t="s">
        <v>38</v>
      </c>
      <c r="E154" s="8" t="s">
        <v>47</v>
      </c>
      <c r="F154" s="8" t="s">
        <v>13</v>
      </c>
      <c r="G154" s="8" t="s">
        <v>16</v>
      </c>
      <c r="H154" s="8" t="s">
        <v>17</v>
      </c>
      <c r="I154" s="8">
        <v>60</v>
      </c>
      <c r="J154" s="8" t="s">
        <v>18</v>
      </c>
      <c r="K154" s="8" t="s">
        <v>19</v>
      </c>
      <c r="L154" s="8" t="s">
        <v>40</v>
      </c>
    </row>
    <row r="155" spans="1:12" ht="12.75" x14ac:dyDescent="0.2">
      <c r="B155" s="1">
        <v>149</v>
      </c>
      <c r="C155" s="8" t="s">
        <v>12</v>
      </c>
      <c r="D155" s="8" t="s">
        <v>13</v>
      </c>
      <c r="E155" s="8" t="s">
        <v>28</v>
      </c>
      <c r="F155" s="8" t="s">
        <v>13</v>
      </c>
      <c r="G155" s="8" t="s">
        <v>16</v>
      </c>
      <c r="H155" s="8" t="s">
        <v>17</v>
      </c>
      <c r="I155" s="8">
        <v>60</v>
      </c>
      <c r="J155" s="8" t="s">
        <v>18</v>
      </c>
      <c r="K155" s="8" t="s">
        <v>19</v>
      </c>
      <c r="L155" s="8" t="s">
        <v>26</v>
      </c>
    </row>
    <row r="156" spans="1:12" ht="12.75" x14ac:dyDescent="0.2">
      <c r="B156" s="1">
        <v>150</v>
      </c>
      <c r="C156" s="8" t="s">
        <v>24</v>
      </c>
      <c r="D156" s="8" t="s">
        <v>27</v>
      </c>
      <c r="E156" s="8" t="s">
        <v>32</v>
      </c>
      <c r="F156" s="8" t="s">
        <v>15</v>
      </c>
      <c r="G156" s="8" t="s">
        <v>16</v>
      </c>
      <c r="H156" s="8" t="s">
        <v>17</v>
      </c>
      <c r="I156" s="8">
        <v>60</v>
      </c>
      <c r="J156" s="8" t="s">
        <v>18</v>
      </c>
      <c r="K156" s="8" t="s">
        <v>19</v>
      </c>
      <c r="L156" s="8" t="s">
        <v>26</v>
      </c>
    </row>
    <row r="157" spans="1:12" ht="12.75" x14ac:dyDescent="0.2">
      <c r="B157" s="1">
        <v>151</v>
      </c>
      <c r="C157" s="8" t="s">
        <v>24</v>
      </c>
      <c r="D157" s="8" t="s">
        <v>41</v>
      </c>
      <c r="E157" s="8" t="s">
        <v>47</v>
      </c>
      <c r="F157" s="8" t="s">
        <v>29</v>
      </c>
      <c r="G157" s="8" t="s">
        <v>16</v>
      </c>
      <c r="H157" s="8" t="s">
        <v>17</v>
      </c>
      <c r="I157" s="8">
        <v>47</v>
      </c>
      <c r="J157" s="8" t="s">
        <v>18</v>
      </c>
      <c r="K157" s="8" t="s">
        <v>19</v>
      </c>
      <c r="L157" s="8" t="s">
        <v>26</v>
      </c>
    </row>
    <row r="158" spans="1:12" ht="12.75" x14ac:dyDescent="0.2">
      <c r="B158" s="1">
        <v>152</v>
      </c>
      <c r="C158" s="8" t="s">
        <v>24</v>
      </c>
      <c r="D158" s="8" t="s">
        <v>38</v>
      </c>
      <c r="E158" s="8" t="s">
        <v>28</v>
      </c>
      <c r="F158" s="8" t="s">
        <v>42</v>
      </c>
      <c r="G158" s="8" t="s">
        <v>16</v>
      </c>
      <c r="H158" s="8" t="s">
        <v>17</v>
      </c>
      <c r="I158" s="8">
        <v>60</v>
      </c>
      <c r="J158" s="8" t="s">
        <v>18</v>
      </c>
      <c r="K158" s="8" t="s">
        <v>19</v>
      </c>
      <c r="L158" s="8" t="s">
        <v>43</v>
      </c>
    </row>
    <row r="159" spans="1:12" ht="12.75" x14ac:dyDescent="0.2">
      <c r="B159" s="1">
        <v>153</v>
      </c>
      <c r="C159" s="8" t="s">
        <v>24</v>
      </c>
      <c r="D159" s="8" t="s">
        <v>27</v>
      </c>
      <c r="E159" s="8" t="s">
        <v>28</v>
      </c>
      <c r="F159" s="8" t="s">
        <v>13</v>
      </c>
      <c r="G159" s="8" t="s">
        <v>16</v>
      </c>
      <c r="H159" s="8" t="s">
        <v>17</v>
      </c>
      <c r="I159" s="8">
        <v>45</v>
      </c>
      <c r="J159" s="8" t="s">
        <v>18</v>
      </c>
      <c r="K159" s="8" t="s">
        <v>19</v>
      </c>
      <c r="L159" s="8" t="s">
        <v>34</v>
      </c>
    </row>
    <row r="160" spans="1:12" ht="12.75" x14ac:dyDescent="0.2">
      <c r="B160" s="1">
        <v>154</v>
      </c>
      <c r="C160" s="8" t="s">
        <v>12</v>
      </c>
      <c r="D160" s="8" t="s">
        <v>41</v>
      </c>
      <c r="E160" s="8" t="s">
        <v>14</v>
      </c>
      <c r="F160" s="8" t="s">
        <v>15</v>
      </c>
      <c r="G160" s="8" t="s">
        <v>16</v>
      </c>
      <c r="H160" s="8" t="s">
        <v>17</v>
      </c>
      <c r="I160" s="8">
        <v>60</v>
      </c>
      <c r="J160" s="8" t="s">
        <v>18</v>
      </c>
      <c r="K160" s="8" t="s">
        <v>19</v>
      </c>
      <c r="L160" s="8" t="s">
        <v>40</v>
      </c>
    </row>
    <row r="161" spans="1:13" ht="12.75" x14ac:dyDescent="0.2">
      <c r="B161" s="1">
        <v>155</v>
      </c>
      <c r="C161" s="8" t="s">
        <v>24</v>
      </c>
      <c r="D161" s="8" t="s">
        <v>41</v>
      </c>
      <c r="E161" s="8" t="s">
        <v>47</v>
      </c>
      <c r="F161" s="8" t="s">
        <v>15</v>
      </c>
      <c r="G161" s="8" t="s">
        <v>16</v>
      </c>
      <c r="H161" s="8" t="s">
        <v>17</v>
      </c>
      <c r="I161" s="8">
        <v>60</v>
      </c>
      <c r="J161" s="8" t="s">
        <v>18</v>
      </c>
      <c r="K161" s="8" t="s">
        <v>19</v>
      </c>
      <c r="L161" s="8" t="s">
        <v>40</v>
      </c>
    </row>
    <row r="162" spans="1:13" ht="12.75" x14ac:dyDescent="0.2">
      <c r="B162" s="1">
        <v>156</v>
      </c>
      <c r="C162" s="8" t="s">
        <v>24</v>
      </c>
      <c r="D162" s="8" t="s">
        <v>27</v>
      </c>
      <c r="E162" s="8" t="s">
        <v>32</v>
      </c>
      <c r="F162" s="8" t="s">
        <v>29</v>
      </c>
      <c r="G162" s="8" t="s">
        <v>16</v>
      </c>
      <c r="H162" s="8" t="s">
        <v>17</v>
      </c>
      <c r="I162" s="8">
        <v>60</v>
      </c>
      <c r="J162" s="8" t="s">
        <v>18</v>
      </c>
      <c r="K162" s="8" t="s">
        <v>19</v>
      </c>
      <c r="L162" s="8" t="s">
        <v>34</v>
      </c>
    </row>
    <row r="163" spans="1:13" ht="12.75" x14ac:dyDescent="0.2">
      <c r="B163" s="1">
        <v>157</v>
      </c>
      <c r="C163" s="8" t="s">
        <v>24</v>
      </c>
      <c r="D163" s="8" t="s">
        <v>13</v>
      </c>
      <c r="E163" s="8" t="s">
        <v>28</v>
      </c>
      <c r="F163" s="8" t="s">
        <v>13</v>
      </c>
      <c r="G163" s="8" t="s">
        <v>16</v>
      </c>
      <c r="H163" s="8" t="s">
        <v>17</v>
      </c>
      <c r="I163" s="8">
        <v>60</v>
      </c>
      <c r="J163" s="8" t="s">
        <v>18</v>
      </c>
      <c r="K163" s="8" t="s">
        <v>19</v>
      </c>
      <c r="L163" s="8" t="s">
        <v>37</v>
      </c>
    </row>
    <row r="164" spans="1:13" ht="12.75" x14ac:dyDescent="0.2">
      <c r="B164" s="1">
        <v>158</v>
      </c>
      <c r="C164" s="8" t="s">
        <v>24</v>
      </c>
      <c r="D164" s="8" t="s">
        <v>27</v>
      </c>
      <c r="E164" s="8" t="s">
        <v>44</v>
      </c>
      <c r="F164" s="8" t="s">
        <v>13</v>
      </c>
      <c r="G164" s="8" t="s">
        <v>16</v>
      </c>
      <c r="H164" s="8" t="s">
        <v>17</v>
      </c>
      <c r="I164" s="8">
        <v>60</v>
      </c>
      <c r="J164" s="8" t="s">
        <v>18</v>
      </c>
      <c r="K164" s="8" t="s">
        <v>19</v>
      </c>
      <c r="L164" s="8" t="s">
        <v>31</v>
      </c>
    </row>
    <row r="165" spans="1:13" ht="12.75" x14ac:dyDescent="0.2">
      <c r="B165" s="1">
        <v>159</v>
      </c>
      <c r="C165" s="8" t="s">
        <v>24</v>
      </c>
      <c r="D165" s="8" t="s">
        <v>27</v>
      </c>
      <c r="E165" s="8" t="s">
        <v>35</v>
      </c>
      <c r="F165" s="8" t="s">
        <v>13</v>
      </c>
      <c r="G165" s="8" t="s">
        <v>16</v>
      </c>
      <c r="H165" s="8" t="s">
        <v>17</v>
      </c>
      <c r="I165" s="8">
        <v>60</v>
      </c>
      <c r="J165" s="8" t="s">
        <v>18</v>
      </c>
      <c r="K165" s="8" t="s">
        <v>19</v>
      </c>
      <c r="L165" s="8" t="s">
        <v>51</v>
      </c>
    </row>
    <row r="166" spans="1:13" ht="12.75" x14ac:dyDescent="0.2">
      <c r="B166" s="1">
        <v>160</v>
      </c>
      <c r="C166" s="8" t="s">
        <v>24</v>
      </c>
      <c r="D166" s="8" t="s">
        <v>41</v>
      </c>
      <c r="E166" s="8" t="s">
        <v>28</v>
      </c>
      <c r="F166" s="8" t="s">
        <v>29</v>
      </c>
      <c r="G166" s="8" t="s">
        <v>30</v>
      </c>
      <c r="H166" s="8" t="s">
        <v>17</v>
      </c>
      <c r="I166" s="8">
        <v>60</v>
      </c>
      <c r="J166" s="8" t="s">
        <v>18</v>
      </c>
      <c r="K166" s="8" t="s">
        <v>19</v>
      </c>
      <c r="L166" s="8" t="s">
        <v>34</v>
      </c>
    </row>
    <row r="167" spans="1:13" ht="12.75" x14ac:dyDescent="0.2">
      <c r="B167" s="1">
        <v>161</v>
      </c>
      <c r="C167" s="8" t="s">
        <v>24</v>
      </c>
      <c r="D167" s="8" t="s">
        <v>13</v>
      </c>
      <c r="E167" s="8" t="s">
        <v>14</v>
      </c>
      <c r="F167" s="8" t="s">
        <v>29</v>
      </c>
      <c r="G167" s="8" t="s">
        <v>16</v>
      </c>
      <c r="H167" s="8" t="s">
        <v>17</v>
      </c>
      <c r="I167" s="8">
        <v>60</v>
      </c>
      <c r="J167" s="8" t="s">
        <v>18</v>
      </c>
      <c r="K167" s="8" t="s">
        <v>19</v>
      </c>
      <c r="L167" s="8" t="s">
        <v>34</v>
      </c>
    </row>
    <row r="168" spans="1:13" ht="12.75" x14ac:dyDescent="0.2">
      <c r="B168" s="1">
        <v>162</v>
      </c>
      <c r="C168" s="8" t="s">
        <v>24</v>
      </c>
      <c r="D168" s="8" t="s">
        <v>38</v>
      </c>
      <c r="E168" s="8" t="s">
        <v>28</v>
      </c>
      <c r="F168" s="8" t="s">
        <v>15</v>
      </c>
      <c r="G168" s="8" t="s">
        <v>16</v>
      </c>
      <c r="H168" s="8" t="s">
        <v>17</v>
      </c>
      <c r="I168" s="8">
        <v>60</v>
      </c>
      <c r="J168" s="8" t="s">
        <v>18</v>
      </c>
      <c r="K168" s="8" t="s">
        <v>19</v>
      </c>
      <c r="L168" s="8" t="s">
        <v>37</v>
      </c>
    </row>
    <row r="169" spans="1:13" ht="12.75" x14ac:dyDescent="0.2">
      <c r="B169" s="1">
        <v>163</v>
      </c>
      <c r="C169" s="8" t="s">
        <v>24</v>
      </c>
      <c r="D169" s="8" t="s">
        <v>41</v>
      </c>
      <c r="E169" s="8" t="s">
        <v>32</v>
      </c>
      <c r="F169" s="8" t="s">
        <v>15</v>
      </c>
      <c r="G169" s="8" t="s">
        <v>16</v>
      </c>
      <c r="H169" s="8" t="s">
        <v>17</v>
      </c>
      <c r="I169" s="8">
        <v>60</v>
      </c>
      <c r="J169" s="8" t="s">
        <v>18</v>
      </c>
      <c r="K169" s="8" t="s">
        <v>19</v>
      </c>
      <c r="L169" s="8" t="s">
        <v>48</v>
      </c>
    </row>
    <row r="170" spans="1:13" ht="12.75" x14ac:dyDescent="0.2">
      <c r="B170" s="1">
        <v>164</v>
      </c>
      <c r="C170" s="8" t="s">
        <v>24</v>
      </c>
      <c r="D170" s="8" t="s">
        <v>41</v>
      </c>
      <c r="E170" s="8" t="s">
        <v>44</v>
      </c>
      <c r="F170" s="8" t="s">
        <v>49</v>
      </c>
      <c r="G170" s="8" t="s">
        <v>16</v>
      </c>
      <c r="H170" s="8" t="s">
        <v>17</v>
      </c>
      <c r="I170" s="8">
        <v>60</v>
      </c>
      <c r="J170" s="8" t="s">
        <v>18</v>
      </c>
      <c r="K170" s="8" t="s">
        <v>19</v>
      </c>
      <c r="L170" s="8" t="s">
        <v>40</v>
      </c>
    </row>
    <row r="171" spans="1:13" ht="12.75" x14ac:dyDescent="0.2">
      <c r="B171" s="1">
        <v>165</v>
      </c>
      <c r="C171" s="8" t="s">
        <v>24</v>
      </c>
      <c r="D171" s="8" t="s">
        <v>13</v>
      </c>
      <c r="E171" s="8" t="s">
        <v>33</v>
      </c>
      <c r="F171" s="8" t="s">
        <v>29</v>
      </c>
      <c r="G171" s="8" t="s">
        <v>16</v>
      </c>
      <c r="H171" s="8" t="s">
        <v>17</v>
      </c>
      <c r="I171" s="8">
        <v>60</v>
      </c>
      <c r="J171" s="8" t="s">
        <v>18</v>
      </c>
      <c r="K171" s="8" t="s">
        <v>19</v>
      </c>
      <c r="L171" s="8" t="s">
        <v>37</v>
      </c>
    </row>
    <row r="172" spans="1:13" ht="12.75" x14ac:dyDescent="0.2">
      <c r="B172" s="1">
        <v>166</v>
      </c>
      <c r="C172" s="8" t="s">
        <v>24</v>
      </c>
      <c r="D172" s="8" t="s">
        <v>13</v>
      </c>
      <c r="E172" s="8" t="s">
        <v>28</v>
      </c>
      <c r="F172" s="8" t="s">
        <v>42</v>
      </c>
      <c r="G172" s="8" t="s">
        <v>16</v>
      </c>
      <c r="H172" s="8" t="s">
        <v>17</v>
      </c>
      <c r="I172" s="8">
        <v>60</v>
      </c>
      <c r="J172" s="8" t="s">
        <v>18</v>
      </c>
      <c r="K172" s="8" t="s">
        <v>19</v>
      </c>
      <c r="L172" s="8" t="s">
        <v>34</v>
      </c>
      <c r="M172" s="1" t="s">
        <v>64</v>
      </c>
    </row>
    <row r="173" spans="1:13" ht="12.75" x14ac:dyDescent="0.2">
      <c r="A173" s="1" t="s">
        <v>65</v>
      </c>
      <c r="B173" s="1">
        <v>167</v>
      </c>
      <c r="C173" s="8" t="s">
        <v>12</v>
      </c>
      <c r="D173" s="8" t="s">
        <v>13</v>
      </c>
      <c r="E173" s="8" t="s">
        <v>47</v>
      </c>
      <c r="F173" s="8" t="s">
        <v>13</v>
      </c>
      <c r="G173" s="8" t="s">
        <v>16</v>
      </c>
      <c r="H173" s="8" t="s">
        <v>17</v>
      </c>
      <c r="I173" s="8">
        <v>42</v>
      </c>
      <c r="J173" s="8" t="s">
        <v>18</v>
      </c>
      <c r="K173" s="8" t="s">
        <v>39</v>
      </c>
      <c r="L173" s="8" t="s">
        <v>26</v>
      </c>
    </row>
    <row r="174" spans="1:13" ht="12.75" x14ac:dyDescent="0.2">
      <c r="B174" s="1">
        <v>168</v>
      </c>
      <c r="C174" s="8" t="s">
        <v>24</v>
      </c>
      <c r="D174" s="8" t="s">
        <v>27</v>
      </c>
      <c r="E174" s="8" t="s">
        <v>28</v>
      </c>
      <c r="F174" s="8" t="s">
        <v>29</v>
      </c>
      <c r="G174" s="8" t="s">
        <v>16</v>
      </c>
      <c r="H174" s="8" t="s">
        <v>17</v>
      </c>
      <c r="I174" s="8">
        <v>60</v>
      </c>
      <c r="J174" s="8" t="s">
        <v>18</v>
      </c>
      <c r="K174" s="8" t="s">
        <v>19</v>
      </c>
      <c r="L174" s="8" t="s">
        <v>43</v>
      </c>
    </row>
    <row r="175" spans="1:13" ht="12.75" x14ac:dyDescent="0.2">
      <c r="B175" s="1">
        <v>169</v>
      </c>
      <c r="C175" s="8" t="s">
        <v>12</v>
      </c>
      <c r="D175" s="8" t="s">
        <v>13</v>
      </c>
      <c r="E175" s="8" t="s">
        <v>44</v>
      </c>
      <c r="F175" s="8" t="s">
        <v>15</v>
      </c>
      <c r="G175" s="8" t="s">
        <v>16</v>
      </c>
      <c r="H175" s="8" t="s">
        <v>17</v>
      </c>
      <c r="I175" s="8">
        <v>49</v>
      </c>
      <c r="J175" s="8" t="s">
        <v>18</v>
      </c>
      <c r="K175" s="8" t="s">
        <v>19</v>
      </c>
      <c r="L175" s="8" t="s">
        <v>26</v>
      </c>
    </row>
    <row r="176" spans="1:13" ht="12.75" x14ac:dyDescent="0.2">
      <c r="B176" s="1">
        <v>170</v>
      </c>
      <c r="C176" s="8" t="s">
        <v>24</v>
      </c>
      <c r="D176" s="8" t="s">
        <v>25</v>
      </c>
      <c r="E176" s="8" t="s">
        <v>44</v>
      </c>
      <c r="F176" s="8" t="s">
        <v>15</v>
      </c>
      <c r="G176" s="8" t="s">
        <v>16</v>
      </c>
      <c r="H176" s="8" t="s">
        <v>17</v>
      </c>
      <c r="I176" s="8">
        <v>60</v>
      </c>
      <c r="J176" s="8" t="s">
        <v>18</v>
      </c>
      <c r="K176" s="8" t="s">
        <v>19</v>
      </c>
      <c r="L176" s="8" t="s">
        <v>37</v>
      </c>
    </row>
    <row r="177" spans="2:13" ht="12.75" x14ac:dyDescent="0.2">
      <c r="B177" s="1">
        <v>171</v>
      </c>
      <c r="C177" s="8" t="s">
        <v>12</v>
      </c>
      <c r="D177" s="8" t="s">
        <v>13</v>
      </c>
      <c r="E177" s="8" t="s">
        <v>28</v>
      </c>
      <c r="F177" s="8" t="s">
        <v>15</v>
      </c>
      <c r="G177" s="8" t="s">
        <v>16</v>
      </c>
      <c r="H177" s="8" t="s">
        <v>17</v>
      </c>
      <c r="I177" s="8">
        <v>60</v>
      </c>
      <c r="J177" s="8" t="s">
        <v>18</v>
      </c>
      <c r="K177" s="8" t="s">
        <v>19</v>
      </c>
      <c r="L177" s="8" t="s">
        <v>43</v>
      </c>
    </row>
    <row r="178" spans="2:13" ht="12.75" x14ac:dyDescent="0.2">
      <c r="B178" s="1">
        <v>172</v>
      </c>
      <c r="C178" s="8" t="s">
        <v>24</v>
      </c>
      <c r="D178" s="8" t="s">
        <v>27</v>
      </c>
      <c r="E178" s="8" t="s">
        <v>35</v>
      </c>
      <c r="F178" s="8" t="s">
        <v>15</v>
      </c>
      <c r="G178" s="8" t="s">
        <v>16</v>
      </c>
      <c r="H178" s="8" t="s">
        <v>17</v>
      </c>
      <c r="I178" s="8">
        <v>60</v>
      </c>
      <c r="J178" s="8" t="s">
        <v>18</v>
      </c>
      <c r="K178" s="8" t="s">
        <v>19</v>
      </c>
      <c r="L178" s="8" t="s">
        <v>31</v>
      </c>
    </row>
    <row r="179" spans="2:13" ht="12.75" x14ac:dyDescent="0.2">
      <c r="B179" s="1">
        <v>173</v>
      </c>
      <c r="C179" s="8" t="s">
        <v>24</v>
      </c>
      <c r="D179" s="8" t="s">
        <v>13</v>
      </c>
      <c r="E179" s="8" t="s">
        <v>44</v>
      </c>
      <c r="F179" s="8" t="s">
        <v>13</v>
      </c>
      <c r="G179" s="8" t="s">
        <v>16</v>
      </c>
      <c r="H179" s="8" t="s">
        <v>17</v>
      </c>
      <c r="I179" s="8">
        <v>60</v>
      </c>
      <c r="J179" s="8" t="s">
        <v>18</v>
      </c>
      <c r="K179" s="8" t="s">
        <v>19</v>
      </c>
      <c r="L179" s="8" t="s">
        <v>37</v>
      </c>
    </row>
    <row r="180" spans="2:13" ht="12.75" x14ac:dyDescent="0.2">
      <c r="B180" s="1">
        <v>174</v>
      </c>
      <c r="C180" s="8" t="s">
        <v>24</v>
      </c>
      <c r="D180" s="8" t="s">
        <v>38</v>
      </c>
      <c r="E180" s="8" t="s">
        <v>47</v>
      </c>
      <c r="F180" s="8" t="s">
        <v>29</v>
      </c>
      <c r="G180" s="8" t="s">
        <v>16</v>
      </c>
      <c r="H180" s="8" t="s">
        <v>17</v>
      </c>
      <c r="I180" s="8">
        <v>50</v>
      </c>
      <c r="J180" s="8" t="s">
        <v>18</v>
      </c>
      <c r="K180" s="8" t="s">
        <v>19</v>
      </c>
      <c r="L180" s="8" t="s">
        <v>34</v>
      </c>
      <c r="M180" s="1" t="s">
        <v>66</v>
      </c>
    </row>
    <row r="181" spans="2:13" ht="12.75" x14ac:dyDescent="0.2">
      <c r="B181" s="1">
        <v>175</v>
      </c>
      <c r="C181" s="8" t="s">
        <v>24</v>
      </c>
      <c r="D181" s="8" t="s">
        <v>41</v>
      </c>
      <c r="E181" s="8" t="s">
        <v>47</v>
      </c>
      <c r="F181" s="8" t="s">
        <v>49</v>
      </c>
      <c r="G181" s="8" t="s">
        <v>30</v>
      </c>
      <c r="H181" s="8" t="s">
        <v>17</v>
      </c>
      <c r="I181" s="8">
        <v>60</v>
      </c>
      <c r="J181" s="8" t="s">
        <v>18</v>
      </c>
      <c r="K181" s="8" t="s">
        <v>19</v>
      </c>
      <c r="L181" s="8" t="s">
        <v>31</v>
      </c>
    </row>
    <row r="182" spans="2:13" ht="12.75" x14ac:dyDescent="0.2">
      <c r="B182" s="1">
        <v>176</v>
      </c>
      <c r="C182" s="8" t="s">
        <v>24</v>
      </c>
      <c r="D182" s="8" t="s">
        <v>38</v>
      </c>
      <c r="E182" s="8" t="s">
        <v>47</v>
      </c>
      <c r="F182" s="8" t="s">
        <v>29</v>
      </c>
      <c r="G182" s="8" t="s">
        <v>16</v>
      </c>
      <c r="H182" s="8" t="s">
        <v>17</v>
      </c>
      <c r="I182" s="8">
        <v>60</v>
      </c>
      <c r="J182" s="8" t="s">
        <v>18</v>
      </c>
      <c r="K182" s="8" t="s">
        <v>19</v>
      </c>
      <c r="L182" s="8" t="s">
        <v>43</v>
      </c>
    </row>
    <row r="183" spans="2:13" ht="12.75" x14ac:dyDescent="0.2">
      <c r="B183" s="1">
        <v>177</v>
      </c>
      <c r="C183" s="8" t="s">
        <v>24</v>
      </c>
      <c r="D183" s="8" t="s">
        <v>25</v>
      </c>
      <c r="E183" s="8" t="s">
        <v>28</v>
      </c>
      <c r="F183" s="8" t="s">
        <v>29</v>
      </c>
      <c r="G183" s="8" t="s">
        <v>16</v>
      </c>
      <c r="H183" s="8" t="s">
        <v>17</v>
      </c>
      <c r="I183" s="8">
        <v>60</v>
      </c>
      <c r="J183" s="8" t="s">
        <v>18</v>
      </c>
      <c r="K183" s="8" t="s">
        <v>19</v>
      </c>
      <c r="L183" s="8" t="s">
        <v>43</v>
      </c>
      <c r="M183" s="1" t="s">
        <v>67</v>
      </c>
    </row>
    <row r="184" spans="2:13" ht="12.75" x14ac:dyDescent="0.2">
      <c r="B184" s="1">
        <v>178</v>
      </c>
      <c r="C184" s="8" t="s">
        <v>12</v>
      </c>
      <c r="D184" s="8" t="s">
        <v>27</v>
      </c>
      <c r="E184" s="8" t="s">
        <v>21</v>
      </c>
      <c r="F184" s="8" t="s">
        <v>49</v>
      </c>
      <c r="G184" s="8" t="s">
        <v>16</v>
      </c>
      <c r="H184" s="8" t="s">
        <v>36</v>
      </c>
      <c r="I184" s="8">
        <v>38</v>
      </c>
      <c r="J184" s="8" t="s">
        <v>18</v>
      </c>
      <c r="K184" s="8" t="s">
        <v>19</v>
      </c>
      <c r="L184" s="8" t="s">
        <v>37</v>
      </c>
    </row>
    <row r="185" spans="2:13" ht="12.75" x14ac:dyDescent="0.2">
      <c r="B185" s="1">
        <v>179</v>
      </c>
      <c r="C185" s="8" t="s">
        <v>24</v>
      </c>
      <c r="D185" s="8" t="s">
        <v>41</v>
      </c>
      <c r="E185" s="8" t="s">
        <v>35</v>
      </c>
      <c r="F185" s="8" t="s">
        <v>13</v>
      </c>
      <c r="G185" s="8" t="s">
        <v>16</v>
      </c>
      <c r="H185" s="8" t="s">
        <v>17</v>
      </c>
      <c r="I185" s="8">
        <v>58</v>
      </c>
      <c r="J185" s="8" t="s">
        <v>18</v>
      </c>
      <c r="K185" s="8" t="s">
        <v>19</v>
      </c>
      <c r="L185" s="8" t="s">
        <v>31</v>
      </c>
    </row>
    <row r="186" spans="2:13" ht="12.75" x14ac:dyDescent="0.2">
      <c r="B186" s="1">
        <v>180</v>
      </c>
      <c r="C186" s="8" t="s">
        <v>12</v>
      </c>
      <c r="D186" s="8" t="s">
        <v>27</v>
      </c>
      <c r="E186" s="8" t="s">
        <v>33</v>
      </c>
      <c r="F186" s="8" t="s">
        <v>29</v>
      </c>
      <c r="G186" s="8" t="s">
        <v>16</v>
      </c>
      <c r="H186" s="8" t="s">
        <v>17</v>
      </c>
      <c r="I186" s="8">
        <v>47</v>
      </c>
      <c r="J186" s="8" t="s">
        <v>18</v>
      </c>
      <c r="K186" s="8" t="s">
        <v>19</v>
      </c>
      <c r="L186" s="8" t="s">
        <v>26</v>
      </c>
    </row>
    <row r="187" spans="2:13" ht="12.75" x14ac:dyDescent="0.2">
      <c r="B187" s="1">
        <v>181</v>
      </c>
      <c r="C187" s="8" t="s">
        <v>24</v>
      </c>
      <c r="D187" s="8" t="s">
        <v>13</v>
      </c>
      <c r="E187" s="8" t="s">
        <v>14</v>
      </c>
      <c r="F187" s="8" t="s">
        <v>15</v>
      </c>
      <c r="G187" s="8" t="s">
        <v>16</v>
      </c>
      <c r="H187" s="8" t="s">
        <v>36</v>
      </c>
      <c r="I187" s="8">
        <v>60</v>
      </c>
      <c r="J187" s="8" t="s">
        <v>18</v>
      </c>
      <c r="K187" s="8" t="s">
        <v>19</v>
      </c>
      <c r="L187" s="8" t="s">
        <v>51</v>
      </c>
    </row>
    <row r="188" spans="2:13" ht="12.75" x14ac:dyDescent="0.2">
      <c r="B188" s="1">
        <v>182</v>
      </c>
      <c r="C188" s="8" t="s">
        <v>24</v>
      </c>
      <c r="D188" s="8" t="s">
        <v>41</v>
      </c>
      <c r="E188" s="8" t="s">
        <v>32</v>
      </c>
      <c r="F188" s="8" t="s">
        <v>29</v>
      </c>
      <c r="G188" s="8" t="s">
        <v>16</v>
      </c>
      <c r="H188" s="8" t="s">
        <v>17</v>
      </c>
      <c r="I188" s="8">
        <v>58</v>
      </c>
      <c r="J188" s="8" t="s">
        <v>18</v>
      </c>
      <c r="K188" s="8" t="s">
        <v>19</v>
      </c>
      <c r="L188" s="8" t="s">
        <v>31</v>
      </c>
    </row>
    <row r="189" spans="2:13" ht="12.75" x14ac:dyDescent="0.2">
      <c r="B189" s="1">
        <v>183</v>
      </c>
      <c r="C189" s="8" t="s">
        <v>24</v>
      </c>
      <c r="D189" s="8" t="s">
        <v>41</v>
      </c>
      <c r="E189" s="8" t="s">
        <v>35</v>
      </c>
      <c r="F189" s="8" t="s">
        <v>29</v>
      </c>
      <c r="G189" s="8" t="s">
        <v>16</v>
      </c>
      <c r="H189" s="8" t="s">
        <v>17</v>
      </c>
      <c r="I189" s="8">
        <v>40</v>
      </c>
      <c r="J189" s="8" t="s">
        <v>18</v>
      </c>
      <c r="K189" s="8" t="s">
        <v>19</v>
      </c>
      <c r="L189" s="8" t="s">
        <v>26</v>
      </c>
    </row>
    <row r="190" spans="2:13" ht="12.75" x14ac:dyDescent="0.2">
      <c r="B190" s="1">
        <v>184</v>
      </c>
      <c r="C190" s="8" t="s">
        <v>24</v>
      </c>
      <c r="D190" s="8" t="s">
        <v>13</v>
      </c>
      <c r="E190" s="8" t="s">
        <v>32</v>
      </c>
      <c r="F190" s="8" t="s">
        <v>29</v>
      </c>
      <c r="G190" s="8" t="s">
        <v>16</v>
      </c>
      <c r="H190" s="8" t="s">
        <v>17</v>
      </c>
      <c r="I190" s="8">
        <v>60</v>
      </c>
      <c r="J190" s="8" t="s">
        <v>18</v>
      </c>
      <c r="K190" s="8" t="s">
        <v>19</v>
      </c>
      <c r="L190" s="8" t="s">
        <v>26</v>
      </c>
    </row>
    <row r="191" spans="2:13" ht="12.75" x14ac:dyDescent="0.2">
      <c r="B191" s="1">
        <v>185</v>
      </c>
      <c r="C191" s="8" t="s">
        <v>24</v>
      </c>
      <c r="D191" s="8" t="s">
        <v>41</v>
      </c>
      <c r="E191" s="8" t="s">
        <v>33</v>
      </c>
      <c r="F191" s="8" t="s">
        <v>13</v>
      </c>
      <c r="G191" s="8" t="s">
        <v>16</v>
      </c>
      <c r="H191" s="8" t="s">
        <v>17</v>
      </c>
      <c r="I191" s="8">
        <v>60</v>
      </c>
      <c r="J191" s="8" t="s">
        <v>18</v>
      </c>
      <c r="K191" s="8" t="s">
        <v>19</v>
      </c>
      <c r="L191" s="8" t="s">
        <v>31</v>
      </c>
    </row>
    <row r="192" spans="2:13" ht="12.75" x14ac:dyDescent="0.2">
      <c r="B192" s="1">
        <v>186</v>
      </c>
      <c r="C192" s="8" t="s">
        <v>24</v>
      </c>
      <c r="D192" s="8" t="s">
        <v>41</v>
      </c>
      <c r="E192" s="8" t="s">
        <v>14</v>
      </c>
      <c r="F192" s="8" t="s">
        <v>15</v>
      </c>
      <c r="G192" s="8" t="s">
        <v>16</v>
      </c>
      <c r="H192" s="8" t="s">
        <v>36</v>
      </c>
      <c r="I192" s="8">
        <v>60</v>
      </c>
      <c r="J192" s="8" t="s">
        <v>18</v>
      </c>
      <c r="K192" s="8" t="s">
        <v>19</v>
      </c>
      <c r="L192" s="8" t="s">
        <v>37</v>
      </c>
    </row>
    <row r="193" spans="1:13" ht="12.75" x14ac:dyDescent="0.2">
      <c r="B193" s="1">
        <v>187</v>
      </c>
      <c r="C193" s="8" t="s">
        <v>24</v>
      </c>
      <c r="D193" s="8" t="s">
        <v>38</v>
      </c>
      <c r="E193" s="8" t="s">
        <v>35</v>
      </c>
      <c r="F193" s="8" t="s">
        <v>13</v>
      </c>
      <c r="G193" s="8" t="s">
        <v>16</v>
      </c>
      <c r="H193" s="8" t="s">
        <v>17</v>
      </c>
      <c r="I193" s="8">
        <v>60</v>
      </c>
      <c r="J193" s="8" t="s">
        <v>18</v>
      </c>
      <c r="K193" s="8" t="s">
        <v>19</v>
      </c>
      <c r="L193" s="8" t="s">
        <v>31</v>
      </c>
    </row>
    <row r="194" spans="1:13" ht="12.75" x14ac:dyDescent="0.2">
      <c r="B194" s="1">
        <v>188</v>
      </c>
      <c r="C194" s="8" t="s">
        <v>24</v>
      </c>
      <c r="D194" s="8" t="s">
        <v>41</v>
      </c>
      <c r="E194" s="8" t="s">
        <v>33</v>
      </c>
      <c r="F194" s="8" t="s">
        <v>13</v>
      </c>
      <c r="G194" s="8" t="s">
        <v>16</v>
      </c>
      <c r="H194" s="8" t="s">
        <v>17</v>
      </c>
      <c r="I194" s="8">
        <v>60</v>
      </c>
      <c r="J194" s="8" t="s">
        <v>18</v>
      </c>
      <c r="K194" s="8" t="s">
        <v>19</v>
      </c>
      <c r="L194" s="8" t="s">
        <v>20</v>
      </c>
    </row>
    <row r="195" spans="1:13" ht="12.75" x14ac:dyDescent="0.2">
      <c r="B195" s="1">
        <v>189</v>
      </c>
      <c r="C195" s="8" t="s">
        <v>12</v>
      </c>
      <c r="D195" s="8" t="s">
        <v>38</v>
      </c>
      <c r="E195" s="8" t="s">
        <v>28</v>
      </c>
      <c r="F195" s="8" t="s">
        <v>13</v>
      </c>
      <c r="G195" s="8" t="s">
        <v>16</v>
      </c>
      <c r="H195" s="8" t="s">
        <v>17</v>
      </c>
      <c r="I195" s="8">
        <v>60</v>
      </c>
      <c r="J195" s="8" t="s">
        <v>18</v>
      </c>
      <c r="K195" s="8" t="s">
        <v>19</v>
      </c>
      <c r="L195" s="8" t="s">
        <v>20</v>
      </c>
    </row>
    <row r="196" spans="1:13" ht="12.75" x14ac:dyDescent="0.2">
      <c r="A196" s="1" t="s">
        <v>68</v>
      </c>
      <c r="B196" s="1">
        <v>190</v>
      </c>
      <c r="C196" s="8" t="s">
        <v>24</v>
      </c>
      <c r="D196" s="8" t="s">
        <v>41</v>
      </c>
      <c r="E196" s="8" t="s">
        <v>35</v>
      </c>
      <c r="F196" s="8" t="s">
        <v>49</v>
      </c>
      <c r="G196" s="8" t="s">
        <v>16</v>
      </c>
      <c r="H196" s="8" t="s">
        <v>17</v>
      </c>
      <c r="I196" s="8">
        <v>60</v>
      </c>
      <c r="J196" s="8" t="s">
        <v>18</v>
      </c>
      <c r="K196" s="8" t="s">
        <v>19</v>
      </c>
      <c r="L196" s="8" t="s">
        <v>37</v>
      </c>
    </row>
    <row r="197" spans="1:13" ht="12.75" x14ac:dyDescent="0.2">
      <c r="B197" s="1">
        <v>191</v>
      </c>
      <c r="C197" s="8" t="s">
        <v>12</v>
      </c>
      <c r="D197" s="8" t="s">
        <v>25</v>
      </c>
      <c r="E197" s="8" t="s">
        <v>44</v>
      </c>
      <c r="F197" s="8" t="s">
        <v>42</v>
      </c>
      <c r="G197" s="8" t="s">
        <v>16</v>
      </c>
      <c r="H197" s="8" t="s">
        <v>17</v>
      </c>
      <c r="I197" s="8">
        <v>58</v>
      </c>
      <c r="J197" s="8" t="s">
        <v>18</v>
      </c>
      <c r="K197" s="8" t="s">
        <v>19</v>
      </c>
      <c r="L197" s="8" t="s">
        <v>48</v>
      </c>
    </row>
    <row r="198" spans="1:13" ht="12.75" x14ac:dyDescent="0.2">
      <c r="B198" s="1">
        <v>192</v>
      </c>
      <c r="C198" s="8" t="s">
        <v>24</v>
      </c>
      <c r="D198" s="8" t="s">
        <v>13</v>
      </c>
      <c r="E198" s="8" t="s">
        <v>28</v>
      </c>
      <c r="F198" s="8" t="s">
        <v>29</v>
      </c>
      <c r="G198" s="8" t="s">
        <v>16</v>
      </c>
      <c r="H198" s="8" t="s">
        <v>17</v>
      </c>
      <c r="I198" s="8">
        <v>58</v>
      </c>
      <c r="J198" s="8" t="s">
        <v>18</v>
      </c>
      <c r="K198" s="8" t="s">
        <v>19</v>
      </c>
      <c r="L198" s="8" t="s">
        <v>26</v>
      </c>
    </row>
    <row r="199" spans="1:13" ht="12.75" x14ac:dyDescent="0.2">
      <c r="B199" s="1">
        <v>193</v>
      </c>
      <c r="C199" s="8" t="s">
        <v>12</v>
      </c>
      <c r="D199" s="8" t="s">
        <v>13</v>
      </c>
      <c r="E199" s="8" t="s">
        <v>14</v>
      </c>
      <c r="F199" s="8" t="s">
        <v>49</v>
      </c>
      <c r="G199" s="8" t="s">
        <v>16</v>
      </c>
      <c r="H199" s="8" t="s">
        <v>36</v>
      </c>
      <c r="I199" s="8">
        <v>60</v>
      </c>
      <c r="J199" s="8" t="s">
        <v>18</v>
      </c>
      <c r="K199" s="8" t="s">
        <v>19</v>
      </c>
      <c r="L199" s="8" t="s">
        <v>37</v>
      </c>
    </row>
    <row r="200" spans="1:13" ht="12.75" x14ac:dyDescent="0.2">
      <c r="B200" s="1">
        <v>194</v>
      </c>
      <c r="C200" s="8" t="s">
        <v>24</v>
      </c>
      <c r="D200" s="8" t="s">
        <v>13</v>
      </c>
      <c r="E200" s="8" t="s">
        <v>47</v>
      </c>
      <c r="F200" s="8" t="s">
        <v>13</v>
      </c>
      <c r="G200" s="8" t="s">
        <v>16</v>
      </c>
      <c r="H200" s="8" t="s">
        <v>17</v>
      </c>
      <c r="I200" s="8">
        <v>60</v>
      </c>
      <c r="J200" s="8" t="s">
        <v>18</v>
      </c>
      <c r="K200" s="8" t="s">
        <v>19</v>
      </c>
      <c r="L200" s="8" t="s">
        <v>26</v>
      </c>
    </row>
    <row r="201" spans="1:13" ht="12.75" x14ac:dyDescent="0.2">
      <c r="B201" s="1">
        <v>195</v>
      </c>
      <c r="C201" s="8" t="s">
        <v>24</v>
      </c>
      <c r="D201" s="8" t="s">
        <v>27</v>
      </c>
      <c r="E201" s="8" t="s">
        <v>33</v>
      </c>
      <c r="F201" s="8" t="s">
        <v>15</v>
      </c>
      <c r="G201" s="8" t="s">
        <v>16</v>
      </c>
      <c r="H201" s="8" t="s">
        <v>17</v>
      </c>
      <c r="I201" s="8">
        <v>60</v>
      </c>
      <c r="J201" s="8" t="s">
        <v>18</v>
      </c>
      <c r="K201" s="8" t="s">
        <v>19</v>
      </c>
      <c r="L201" s="8" t="s">
        <v>26</v>
      </c>
    </row>
    <row r="202" spans="1:13" ht="12.75" x14ac:dyDescent="0.2">
      <c r="B202" s="1">
        <v>196</v>
      </c>
      <c r="C202" s="8" t="s">
        <v>24</v>
      </c>
      <c r="D202" s="8" t="s">
        <v>27</v>
      </c>
      <c r="E202" s="8" t="s">
        <v>47</v>
      </c>
      <c r="F202" s="8" t="s">
        <v>29</v>
      </c>
      <c r="G202" s="8" t="s">
        <v>16</v>
      </c>
      <c r="H202" s="8" t="s">
        <v>17</v>
      </c>
      <c r="I202" s="8">
        <v>60</v>
      </c>
      <c r="J202" s="8" t="s">
        <v>18</v>
      </c>
      <c r="K202" s="8" t="s">
        <v>19</v>
      </c>
      <c r="L202" s="8" t="s">
        <v>40</v>
      </c>
    </row>
    <row r="203" spans="1:13" ht="12.75" x14ac:dyDescent="0.2">
      <c r="B203" s="1">
        <v>197</v>
      </c>
      <c r="C203" s="8" t="s">
        <v>24</v>
      </c>
      <c r="D203" s="8" t="s">
        <v>27</v>
      </c>
      <c r="E203" s="8" t="s">
        <v>32</v>
      </c>
      <c r="F203" s="8" t="s">
        <v>13</v>
      </c>
      <c r="G203" s="8" t="s">
        <v>16</v>
      </c>
      <c r="H203" s="8" t="s">
        <v>17</v>
      </c>
      <c r="I203" s="8">
        <v>60</v>
      </c>
      <c r="J203" s="8" t="s">
        <v>18</v>
      </c>
      <c r="K203" s="8" t="s">
        <v>19</v>
      </c>
      <c r="L203" s="8" t="s">
        <v>37</v>
      </c>
    </row>
    <row r="204" spans="1:13" ht="12.75" x14ac:dyDescent="0.2">
      <c r="B204" s="1">
        <v>198</v>
      </c>
      <c r="C204" s="8" t="s">
        <v>24</v>
      </c>
      <c r="D204" s="8" t="s">
        <v>13</v>
      </c>
      <c r="E204" s="8" t="s">
        <v>32</v>
      </c>
      <c r="F204" s="8" t="s">
        <v>13</v>
      </c>
      <c r="G204" s="8" t="s">
        <v>16</v>
      </c>
      <c r="H204" s="8" t="s">
        <v>17</v>
      </c>
      <c r="I204" s="8">
        <v>49</v>
      </c>
      <c r="J204" s="8" t="s">
        <v>46</v>
      </c>
      <c r="K204" s="8" t="s">
        <v>19</v>
      </c>
      <c r="L204" s="8" t="s">
        <v>45</v>
      </c>
    </row>
    <row r="205" spans="1:13" ht="12.75" x14ac:dyDescent="0.2">
      <c r="B205" s="1">
        <v>199</v>
      </c>
      <c r="C205" s="8" t="s">
        <v>24</v>
      </c>
      <c r="D205" s="8" t="s">
        <v>41</v>
      </c>
      <c r="E205" s="8" t="s">
        <v>33</v>
      </c>
      <c r="F205" s="8" t="s">
        <v>13</v>
      </c>
      <c r="G205" s="8" t="s">
        <v>16</v>
      </c>
      <c r="H205" s="8" t="s">
        <v>17</v>
      </c>
      <c r="I205" s="8">
        <v>54</v>
      </c>
      <c r="J205" s="8" t="s">
        <v>46</v>
      </c>
      <c r="K205" s="8" t="s">
        <v>19</v>
      </c>
      <c r="L205" s="8" t="s">
        <v>40</v>
      </c>
    </row>
    <row r="206" spans="1:13" ht="12.75" x14ac:dyDescent="0.2">
      <c r="B206" s="1">
        <v>200</v>
      </c>
      <c r="C206" s="8" t="s">
        <v>24</v>
      </c>
      <c r="D206" s="8" t="s">
        <v>13</v>
      </c>
      <c r="E206" s="8" t="s">
        <v>33</v>
      </c>
      <c r="F206" s="8" t="s">
        <v>29</v>
      </c>
      <c r="G206" s="8" t="s">
        <v>16</v>
      </c>
      <c r="H206" s="8" t="s">
        <v>17</v>
      </c>
      <c r="I206" s="8">
        <v>60</v>
      </c>
      <c r="J206" s="8" t="s">
        <v>46</v>
      </c>
      <c r="K206" s="8" t="s">
        <v>19</v>
      </c>
      <c r="L206" s="8" t="s">
        <v>43</v>
      </c>
    </row>
    <row r="207" spans="1:13" ht="12.75" x14ac:dyDescent="0.2">
      <c r="B207" s="1">
        <v>201</v>
      </c>
      <c r="C207" s="8" t="s">
        <v>24</v>
      </c>
      <c r="D207" s="8" t="s">
        <v>38</v>
      </c>
      <c r="E207" s="8" t="s">
        <v>47</v>
      </c>
      <c r="F207" s="8" t="s">
        <v>13</v>
      </c>
      <c r="G207" s="8" t="s">
        <v>16</v>
      </c>
      <c r="H207" s="8" t="s">
        <v>17</v>
      </c>
      <c r="I207" s="8">
        <v>60</v>
      </c>
      <c r="J207" s="8" t="s">
        <v>18</v>
      </c>
      <c r="K207" s="8" t="s">
        <v>19</v>
      </c>
      <c r="L207" s="8" t="s">
        <v>26</v>
      </c>
    </row>
    <row r="208" spans="1:13" ht="12.75" x14ac:dyDescent="0.2">
      <c r="B208" s="1">
        <v>202</v>
      </c>
      <c r="C208" s="8" t="s">
        <v>24</v>
      </c>
      <c r="D208" s="8" t="s">
        <v>38</v>
      </c>
      <c r="E208" s="8" t="s">
        <v>28</v>
      </c>
      <c r="F208" s="8" t="s">
        <v>29</v>
      </c>
      <c r="G208" s="8" t="s">
        <v>16</v>
      </c>
      <c r="H208" s="8" t="s">
        <v>17</v>
      </c>
      <c r="I208" s="8">
        <v>60</v>
      </c>
      <c r="J208" s="8" t="s">
        <v>18</v>
      </c>
      <c r="K208" s="8" t="s">
        <v>19</v>
      </c>
      <c r="L208" s="8" t="s">
        <v>34</v>
      </c>
      <c r="M208" s="1" t="s">
        <v>69</v>
      </c>
    </row>
    <row r="209" spans="1:13" ht="12.75" x14ac:dyDescent="0.2">
      <c r="B209" s="1">
        <v>203</v>
      </c>
      <c r="C209" s="8" t="s">
        <v>12</v>
      </c>
      <c r="D209" s="8" t="s">
        <v>27</v>
      </c>
      <c r="E209" s="8" t="s">
        <v>47</v>
      </c>
      <c r="F209" s="8" t="s">
        <v>13</v>
      </c>
      <c r="G209" s="8" t="s">
        <v>16</v>
      </c>
      <c r="H209" s="8" t="s">
        <v>17</v>
      </c>
      <c r="I209" s="8">
        <v>58</v>
      </c>
      <c r="J209" s="8" t="s">
        <v>18</v>
      </c>
      <c r="K209" s="8" t="s">
        <v>19</v>
      </c>
      <c r="L209" s="8" t="s">
        <v>40</v>
      </c>
    </row>
    <row r="210" spans="1:13" ht="12.75" x14ac:dyDescent="0.2">
      <c r="B210" s="1">
        <v>204</v>
      </c>
      <c r="C210" s="8" t="s">
        <v>24</v>
      </c>
      <c r="D210" s="8" t="s">
        <v>38</v>
      </c>
      <c r="E210" s="8" t="s">
        <v>32</v>
      </c>
      <c r="F210" s="8" t="s">
        <v>42</v>
      </c>
      <c r="G210" s="8" t="s">
        <v>16</v>
      </c>
      <c r="H210" s="8" t="s">
        <v>17</v>
      </c>
      <c r="I210" s="8">
        <v>60</v>
      </c>
      <c r="J210" s="8" t="s">
        <v>46</v>
      </c>
      <c r="K210" s="8" t="s">
        <v>19</v>
      </c>
      <c r="L210" s="8" t="s">
        <v>43</v>
      </c>
    </row>
    <row r="211" spans="1:13" ht="12.75" x14ac:dyDescent="0.2">
      <c r="B211" s="1">
        <v>205</v>
      </c>
      <c r="C211" s="8" t="s">
        <v>24</v>
      </c>
      <c r="D211" s="8" t="s">
        <v>27</v>
      </c>
      <c r="E211" s="8" t="s">
        <v>32</v>
      </c>
      <c r="F211" s="8" t="s">
        <v>29</v>
      </c>
      <c r="G211" s="8" t="s">
        <v>16</v>
      </c>
      <c r="H211" s="8" t="s">
        <v>17</v>
      </c>
      <c r="I211" s="8">
        <v>60</v>
      </c>
      <c r="J211" s="8" t="s">
        <v>18</v>
      </c>
      <c r="K211" s="8" t="s">
        <v>19</v>
      </c>
      <c r="L211" s="8" t="s">
        <v>34</v>
      </c>
    </row>
    <row r="212" spans="1:13" ht="12.75" x14ac:dyDescent="0.2">
      <c r="B212" s="1">
        <v>206</v>
      </c>
      <c r="C212" s="8" t="s">
        <v>24</v>
      </c>
      <c r="D212" s="8" t="s">
        <v>27</v>
      </c>
      <c r="E212" s="8" t="s">
        <v>14</v>
      </c>
      <c r="F212" s="8" t="s">
        <v>15</v>
      </c>
      <c r="G212" s="8" t="s">
        <v>16</v>
      </c>
      <c r="H212" s="8" t="s">
        <v>17</v>
      </c>
      <c r="I212" s="8">
        <v>60</v>
      </c>
      <c r="J212" s="8" t="s">
        <v>18</v>
      </c>
      <c r="K212" s="8" t="s">
        <v>19</v>
      </c>
      <c r="L212" s="8" t="s">
        <v>40</v>
      </c>
    </row>
    <row r="213" spans="1:13" ht="12.75" x14ac:dyDescent="0.2">
      <c r="B213" s="1">
        <v>207</v>
      </c>
      <c r="C213" s="8" t="s">
        <v>12</v>
      </c>
      <c r="D213" s="8" t="s">
        <v>27</v>
      </c>
      <c r="E213" s="8" t="s">
        <v>44</v>
      </c>
      <c r="F213" s="8" t="s">
        <v>13</v>
      </c>
      <c r="G213" s="8" t="s">
        <v>16</v>
      </c>
      <c r="H213" s="8" t="s">
        <v>17</v>
      </c>
      <c r="I213" s="8">
        <v>60</v>
      </c>
      <c r="J213" s="8" t="s">
        <v>18</v>
      </c>
      <c r="K213" s="8" t="s">
        <v>19</v>
      </c>
      <c r="L213" s="8" t="s">
        <v>26</v>
      </c>
    </row>
    <row r="214" spans="1:13" ht="12.75" x14ac:dyDescent="0.2">
      <c r="B214" s="1">
        <v>208</v>
      </c>
      <c r="C214" s="8" t="s">
        <v>24</v>
      </c>
      <c r="D214" s="8" t="s">
        <v>27</v>
      </c>
      <c r="E214" s="8" t="s">
        <v>28</v>
      </c>
      <c r="F214" s="8" t="s">
        <v>29</v>
      </c>
      <c r="G214" s="8" t="s">
        <v>16</v>
      </c>
      <c r="H214" s="8" t="s">
        <v>17</v>
      </c>
      <c r="I214" s="8">
        <v>60</v>
      </c>
      <c r="J214" s="8" t="s">
        <v>18</v>
      </c>
      <c r="K214" s="8" t="s">
        <v>19</v>
      </c>
      <c r="L214" s="8" t="s">
        <v>26</v>
      </c>
    </row>
    <row r="215" spans="1:13" ht="12.75" x14ac:dyDescent="0.2">
      <c r="B215" s="1">
        <v>209</v>
      </c>
      <c r="C215" s="8" t="s">
        <v>24</v>
      </c>
      <c r="D215" s="8" t="s">
        <v>38</v>
      </c>
      <c r="E215" s="8" t="s">
        <v>35</v>
      </c>
      <c r="F215" s="8" t="s">
        <v>15</v>
      </c>
      <c r="G215" s="8" t="s">
        <v>16</v>
      </c>
      <c r="H215" s="8" t="s">
        <v>17</v>
      </c>
      <c r="I215" s="8">
        <v>60</v>
      </c>
      <c r="J215" s="8" t="s">
        <v>18</v>
      </c>
      <c r="K215" s="8" t="s">
        <v>19</v>
      </c>
      <c r="L215" s="8" t="s">
        <v>26</v>
      </c>
    </row>
    <row r="216" spans="1:13" ht="12.75" x14ac:dyDescent="0.2">
      <c r="B216" s="1">
        <v>210</v>
      </c>
      <c r="C216" s="8" t="s">
        <v>24</v>
      </c>
      <c r="D216" s="8" t="s">
        <v>13</v>
      </c>
      <c r="E216" s="8" t="s">
        <v>33</v>
      </c>
      <c r="F216" s="8" t="s">
        <v>29</v>
      </c>
      <c r="G216" s="8" t="s">
        <v>16</v>
      </c>
      <c r="H216" s="8" t="s">
        <v>17</v>
      </c>
      <c r="I216" s="8">
        <v>52</v>
      </c>
      <c r="J216" s="8" t="s">
        <v>46</v>
      </c>
      <c r="K216" s="8" t="s">
        <v>19</v>
      </c>
      <c r="L216" s="8" t="s">
        <v>43</v>
      </c>
    </row>
    <row r="217" spans="1:13" ht="12.75" x14ac:dyDescent="0.2">
      <c r="B217" s="1">
        <v>211</v>
      </c>
      <c r="C217" s="8" t="s">
        <v>24</v>
      </c>
      <c r="D217" s="8" t="s">
        <v>41</v>
      </c>
      <c r="E217" s="8" t="s">
        <v>21</v>
      </c>
      <c r="F217" s="8" t="s">
        <v>29</v>
      </c>
      <c r="G217" s="8" t="s">
        <v>16</v>
      </c>
      <c r="H217" s="8" t="s">
        <v>17</v>
      </c>
      <c r="I217" s="8">
        <v>60</v>
      </c>
      <c r="J217" s="8" t="s">
        <v>18</v>
      </c>
      <c r="K217" s="8" t="s">
        <v>19</v>
      </c>
      <c r="L217" s="8" t="s">
        <v>37</v>
      </c>
    </row>
    <row r="218" spans="1:13" ht="12.75" x14ac:dyDescent="0.2">
      <c r="B218" s="1">
        <v>212</v>
      </c>
      <c r="C218" s="8" t="s">
        <v>24</v>
      </c>
      <c r="D218" s="8" t="s">
        <v>38</v>
      </c>
      <c r="E218" s="8" t="s">
        <v>28</v>
      </c>
      <c r="F218" s="8" t="s">
        <v>29</v>
      </c>
      <c r="G218" s="8" t="s">
        <v>16</v>
      </c>
      <c r="H218" s="8" t="s">
        <v>17</v>
      </c>
      <c r="I218" s="8">
        <v>60</v>
      </c>
      <c r="J218" s="8" t="s">
        <v>18</v>
      </c>
      <c r="K218" s="8" t="s">
        <v>19</v>
      </c>
      <c r="L218" s="8" t="s">
        <v>34</v>
      </c>
      <c r="M218" s="1" t="s">
        <v>70</v>
      </c>
    </row>
    <row r="219" spans="1:13" ht="12.75" x14ac:dyDescent="0.2">
      <c r="B219" s="1">
        <v>213</v>
      </c>
      <c r="C219" s="8" t="s">
        <v>24</v>
      </c>
      <c r="D219" s="8" t="s">
        <v>38</v>
      </c>
      <c r="E219" s="8" t="s">
        <v>47</v>
      </c>
      <c r="F219" s="8" t="s">
        <v>29</v>
      </c>
      <c r="G219" s="8" t="s">
        <v>16</v>
      </c>
      <c r="H219" s="8" t="s">
        <v>17</v>
      </c>
      <c r="I219" s="8">
        <v>51</v>
      </c>
      <c r="J219" s="8" t="s">
        <v>46</v>
      </c>
      <c r="K219" s="8" t="s">
        <v>19</v>
      </c>
      <c r="L219" s="8" t="s">
        <v>20</v>
      </c>
      <c r="M219" s="1" t="s">
        <v>71</v>
      </c>
    </row>
    <row r="220" spans="1:13" ht="12.75" x14ac:dyDescent="0.2">
      <c r="B220" s="1">
        <v>214</v>
      </c>
      <c r="C220" s="8" t="s">
        <v>24</v>
      </c>
      <c r="D220" s="8" t="s">
        <v>27</v>
      </c>
      <c r="E220" s="8" t="s">
        <v>32</v>
      </c>
      <c r="F220" s="8" t="s">
        <v>13</v>
      </c>
      <c r="G220" s="8" t="s">
        <v>16</v>
      </c>
      <c r="H220" s="8" t="s">
        <v>17</v>
      </c>
      <c r="I220" s="8">
        <v>50</v>
      </c>
      <c r="J220" s="8" t="s">
        <v>18</v>
      </c>
      <c r="K220" s="8" t="s">
        <v>19</v>
      </c>
      <c r="L220" s="8" t="s">
        <v>26</v>
      </c>
    </row>
    <row r="221" spans="1:13" ht="12.75" x14ac:dyDescent="0.2">
      <c r="A221" s="1" t="s">
        <v>72</v>
      </c>
      <c r="B221" s="1">
        <v>215</v>
      </c>
      <c r="C221" s="8" t="s">
        <v>24</v>
      </c>
      <c r="D221" s="8" t="s">
        <v>41</v>
      </c>
      <c r="E221" s="8" t="s">
        <v>32</v>
      </c>
      <c r="F221" s="8" t="s">
        <v>13</v>
      </c>
      <c r="G221" s="8" t="s">
        <v>16</v>
      </c>
      <c r="H221" s="8" t="s">
        <v>17</v>
      </c>
      <c r="I221" s="8">
        <v>60</v>
      </c>
      <c r="J221" s="8" t="s">
        <v>18</v>
      </c>
      <c r="K221" s="8" t="s">
        <v>19</v>
      </c>
      <c r="L221" s="8" t="s">
        <v>43</v>
      </c>
    </row>
    <row r="222" spans="1:13" ht="12.75" x14ac:dyDescent="0.2">
      <c r="B222" s="1">
        <v>216</v>
      </c>
      <c r="C222" s="8" t="s">
        <v>24</v>
      </c>
      <c r="D222" s="8" t="s">
        <v>27</v>
      </c>
      <c r="E222" s="8" t="s">
        <v>28</v>
      </c>
      <c r="F222" s="8" t="s">
        <v>15</v>
      </c>
      <c r="G222" s="8" t="s">
        <v>16</v>
      </c>
      <c r="H222" s="8" t="s">
        <v>17</v>
      </c>
      <c r="I222" s="8">
        <v>46</v>
      </c>
      <c r="J222" s="8" t="s">
        <v>18</v>
      </c>
      <c r="K222" s="8" t="s">
        <v>39</v>
      </c>
      <c r="L222" s="8" t="s">
        <v>23</v>
      </c>
    </row>
    <row r="223" spans="1:13" ht="12.75" x14ac:dyDescent="0.2">
      <c r="B223" s="1">
        <v>217</v>
      </c>
      <c r="C223" s="8" t="s">
        <v>12</v>
      </c>
      <c r="D223" s="8" t="s">
        <v>41</v>
      </c>
      <c r="E223" s="8" t="s">
        <v>35</v>
      </c>
      <c r="F223" s="8" t="s">
        <v>15</v>
      </c>
      <c r="G223" s="8" t="s">
        <v>16</v>
      </c>
      <c r="H223" s="8" t="s">
        <v>17</v>
      </c>
      <c r="I223" s="8">
        <v>56</v>
      </c>
      <c r="J223" s="8" t="s">
        <v>18</v>
      </c>
      <c r="K223" s="8" t="s">
        <v>19</v>
      </c>
      <c r="L223" s="8" t="s">
        <v>26</v>
      </c>
    </row>
    <row r="224" spans="1:13" ht="12.75" x14ac:dyDescent="0.2">
      <c r="B224" s="1">
        <v>218</v>
      </c>
      <c r="C224" s="8" t="s">
        <v>24</v>
      </c>
      <c r="D224" s="8" t="s">
        <v>41</v>
      </c>
      <c r="E224" s="8" t="s">
        <v>32</v>
      </c>
      <c r="F224" s="8" t="s">
        <v>13</v>
      </c>
      <c r="G224" s="8" t="s">
        <v>30</v>
      </c>
      <c r="H224" s="8" t="s">
        <v>17</v>
      </c>
      <c r="I224" s="8">
        <v>60</v>
      </c>
      <c r="J224" s="8" t="s">
        <v>18</v>
      </c>
      <c r="K224" s="8" t="s">
        <v>19</v>
      </c>
      <c r="L224" s="8" t="s">
        <v>34</v>
      </c>
    </row>
    <row r="225" spans="2:13" ht="12.75" x14ac:dyDescent="0.2">
      <c r="B225" s="1">
        <v>219</v>
      </c>
      <c r="C225" s="8" t="s">
        <v>24</v>
      </c>
      <c r="D225" s="8" t="s">
        <v>13</v>
      </c>
      <c r="E225" s="8" t="s">
        <v>35</v>
      </c>
      <c r="F225" s="8" t="s">
        <v>29</v>
      </c>
      <c r="G225" s="8" t="s">
        <v>16</v>
      </c>
      <c r="H225" s="8" t="s">
        <v>36</v>
      </c>
      <c r="I225" s="8">
        <v>60</v>
      </c>
      <c r="J225" s="8" t="s">
        <v>18</v>
      </c>
      <c r="K225" s="8" t="s">
        <v>19</v>
      </c>
      <c r="L225" s="8" t="s">
        <v>31</v>
      </c>
    </row>
    <row r="226" spans="2:13" ht="12.75" x14ac:dyDescent="0.2">
      <c r="B226" s="1">
        <v>220</v>
      </c>
      <c r="C226" s="8" t="s">
        <v>24</v>
      </c>
      <c r="D226" s="8" t="s">
        <v>41</v>
      </c>
      <c r="E226" s="8" t="s">
        <v>44</v>
      </c>
      <c r="F226" s="8" t="s">
        <v>49</v>
      </c>
      <c r="G226" s="8" t="s">
        <v>16</v>
      </c>
      <c r="H226" s="8" t="s">
        <v>17</v>
      </c>
      <c r="I226" s="8">
        <v>46</v>
      </c>
      <c r="J226" s="8" t="s">
        <v>18</v>
      </c>
      <c r="K226" s="8" t="s">
        <v>19</v>
      </c>
      <c r="L226" s="8" t="s">
        <v>34</v>
      </c>
    </row>
    <row r="227" spans="2:13" ht="12.75" x14ac:dyDescent="0.2">
      <c r="B227" s="1">
        <v>221</v>
      </c>
      <c r="C227" s="8" t="s">
        <v>24</v>
      </c>
      <c r="D227" s="8" t="s">
        <v>38</v>
      </c>
      <c r="E227" s="8" t="s">
        <v>28</v>
      </c>
      <c r="F227" s="8" t="s">
        <v>13</v>
      </c>
      <c r="G227" s="8" t="s">
        <v>16</v>
      </c>
      <c r="H227" s="8" t="s">
        <v>17</v>
      </c>
      <c r="I227" s="8">
        <v>60</v>
      </c>
      <c r="J227" s="8" t="s">
        <v>18</v>
      </c>
      <c r="K227" s="8" t="s">
        <v>19</v>
      </c>
      <c r="L227" s="8" t="s">
        <v>26</v>
      </c>
    </row>
    <row r="228" spans="2:13" ht="12.75" x14ac:dyDescent="0.2">
      <c r="B228" s="1">
        <v>222</v>
      </c>
      <c r="C228" s="8" t="s">
        <v>24</v>
      </c>
      <c r="D228" s="8" t="s">
        <v>38</v>
      </c>
      <c r="E228" s="8" t="s">
        <v>47</v>
      </c>
      <c r="F228" s="8" t="s">
        <v>13</v>
      </c>
      <c r="G228" s="8" t="s">
        <v>16</v>
      </c>
      <c r="H228" s="8" t="s">
        <v>36</v>
      </c>
      <c r="I228" s="8">
        <v>60</v>
      </c>
      <c r="J228" s="8" t="s">
        <v>18</v>
      </c>
      <c r="K228" s="8" t="s">
        <v>19</v>
      </c>
      <c r="L228" s="8" t="s">
        <v>37</v>
      </c>
    </row>
    <row r="229" spans="2:13" ht="12.75" x14ac:dyDescent="0.2">
      <c r="B229" s="1">
        <v>223</v>
      </c>
      <c r="C229" s="8" t="s">
        <v>24</v>
      </c>
      <c r="D229" s="8" t="s">
        <v>13</v>
      </c>
      <c r="E229" s="8" t="s">
        <v>35</v>
      </c>
      <c r="F229" s="8" t="s">
        <v>13</v>
      </c>
      <c r="G229" s="8" t="s">
        <v>16</v>
      </c>
      <c r="H229" s="8" t="s">
        <v>17</v>
      </c>
      <c r="I229" s="8">
        <v>47</v>
      </c>
      <c r="J229" s="8" t="s">
        <v>18</v>
      </c>
      <c r="K229" s="8" t="s">
        <v>19</v>
      </c>
      <c r="L229" s="8" t="s">
        <v>40</v>
      </c>
    </row>
    <row r="230" spans="2:13" ht="12.75" x14ac:dyDescent="0.2">
      <c r="B230" s="1">
        <v>224</v>
      </c>
      <c r="C230" s="8" t="s">
        <v>12</v>
      </c>
      <c r="D230" s="8" t="s">
        <v>41</v>
      </c>
      <c r="E230" s="8" t="s">
        <v>21</v>
      </c>
      <c r="F230" s="8" t="s">
        <v>15</v>
      </c>
      <c r="G230" s="8" t="s">
        <v>16</v>
      </c>
      <c r="H230" s="8" t="s">
        <v>36</v>
      </c>
      <c r="I230" s="8">
        <v>48</v>
      </c>
      <c r="J230" s="8" t="s">
        <v>18</v>
      </c>
      <c r="K230" s="8" t="s">
        <v>39</v>
      </c>
      <c r="L230" s="8" t="s">
        <v>37</v>
      </c>
    </row>
    <row r="231" spans="2:13" ht="12.75" x14ac:dyDescent="0.2">
      <c r="B231" s="1">
        <v>225</v>
      </c>
      <c r="C231" s="8" t="s">
        <v>24</v>
      </c>
      <c r="D231" s="8" t="s">
        <v>13</v>
      </c>
      <c r="E231" s="8" t="s">
        <v>14</v>
      </c>
      <c r="F231" s="8" t="s">
        <v>13</v>
      </c>
      <c r="G231" s="8" t="s">
        <v>16</v>
      </c>
      <c r="H231" s="8" t="s">
        <v>17</v>
      </c>
      <c r="I231" s="8">
        <v>56</v>
      </c>
      <c r="J231" s="8" t="s">
        <v>18</v>
      </c>
      <c r="K231" s="8" t="s">
        <v>19</v>
      </c>
      <c r="L231" s="8" t="s">
        <v>40</v>
      </c>
    </row>
    <row r="232" spans="2:13" ht="12.75" x14ac:dyDescent="0.2">
      <c r="B232" s="1">
        <v>226</v>
      </c>
      <c r="C232" s="8" t="s">
        <v>24</v>
      </c>
      <c r="D232" s="8" t="s">
        <v>41</v>
      </c>
      <c r="E232" s="8" t="s">
        <v>14</v>
      </c>
      <c r="F232" s="8" t="s">
        <v>29</v>
      </c>
      <c r="G232" s="8" t="s">
        <v>16</v>
      </c>
      <c r="H232" s="8" t="s">
        <v>17</v>
      </c>
      <c r="I232" s="8">
        <v>60</v>
      </c>
      <c r="J232" s="8" t="s">
        <v>46</v>
      </c>
      <c r="K232" s="8" t="s">
        <v>39</v>
      </c>
      <c r="L232" s="8" t="s">
        <v>40</v>
      </c>
    </row>
    <row r="233" spans="2:13" ht="12.75" x14ac:dyDescent="0.2">
      <c r="B233" s="1">
        <v>227</v>
      </c>
      <c r="C233" s="8" t="s">
        <v>12</v>
      </c>
      <c r="D233" s="8" t="s">
        <v>25</v>
      </c>
      <c r="E233" s="8" t="s">
        <v>32</v>
      </c>
      <c r="F233" s="8" t="s">
        <v>15</v>
      </c>
      <c r="G233" s="8" t="s">
        <v>16</v>
      </c>
      <c r="H233" s="8" t="s">
        <v>17</v>
      </c>
      <c r="I233" s="8">
        <v>57</v>
      </c>
      <c r="J233" s="8" t="s">
        <v>18</v>
      </c>
      <c r="K233" s="8" t="s">
        <v>19</v>
      </c>
      <c r="L233" s="8" t="s">
        <v>43</v>
      </c>
    </row>
    <row r="234" spans="2:13" ht="12.75" x14ac:dyDescent="0.2">
      <c r="B234" s="1">
        <v>228</v>
      </c>
      <c r="C234" s="8" t="s">
        <v>12</v>
      </c>
      <c r="D234" s="8" t="s">
        <v>41</v>
      </c>
      <c r="E234" s="8" t="s">
        <v>21</v>
      </c>
      <c r="F234" s="8" t="s">
        <v>49</v>
      </c>
      <c r="G234" s="8" t="s">
        <v>16</v>
      </c>
      <c r="H234" s="8" t="s">
        <v>17</v>
      </c>
      <c r="I234" s="8">
        <v>54</v>
      </c>
      <c r="J234" s="8" t="s">
        <v>18</v>
      </c>
      <c r="K234" s="8" t="s">
        <v>19</v>
      </c>
      <c r="L234" s="8" t="s">
        <v>34</v>
      </c>
      <c r="M234" s="1" t="s">
        <v>73</v>
      </c>
    </row>
    <row r="235" spans="2:13" ht="12.75" x14ac:dyDescent="0.2">
      <c r="B235" s="1">
        <v>229</v>
      </c>
      <c r="C235" s="8" t="s">
        <v>24</v>
      </c>
      <c r="D235" s="8" t="s">
        <v>27</v>
      </c>
      <c r="E235" s="8" t="s">
        <v>47</v>
      </c>
      <c r="F235" s="8" t="s">
        <v>13</v>
      </c>
      <c r="G235" s="8" t="s">
        <v>16</v>
      </c>
      <c r="H235" s="8" t="s">
        <v>17</v>
      </c>
      <c r="I235" s="8">
        <v>60</v>
      </c>
      <c r="J235" s="8" t="s">
        <v>18</v>
      </c>
      <c r="K235" s="8" t="s">
        <v>19</v>
      </c>
      <c r="L235" s="8" t="s">
        <v>34</v>
      </c>
    </row>
    <row r="236" spans="2:13" ht="12.75" x14ac:dyDescent="0.2">
      <c r="B236" s="1">
        <v>230</v>
      </c>
      <c r="C236" s="8" t="s">
        <v>24</v>
      </c>
      <c r="D236" s="8" t="s">
        <v>41</v>
      </c>
      <c r="E236" s="8" t="s">
        <v>47</v>
      </c>
      <c r="F236" s="8" t="s">
        <v>13</v>
      </c>
      <c r="G236" s="8" t="s">
        <v>16</v>
      </c>
      <c r="H236" s="8" t="s">
        <v>17</v>
      </c>
      <c r="I236" s="8">
        <v>60</v>
      </c>
      <c r="J236" s="8" t="s">
        <v>18</v>
      </c>
      <c r="K236" s="8" t="s">
        <v>19</v>
      </c>
      <c r="L236" s="8" t="s">
        <v>26</v>
      </c>
    </row>
    <row r="237" spans="2:13" ht="12.75" x14ac:dyDescent="0.2">
      <c r="B237" s="1">
        <v>231</v>
      </c>
      <c r="C237" s="8" t="s">
        <v>24</v>
      </c>
      <c r="D237" s="8" t="s">
        <v>27</v>
      </c>
      <c r="E237" s="8" t="s">
        <v>32</v>
      </c>
      <c r="F237" s="8" t="s">
        <v>15</v>
      </c>
      <c r="G237" s="8" t="s">
        <v>16</v>
      </c>
      <c r="H237" s="8" t="s">
        <v>36</v>
      </c>
      <c r="I237" s="8">
        <v>60</v>
      </c>
      <c r="J237" s="8" t="s">
        <v>18</v>
      </c>
      <c r="K237" s="8" t="s">
        <v>19</v>
      </c>
      <c r="L237" s="8" t="s">
        <v>37</v>
      </c>
    </row>
    <row r="238" spans="2:13" ht="12.75" x14ac:dyDescent="0.2">
      <c r="B238" s="1">
        <v>232</v>
      </c>
      <c r="C238" s="8" t="s">
        <v>24</v>
      </c>
      <c r="D238" s="8" t="s">
        <v>38</v>
      </c>
      <c r="E238" s="8" t="s">
        <v>21</v>
      </c>
      <c r="F238" s="8" t="s">
        <v>42</v>
      </c>
      <c r="G238" s="8" t="s">
        <v>16</v>
      </c>
      <c r="H238" s="8" t="s">
        <v>17</v>
      </c>
      <c r="I238" s="8">
        <v>60</v>
      </c>
      <c r="J238" s="8" t="s">
        <v>18</v>
      </c>
      <c r="K238" s="8" t="s">
        <v>19</v>
      </c>
      <c r="L238" s="8" t="s">
        <v>26</v>
      </c>
    </row>
    <row r="239" spans="2:13" ht="12.75" x14ac:dyDescent="0.2">
      <c r="B239" s="1">
        <v>233</v>
      </c>
      <c r="C239" s="8" t="s">
        <v>24</v>
      </c>
      <c r="D239" s="8" t="s">
        <v>13</v>
      </c>
      <c r="E239" s="8" t="s">
        <v>33</v>
      </c>
      <c r="F239" s="8" t="s">
        <v>13</v>
      </c>
      <c r="G239" s="8" t="s">
        <v>16</v>
      </c>
      <c r="H239" s="8" t="s">
        <v>36</v>
      </c>
      <c r="I239" s="8">
        <v>60</v>
      </c>
      <c r="J239" s="8" t="s">
        <v>18</v>
      </c>
      <c r="K239" s="8" t="s">
        <v>19</v>
      </c>
      <c r="L239" s="8" t="s">
        <v>37</v>
      </c>
    </row>
    <row r="240" spans="2:13" ht="12.75" x14ac:dyDescent="0.2">
      <c r="B240" s="1">
        <v>234</v>
      </c>
      <c r="C240" s="8" t="s">
        <v>24</v>
      </c>
      <c r="D240" s="8" t="s">
        <v>27</v>
      </c>
      <c r="E240" s="8" t="s">
        <v>47</v>
      </c>
      <c r="F240" s="8" t="s">
        <v>13</v>
      </c>
      <c r="G240" s="8" t="s">
        <v>16</v>
      </c>
      <c r="H240" s="8" t="s">
        <v>17</v>
      </c>
      <c r="I240" s="8">
        <v>60</v>
      </c>
      <c r="J240" s="8" t="s">
        <v>18</v>
      </c>
      <c r="K240" s="8" t="s">
        <v>19</v>
      </c>
      <c r="L240" s="8" t="s">
        <v>26</v>
      </c>
    </row>
    <row r="241" spans="1:13" ht="12.75" x14ac:dyDescent="0.2">
      <c r="A241" s="1" t="s">
        <v>74</v>
      </c>
      <c r="B241" s="1">
        <v>235</v>
      </c>
      <c r="C241" s="8" t="s">
        <v>24</v>
      </c>
      <c r="D241" s="8" t="s">
        <v>27</v>
      </c>
      <c r="E241" s="8" t="s">
        <v>47</v>
      </c>
      <c r="F241" s="8" t="s">
        <v>49</v>
      </c>
      <c r="G241" s="8" t="s">
        <v>16</v>
      </c>
      <c r="H241" s="8" t="s">
        <v>17</v>
      </c>
      <c r="I241" s="8">
        <v>44</v>
      </c>
      <c r="J241" s="8" t="s">
        <v>18</v>
      </c>
      <c r="K241" s="8" t="s">
        <v>19</v>
      </c>
      <c r="L241" s="8" t="s">
        <v>40</v>
      </c>
      <c r="M241" s="1" t="s">
        <v>75</v>
      </c>
    </row>
    <row r="242" spans="1:13" ht="12.75" x14ac:dyDescent="0.2">
      <c r="B242" s="1">
        <v>236</v>
      </c>
      <c r="C242" s="8" t="s">
        <v>24</v>
      </c>
      <c r="D242" s="8" t="s">
        <v>27</v>
      </c>
      <c r="E242" s="8" t="s">
        <v>28</v>
      </c>
      <c r="F242" s="8" t="s">
        <v>13</v>
      </c>
      <c r="G242" s="8" t="s">
        <v>16</v>
      </c>
      <c r="H242" s="8" t="s">
        <v>17</v>
      </c>
      <c r="I242" s="8">
        <v>56</v>
      </c>
      <c r="J242" s="8" t="s">
        <v>18</v>
      </c>
      <c r="K242" s="8" t="s">
        <v>19</v>
      </c>
      <c r="L242" s="8" t="s">
        <v>40</v>
      </c>
    </row>
    <row r="243" spans="1:13" ht="12.75" x14ac:dyDescent="0.2">
      <c r="B243" s="1">
        <v>237</v>
      </c>
      <c r="C243" s="8" t="s">
        <v>24</v>
      </c>
      <c r="D243" s="8" t="s">
        <v>41</v>
      </c>
      <c r="E243" s="8" t="s">
        <v>47</v>
      </c>
      <c r="F243" s="8" t="s">
        <v>15</v>
      </c>
      <c r="G243" s="8" t="s">
        <v>16</v>
      </c>
      <c r="H243" s="8" t="s">
        <v>36</v>
      </c>
      <c r="I243" s="8">
        <v>60</v>
      </c>
      <c r="J243" s="8" t="s">
        <v>18</v>
      </c>
      <c r="K243" s="8" t="s">
        <v>19</v>
      </c>
      <c r="L243" s="8" t="s">
        <v>37</v>
      </c>
    </row>
    <row r="244" spans="1:13" ht="12.75" x14ac:dyDescent="0.2">
      <c r="B244" s="1">
        <v>238</v>
      </c>
      <c r="C244" s="8" t="s">
        <v>12</v>
      </c>
      <c r="D244" s="8" t="s">
        <v>13</v>
      </c>
      <c r="E244" s="8" t="s">
        <v>47</v>
      </c>
      <c r="F244" s="8" t="s">
        <v>15</v>
      </c>
      <c r="G244" s="8" t="s">
        <v>16</v>
      </c>
      <c r="H244" s="8" t="s">
        <v>17</v>
      </c>
      <c r="I244" s="8">
        <v>60</v>
      </c>
      <c r="J244" s="8" t="s">
        <v>18</v>
      </c>
      <c r="K244" s="8" t="s">
        <v>19</v>
      </c>
      <c r="L244" s="8" t="s">
        <v>26</v>
      </c>
    </row>
    <row r="245" spans="1:13" ht="12.75" x14ac:dyDescent="0.2">
      <c r="B245" s="1">
        <v>239</v>
      </c>
      <c r="C245" s="8" t="s">
        <v>12</v>
      </c>
      <c r="D245" s="8" t="s">
        <v>13</v>
      </c>
      <c r="E245" s="8" t="s">
        <v>33</v>
      </c>
      <c r="F245" s="8" t="s">
        <v>15</v>
      </c>
      <c r="G245" s="8" t="s">
        <v>16</v>
      </c>
      <c r="H245" s="8" t="s">
        <v>17</v>
      </c>
      <c r="I245" s="8">
        <v>55</v>
      </c>
      <c r="J245" s="8" t="s">
        <v>46</v>
      </c>
      <c r="K245" s="8" t="s">
        <v>19</v>
      </c>
      <c r="L245" s="8" t="s">
        <v>31</v>
      </c>
    </row>
    <row r="246" spans="1:13" ht="12.75" x14ac:dyDescent="0.2">
      <c r="B246" s="1">
        <v>240</v>
      </c>
      <c r="C246" s="8" t="s">
        <v>24</v>
      </c>
      <c r="D246" s="8" t="s">
        <v>13</v>
      </c>
      <c r="E246" s="8" t="s">
        <v>32</v>
      </c>
      <c r="F246" s="8" t="s">
        <v>29</v>
      </c>
      <c r="G246" s="8" t="s">
        <v>16</v>
      </c>
      <c r="H246" s="8" t="s">
        <v>17</v>
      </c>
      <c r="I246" s="8">
        <v>60</v>
      </c>
      <c r="J246" s="8" t="s">
        <v>18</v>
      </c>
      <c r="K246" s="8" t="s">
        <v>19</v>
      </c>
      <c r="L246" s="8" t="s">
        <v>26</v>
      </c>
    </row>
    <row r="247" spans="1:13" ht="12.75" x14ac:dyDescent="0.2">
      <c r="B247" s="1">
        <v>241</v>
      </c>
      <c r="C247" s="8" t="s">
        <v>24</v>
      </c>
      <c r="D247" s="8" t="s">
        <v>25</v>
      </c>
      <c r="E247" s="8" t="s">
        <v>47</v>
      </c>
      <c r="F247" s="8" t="s">
        <v>29</v>
      </c>
      <c r="G247" s="8" t="s">
        <v>16</v>
      </c>
      <c r="H247" s="8" t="s">
        <v>17</v>
      </c>
      <c r="I247" s="8">
        <v>60</v>
      </c>
      <c r="J247" s="8" t="s">
        <v>18</v>
      </c>
      <c r="K247" s="8" t="s">
        <v>39</v>
      </c>
      <c r="L247" s="8" t="s">
        <v>20</v>
      </c>
    </row>
    <row r="248" spans="1:13" ht="12.75" x14ac:dyDescent="0.2">
      <c r="B248" s="1">
        <v>242</v>
      </c>
      <c r="C248" s="8" t="s">
        <v>24</v>
      </c>
      <c r="D248" s="8" t="s">
        <v>41</v>
      </c>
      <c r="E248" s="8" t="s">
        <v>28</v>
      </c>
      <c r="F248" s="8" t="s">
        <v>13</v>
      </c>
      <c r="G248" s="8" t="s">
        <v>16</v>
      </c>
      <c r="H248" s="8" t="s">
        <v>17</v>
      </c>
      <c r="I248" s="8">
        <v>60</v>
      </c>
      <c r="J248" s="8" t="s">
        <v>18</v>
      </c>
      <c r="K248" s="8" t="s">
        <v>19</v>
      </c>
      <c r="L248" s="8" t="s">
        <v>37</v>
      </c>
    </row>
    <row r="249" spans="1:13" ht="12.75" x14ac:dyDescent="0.2">
      <c r="B249" s="1">
        <v>243</v>
      </c>
      <c r="C249" s="8" t="s">
        <v>12</v>
      </c>
      <c r="D249" s="8" t="s">
        <v>38</v>
      </c>
      <c r="E249" s="8" t="s">
        <v>28</v>
      </c>
      <c r="F249" s="8" t="s">
        <v>49</v>
      </c>
      <c r="G249" s="8" t="s">
        <v>16</v>
      </c>
      <c r="H249" s="8" t="s">
        <v>17</v>
      </c>
      <c r="I249" s="8">
        <v>55</v>
      </c>
      <c r="J249" s="8" t="s">
        <v>18</v>
      </c>
      <c r="K249" s="8" t="s">
        <v>39</v>
      </c>
      <c r="L249" s="8" t="s">
        <v>34</v>
      </c>
      <c r="M249" s="1" t="s">
        <v>76</v>
      </c>
    </row>
    <row r="250" spans="1:13" ht="12.75" x14ac:dyDescent="0.2">
      <c r="B250" s="1">
        <v>244</v>
      </c>
      <c r="C250" s="8" t="s">
        <v>24</v>
      </c>
      <c r="D250" s="8" t="s">
        <v>13</v>
      </c>
      <c r="E250" s="8" t="s">
        <v>47</v>
      </c>
      <c r="F250" s="8" t="s">
        <v>15</v>
      </c>
      <c r="G250" s="8" t="s">
        <v>16</v>
      </c>
      <c r="H250" s="8" t="s">
        <v>17</v>
      </c>
      <c r="I250" s="8">
        <v>60</v>
      </c>
      <c r="J250" s="8" t="s">
        <v>18</v>
      </c>
      <c r="K250" s="8" t="s">
        <v>19</v>
      </c>
      <c r="L250" s="8" t="s">
        <v>26</v>
      </c>
    </row>
    <row r="251" spans="1:13" ht="12.75" x14ac:dyDescent="0.2">
      <c r="B251" s="1">
        <v>245</v>
      </c>
      <c r="C251" s="8" t="s">
        <v>24</v>
      </c>
      <c r="D251" s="8" t="s">
        <v>27</v>
      </c>
      <c r="E251" s="8" t="s">
        <v>35</v>
      </c>
      <c r="F251" s="8" t="s">
        <v>13</v>
      </c>
      <c r="G251" s="8" t="s">
        <v>16</v>
      </c>
      <c r="H251" s="8" t="s">
        <v>17</v>
      </c>
      <c r="I251" s="8">
        <v>60</v>
      </c>
      <c r="J251" s="8" t="s">
        <v>18</v>
      </c>
      <c r="K251" s="8" t="s">
        <v>19</v>
      </c>
      <c r="L251" s="8" t="s">
        <v>26</v>
      </c>
    </row>
    <row r="252" spans="1:13" ht="12.75" x14ac:dyDescent="0.2">
      <c r="B252" s="1">
        <v>246</v>
      </c>
      <c r="C252" s="8" t="s">
        <v>24</v>
      </c>
      <c r="D252" s="8" t="s">
        <v>38</v>
      </c>
      <c r="E252" s="8" t="s">
        <v>28</v>
      </c>
      <c r="F252" s="8" t="s">
        <v>13</v>
      </c>
      <c r="G252" s="8" t="s">
        <v>16</v>
      </c>
      <c r="H252" s="8" t="s">
        <v>17</v>
      </c>
      <c r="I252" s="8">
        <v>40</v>
      </c>
      <c r="J252" s="8" t="s">
        <v>18</v>
      </c>
      <c r="K252" s="8" t="s">
        <v>19</v>
      </c>
      <c r="L252" s="8" t="s">
        <v>31</v>
      </c>
    </row>
    <row r="253" spans="1:13" ht="12.75" x14ac:dyDescent="0.2">
      <c r="B253" s="1">
        <v>247</v>
      </c>
      <c r="C253" s="8" t="s">
        <v>12</v>
      </c>
      <c r="D253" s="8" t="s">
        <v>13</v>
      </c>
      <c r="E253" s="8" t="s">
        <v>47</v>
      </c>
      <c r="F253" s="8" t="s">
        <v>15</v>
      </c>
      <c r="G253" s="8" t="s">
        <v>16</v>
      </c>
      <c r="H253" s="8" t="s">
        <v>17</v>
      </c>
      <c r="I253" s="8">
        <v>58</v>
      </c>
      <c r="J253" s="8" t="s">
        <v>18</v>
      </c>
      <c r="K253" s="8" t="s">
        <v>19</v>
      </c>
      <c r="L253" s="8" t="s">
        <v>34</v>
      </c>
    </row>
    <row r="254" spans="1:13" ht="12.75" x14ac:dyDescent="0.2">
      <c r="B254" s="1">
        <v>248</v>
      </c>
      <c r="C254" s="8" t="s">
        <v>24</v>
      </c>
      <c r="D254" s="8" t="s">
        <v>38</v>
      </c>
      <c r="E254" s="8" t="s">
        <v>47</v>
      </c>
      <c r="F254" s="8" t="s">
        <v>42</v>
      </c>
      <c r="G254" s="8" t="s">
        <v>16</v>
      </c>
      <c r="H254" s="8" t="s">
        <v>17</v>
      </c>
      <c r="I254" s="8">
        <v>46</v>
      </c>
      <c r="J254" s="8" t="s">
        <v>18</v>
      </c>
      <c r="K254" s="8" t="s">
        <v>19</v>
      </c>
      <c r="L254" s="8" t="s">
        <v>20</v>
      </c>
    </row>
    <row r="255" spans="1:13" ht="12.75" x14ac:dyDescent="0.2">
      <c r="B255" s="1">
        <v>249</v>
      </c>
      <c r="C255" s="8" t="s">
        <v>24</v>
      </c>
      <c r="D255" s="8" t="s">
        <v>27</v>
      </c>
      <c r="E255" s="8" t="s">
        <v>32</v>
      </c>
      <c r="F255" s="8" t="s">
        <v>13</v>
      </c>
      <c r="G255" s="8" t="s">
        <v>16</v>
      </c>
      <c r="H255" s="8" t="s">
        <v>17</v>
      </c>
      <c r="I255" s="8">
        <v>56</v>
      </c>
      <c r="J255" s="8" t="s">
        <v>46</v>
      </c>
      <c r="K255" s="8" t="s">
        <v>19</v>
      </c>
      <c r="L255" s="8" t="s">
        <v>26</v>
      </c>
    </row>
    <row r="256" spans="1:13" ht="12.75" x14ac:dyDescent="0.2">
      <c r="B256" s="1">
        <v>250</v>
      </c>
      <c r="C256" s="8" t="s">
        <v>24</v>
      </c>
      <c r="D256" s="8" t="s">
        <v>38</v>
      </c>
      <c r="E256" s="8" t="s">
        <v>44</v>
      </c>
      <c r="F256" s="8" t="s">
        <v>15</v>
      </c>
      <c r="G256" s="8" t="s">
        <v>16</v>
      </c>
      <c r="H256" s="8" t="s">
        <v>17</v>
      </c>
      <c r="I256" s="8">
        <v>55</v>
      </c>
      <c r="J256" s="8" t="s">
        <v>18</v>
      </c>
      <c r="K256" s="8" t="s">
        <v>19</v>
      </c>
      <c r="L256" s="8" t="s">
        <v>43</v>
      </c>
    </row>
    <row r="257" spans="1:13" ht="12.75" x14ac:dyDescent="0.2">
      <c r="A257" s="1" t="s">
        <v>77</v>
      </c>
      <c r="B257" s="1">
        <v>251</v>
      </c>
      <c r="C257" s="8" t="s">
        <v>24</v>
      </c>
      <c r="D257" s="8" t="s">
        <v>41</v>
      </c>
      <c r="E257" s="8" t="s">
        <v>28</v>
      </c>
      <c r="F257" s="8" t="s">
        <v>29</v>
      </c>
      <c r="G257" s="8" t="s">
        <v>16</v>
      </c>
      <c r="H257" s="8" t="s">
        <v>17</v>
      </c>
      <c r="I257" s="8">
        <v>60</v>
      </c>
      <c r="J257" s="8" t="s">
        <v>18</v>
      </c>
      <c r="K257" s="8" t="s">
        <v>19</v>
      </c>
      <c r="L257" s="8" t="s">
        <v>26</v>
      </c>
    </row>
    <row r="258" spans="1:13" ht="12.75" x14ac:dyDescent="0.2">
      <c r="B258" s="1">
        <v>252</v>
      </c>
      <c r="C258" s="8" t="s">
        <v>24</v>
      </c>
      <c r="D258" s="8" t="s">
        <v>38</v>
      </c>
      <c r="E258" s="8" t="s">
        <v>33</v>
      </c>
      <c r="F258" s="8" t="s">
        <v>13</v>
      </c>
      <c r="G258" s="8" t="s">
        <v>16</v>
      </c>
      <c r="H258" s="8" t="s">
        <v>17</v>
      </c>
      <c r="I258" s="8">
        <v>55</v>
      </c>
      <c r="J258" s="8" t="s">
        <v>18</v>
      </c>
      <c r="K258" s="8" t="s">
        <v>19</v>
      </c>
      <c r="L258" s="8" t="s">
        <v>26</v>
      </c>
    </row>
    <row r="259" spans="1:13" ht="12.75" x14ac:dyDescent="0.2">
      <c r="B259" s="1">
        <v>253</v>
      </c>
      <c r="C259" s="8" t="s">
        <v>24</v>
      </c>
      <c r="D259" s="8" t="s">
        <v>41</v>
      </c>
      <c r="E259" s="8" t="s">
        <v>35</v>
      </c>
      <c r="F259" s="8" t="s">
        <v>29</v>
      </c>
      <c r="G259" s="8" t="s">
        <v>16</v>
      </c>
      <c r="H259" s="8" t="s">
        <v>17</v>
      </c>
      <c r="I259" s="8">
        <v>60</v>
      </c>
      <c r="J259" s="8" t="s">
        <v>46</v>
      </c>
      <c r="K259" s="8" t="s">
        <v>19</v>
      </c>
      <c r="L259" s="8" t="s">
        <v>40</v>
      </c>
      <c r="M259" s="1" t="s">
        <v>78</v>
      </c>
    </row>
    <row r="260" spans="1:13" ht="12.75" x14ac:dyDescent="0.2">
      <c r="B260" s="1">
        <v>254</v>
      </c>
      <c r="C260" s="8" t="s">
        <v>24</v>
      </c>
      <c r="D260" s="8" t="s">
        <v>13</v>
      </c>
      <c r="E260" s="8" t="s">
        <v>33</v>
      </c>
      <c r="F260" s="8" t="s">
        <v>13</v>
      </c>
      <c r="G260" s="8" t="s">
        <v>16</v>
      </c>
      <c r="H260" s="8" t="s">
        <v>17</v>
      </c>
      <c r="I260" s="8">
        <v>60</v>
      </c>
      <c r="J260" s="8" t="s">
        <v>18</v>
      </c>
      <c r="K260" s="8" t="s">
        <v>19</v>
      </c>
      <c r="L260" s="8" t="s">
        <v>31</v>
      </c>
    </row>
    <row r="261" spans="1:13" ht="12.75" x14ac:dyDescent="0.2">
      <c r="B261" s="1">
        <v>255</v>
      </c>
      <c r="C261" s="8" t="s">
        <v>24</v>
      </c>
      <c r="D261" s="8" t="s">
        <v>38</v>
      </c>
      <c r="E261" s="8" t="s">
        <v>33</v>
      </c>
      <c r="F261" s="8" t="s">
        <v>29</v>
      </c>
      <c r="G261" s="8" t="s">
        <v>16</v>
      </c>
      <c r="H261" s="8" t="s">
        <v>17</v>
      </c>
      <c r="I261" s="8">
        <v>60</v>
      </c>
      <c r="J261" s="8" t="s">
        <v>18</v>
      </c>
      <c r="K261" s="8" t="s">
        <v>19</v>
      </c>
      <c r="L261" s="8" t="s">
        <v>37</v>
      </c>
    </row>
    <row r="262" spans="1:13" ht="12.75" x14ac:dyDescent="0.2">
      <c r="B262" s="1">
        <v>256</v>
      </c>
      <c r="C262" s="8" t="s">
        <v>24</v>
      </c>
      <c r="D262" s="8" t="s">
        <v>25</v>
      </c>
      <c r="E262" s="8" t="s">
        <v>14</v>
      </c>
      <c r="F262" s="8" t="s">
        <v>42</v>
      </c>
      <c r="G262" s="8" t="s">
        <v>16</v>
      </c>
      <c r="H262" s="8" t="s">
        <v>36</v>
      </c>
      <c r="I262" s="8">
        <v>56</v>
      </c>
      <c r="J262" s="8" t="s">
        <v>46</v>
      </c>
      <c r="K262" s="8" t="s">
        <v>19</v>
      </c>
      <c r="L262" s="8" t="s">
        <v>37</v>
      </c>
    </row>
    <row r="263" spans="1:13" ht="12.75" x14ac:dyDescent="0.2">
      <c r="B263" s="1">
        <v>257</v>
      </c>
      <c r="C263" s="8" t="s">
        <v>24</v>
      </c>
      <c r="D263" s="8" t="s">
        <v>13</v>
      </c>
      <c r="E263" s="8" t="s">
        <v>32</v>
      </c>
      <c r="F263" s="8" t="s">
        <v>15</v>
      </c>
      <c r="G263" s="8" t="s">
        <v>16</v>
      </c>
      <c r="H263" s="8" t="s">
        <v>17</v>
      </c>
      <c r="I263" s="8">
        <v>60</v>
      </c>
      <c r="J263" s="8" t="s">
        <v>18</v>
      </c>
      <c r="K263" s="8" t="s">
        <v>39</v>
      </c>
      <c r="L263" s="8" t="s">
        <v>31</v>
      </c>
    </row>
    <row r="264" spans="1:13" ht="12.75" x14ac:dyDescent="0.2">
      <c r="B264" s="1">
        <v>258</v>
      </c>
      <c r="C264" s="8" t="s">
        <v>24</v>
      </c>
      <c r="D264" s="8" t="s">
        <v>13</v>
      </c>
      <c r="E264" s="8" t="s">
        <v>47</v>
      </c>
      <c r="F264" s="8" t="s">
        <v>13</v>
      </c>
      <c r="G264" s="8" t="s">
        <v>16</v>
      </c>
      <c r="H264" s="8" t="s">
        <v>17</v>
      </c>
      <c r="I264" s="8">
        <v>60</v>
      </c>
      <c r="J264" s="8" t="s">
        <v>18</v>
      </c>
      <c r="K264" s="8" t="s">
        <v>19</v>
      </c>
      <c r="L264" s="8" t="s">
        <v>43</v>
      </c>
    </row>
    <row r="265" spans="1:13" ht="12.75" x14ac:dyDescent="0.2">
      <c r="B265" s="1">
        <v>259</v>
      </c>
      <c r="C265" s="8" t="s">
        <v>24</v>
      </c>
      <c r="D265" s="8" t="s">
        <v>38</v>
      </c>
      <c r="E265" s="8" t="s">
        <v>28</v>
      </c>
      <c r="F265" s="8" t="s">
        <v>15</v>
      </c>
      <c r="G265" s="8" t="s">
        <v>16</v>
      </c>
      <c r="H265" s="8" t="s">
        <v>17</v>
      </c>
      <c r="I265" s="8">
        <v>60</v>
      </c>
      <c r="J265" s="8" t="s">
        <v>18</v>
      </c>
      <c r="K265" s="8" t="s">
        <v>19</v>
      </c>
      <c r="L265" s="8" t="s">
        <v>26</v>
      </c>
    </row>
    <row r="266" spans="1:13" ht="12.75" x14ac:dyDescent="0.2">
      <c r="B266" s="1">
        <v>260</v>
      </c>
      <c r="C266" s="8" t="s">
        <v>12</v>
      </c>
      <c r="D266" s="8" t="s">
        <v>27</v>
      </c>
      <c r="E266" s="8" t="s">
        <v>47</v>
      </c>
      <c r="F266" s="8" t="s">
        <v>15</v>
      </c>
      <c r="G266" s="8" t="s">
        <v>16</v>
      </c>
      <c r="H266" s="8" t="s">
        <v>17</v>
      </c>
      <c r="I266" s="8">
        <v>60</v>
      </c>
      <c r="J266" s="8" t="s">
        <v>18</v>
      </c>
      <c r="K266" s="8" t="s">
        <v>39</v>
      </c>
      <c r="L266" s="8" t="s">
        <v>40</v>
      </c>
    </row>
    <row r="267" spans="1:13" ht="12.75" x14ac:dyDescent="0.2">
      <c r="B267" s="1">
        <v>261</v>
      </c>
      <c r="C267" s="8" t="s">
        <v>24</v>
      </c>
      <c r="D267" s="8" t="s">
        <v>13</v>
      </c>
      <c r="E267" s="8" t="s">
        <v>44</v>
      </c>
      <c r="F267" s="8" t="s">
        <v>29</v>
      </c>
      <c r="G267" s="8" t="s">
        <v>16</v>
      </c>
      <c r="H267" s="8" t="s">
        <v>17</v>
      </c>
      <c r="I267" s="8">
        <v>59</v>
      </c>
      <c r="J267" s="8" t="s">
        <v>18</v>
      </c>
      <c r="K267" s="8" t="s">
        <v>19</v>
      </c>
      <c r="L267" s="8" t="s">
        <v>43</v>
      </c>
    </row>
    <row r="268" spans="1:13" ht="12.75" x14ac:dyDescent="0.2">
      <c r="B268" s="1">
        <v>262</v>
      </c>
      <c r="C268" s="8" t="s">
        <v>24</v>
      </c>
      <c r="D268" s="8" t="s">
        <v>13</v>
      </c>
      <c r="E268" s="8" t="s">
        <v>21</v>
      </c>
      <c r="F268" s="8" t="s">
        <v>13</v>
      </c>
      <c r="G268" s="8" t="s">
        <v>16</v>
      </c>
      <c r="H268" s="8" t="s">
        <v>17</v>
      </c>
      <c r="I268" s="8">
        <v>58</v>
      </c>
      <c r="J268" s="8" t="s">
        <v>18</v>
      </c>
      <c r="K268" s="8" t="s">
        <v>19</v>
      </c>
      <c r="L268" s="8" t="s">
        <v>31</v>
      </c>
    </row>
    <row r="269" spans="1:13" ht="12.75" x14ac:dyDescent="0.2">
      <c r="A269" s="1" t="s">
        <v>79</v>
      </c>
      <c r="B269" s="1">
        <v>263</v>
      </c>
      <c r="C269" s="8" t="s">
        <v>24</v>
      </c>
      <c r="D269" s="8" t="s">
        <v>13</v>
      </c>
      <c r="E269" s="8" t="s">
        <v>47</v>
      </c>
      <c r="F269" s="8" t="s">
        <v>13</v>
      </c>
      <c r="G269" s="8" t="s">
        <v>16</v>
      </c>
      <c r="H269" s="8" t="s">
        <v>17</v>
      </c>
      <c r="I269" s="8">
        <v>59</v>
      </c>
      <c r="J269" s="8" t="s">
        <v>18</v>
      </c>
      <c r="K269" s="8" t="s">
        <v>39</v>
      </c>
      <c r="L269" s="8" t="s">
        <v>31</v>
      </c>
    </row>
    <row r="270" spans="1:13" ht="12.75" x14ac:dyDescent="0.2">
      <c r="B270" s="1">
        <v>264</v>
      </c>
      <c r="C270" s="8" t="s">
        <v>24</v>
      </c>
      <c r="D270" s="8" t="s">
        <v>13</v>
      </c>
      <c r="E270" s="8" t="s">
        <v>47</v>
      </c>
      <c r="F270" s="8" t="s">
        <v>15</v>
      </c>
      <c r="G270" s="8" t="s">
        <v>16</v>
      </c>
      <c r="H270" s="8" t="s">
        <v>36</v>
      </c>
      <c r="I270" s="8">
        <v>50</v>
      </c>
      <c r="J270" s="8" t="s">
        <v>18</v>
      </c>
      <c r="K270" s="8" t="s">
        <v>19</v>
      </c>
      <c r="L270" s="8" t="s">
        <v>37</v>
      </c>
    </row>
    <row r="271" spans="1:13" ht="12.75" x14ac:dyDescent="0.2">
      <c r="B271" s="1">
        <v>265</v>
      </c>
      <c r="C271" s="8" t="s">
        <v>24</v>
      </c>
      <c r="D271" s="8" t="s">
        <v>38</v>
      </c>
      <c r="E271" s="8" t="s">
        <v>47</v>
      </c>
      <c r="F271" s="8" t="s">
        <v>29</v>
      </c>
      <c r="G271" s="8" t="s">
        <v>16</v>
      </c>
      <c r="H271" s="8" t="s">
        <v>17</v>
      </c>
      <c r="I271" s="8">
        <v>60</v>
      </c>
      <c r="J271" s="8" t="s">
        <v>18</v>
      </c>
      <c r="K271" s="8" t="s">
        <v>19</v>
      </c>
      <c r="L271" s="8" t="s">
        <v>40</v>
      </c>
    </row>
    <row r="272" spans="1:13" ht="12.75" x14ac:dyDescent="0.2">
      <c r="B272" s="1">
        <v>266</v>
      </c>
      <c r="C272" s="8" t="s">
        <v>12</v>
      </c>
      <c r="D272" s="8" t="s">
        <v>13</v>
      </c>
      <c r="E272" s="8" t="s">
        <v>14</v>
      </c>
      <c r="F272" s="8" t="s">
        <v>29</v>
      </c>
      <c r="G272" s="8" t="s">
        <v>16</v>
      </c>
      <c r="H272" s="8" t="s">
        <v>17</v>
      </c>
      <c r="I272" s="8">
        <v>57</v>
      </c>
      <c r="J272" s="8" t="s">
        <v>18</v>
      </c>
      <c r="K272" s="8" t="s">
        <v>19</v>
      </c>
      <c r="L272" s="8" t="s">
        <v>43</v>
      </c>
    </row>
    <row r="273" spans="2:12" ht="12.75" x14ac:dyDescent="0.2">
      <c r="B273" s="1">
        <v>267</v>
      </c>
      <c r="C273" s="8" t="s">
        <v>12</v>
      </c>
      <c r="D273" s="8" t="s">
        <v>27</v>
      </c>
      <c r="E273" s="8" t="s">
        <v>21</v>
      </c>
      <c r="F273" s="8" t="s">
        <v>49</v>
      </c>
      <c r="G273" s="8" t="s">
        <v>16</v>
      </c>
      <c r="H273" s="8" t="s">
        <v>17</v>
      </c>
      <c r="I273" s="8">
        <v>54</v>
      </c>
      <c r="J273" s="8" t="s">
        <v>18</v>
      </c>
      <c r="K273" s="8" t="s">
        <v>19</v>
      </c>
      <c r="L273" s="8" t="s">
        <v>34</v>
      </c>
    </row>
    <row r="274" spans="2:12" ht="12.75" x14ac:dyDescent="0.2">
      <c r="B274" s="1">
        <v>268</v>
      </c>
      <c r="C274" s="8" t="s">
        <v>24</v>
      </c>
      <c r="D274" s="8" t="s">
        <v>38</v>
      </c>
      <c r="E274" s="8" t="s">
        <v>47</v>
      </c>
      <c r="F274" s="8" t="s">
        <v>29</v>
      </c>
      <c r="G274" s="8" t="s">
        <v>16</v>
      </c>
      <c r="H274" s="8" t="s">
        <v>17</v>
      </c>
      <c r="I274" s="8">
        <v>60</v>
      </c>
      <c r="J274" s="8" t="s">
        <v>18</v>
      </c>
      <c r="K274" s="8" t="s">
        <v>19</v>
      </c>
      <c r="L274" s="8" t="s">
        <v>26</v>
      </c>
    </row>
    <row r="275" spans="2:12" ht="12.75" x14ac:dyDescent="0.2">
      <c r="B275" s="1">
        <v>269</v>
      </c>
      <c r="C275" s="8" t="s">
        <v>24</v>
      </c>
      <c r="D275" s="8" t="s">
        <v>27</v>
      </c>
      <c r="E275" s="8" t="s">
        <v>47</v>
      </c>
      <c r="F275" s="8" t="s">
        <v>13</v>
      </c>
      <c r="G275" s="8" t="s">
        <v>16</v>
      </c>
      <c r="H275" s="8" t="s">
        <v>17</v>
      </c>
      <c r="I275" s="8">
        <v>60</v>
      </c>
      <c r="J275" s="8" t="s">
        <v>18</v>
      </c>
      <c r="K275" s="8" t="s">
        <v>19</v>
      </c>
      <c r="L275" s="8" t="s">
        <v>31</v>
      </c>
    </row>
    <row r="276" spans="2:12" ht="12.75" x14ac:dyDescent="0.2">
      <c r="B276" s="1">
        <v>270</v>
      </c>
      <c r="C276" s="8" t="s">
        <v>24</v>
      </c>
      <c r="D276" s="8" t="s">
        <v>38</v>
      </c>
      <c r="E276" s="8" t="s">
        <v>14</v>
      </c>
      <c r="F276" s="8" t="s">
        <v>13</v>
      </c>
      <c r="G276" s="8" t="s">
        <v>16</v>
      </c>
      <c r="H276" s="8" t="s">
        <v>17</v>
      </c>
      <c r="I276" s="8">
        <v>59</v>
      </c>
      <c r="J276" s="8" t="s">
        <v>18</v>
      </c>
      <c r="K276" s="8" t="s">
        <v>39</v>
      </c>
      <c r="L276" s="8" t="s">
        <v>31</v>
      </c>
    </row>
    <row r="277" spans="2:12" ht="12.75" x14ac:dyDescent="0.2">
      <c r="B277" s="1">
        <v>271</v>
      </c>
      <c r="C277" s="8" t="s">
        <v>24</v>
      </c>
      <c r="D277" s="8" t="s">
        <v>25</v>
      </c>
      <c r="E277" s="8" t="s">
        <v>44</v>
      </c>
      <c r="F277" s="8" t="s">
        <v>29</v>
      </c>
      <c r="G277" s="8" t="s">
        <v>16</v>
      </c>
      <c r="H277" s="8" t="s">
        <v>17</v>
      </c>
      <c r="I277" s="8">
        <v>59</v>
      </c>
      <c r="J277" s="8" t="s">
        <v>18</v>
      </c>
      <c r="K277" s="8" t="s">
        <v>19</v>
      </c>
      <c r="L277" s="8" t="s">
        <v>43</v>
      </c>
    </row>
    <row r="278" spans="2:12" ht="12.75" x14ac:dyDescent="0.2">
      <c r="B278" s="1">
        <v>272</v>
      </c>
      <c r="C278" s="8" t="s">
        <v>24</v>
      </c>
      <c r="D278" s="8" t="s">
        <v>38</v>
      </c>
      <c r="E278" s="8" t="s">
        <v>28</v>
      </c>
      <c r="F278" s="8" t="s">
        <v>13</v>
      </c>
      <c r="G278" s="8" t="s">
        <v>16</v>
      </c>
      <c r="H278" s="8" t="s">
        <v>17</v>
      </c>
      <c r="I278" s="8">
        <v>60</v>
      </c>
      <c r="J278" s="8" t="s">
        <v>18</v>
      </c>
      <c r="K278" s="8" t="s">
        <v>19</v>
      </c>
      <c r="L278" s="8" t="s">
        <v>20</v>
      </c>
    </row>
    <row r="279" spans="2:12" ht="12.75" x14ac:dyDescent="0.2">
      <c r="B279" s="1">
        <v>273</v>
      </c>
      <c r="C279" s="8" t="s">
        <v>24</v>
      </c>
      <c r="D279" s="8" t="s">
        <v>27</v>
      </c>
      <c r="E279" s="8" t="s">
        <v>44</v>
      </c>
      <c r="F279" s="8" t="s">
        <v>13</v>
      </c>
      <c r="G279" s="8" t="s">
        <v>16</v>
      </c>
      <c r="H279" s="8" t="s">
        <v>17</v>
      </c>
      <c r="I279" s="8">
        <v>52</v>
      </c>
      <c r="J279" s="8" t="s">
        <v>18</v>
      </c>
      <c r="K279" s="8" t="s">
        <v>39</v>
      </c>
      <c r="L279" s="8" t="s">
        <v>40</v>
      </c>
    </row>
    <row r="280" spans="2:12" ht="12.75" x14ac:dyDescent="0.2">
      <c r="B280" s="1">
        <v>274</v>
      </c>
      <c r="C280" s="8" t="s">
        <v>24</v>
      </c>
      <c r="D280" s="8" t="s">
        <v>25</v>
      </c>
      <c r="E280" s="8" t="s">
        <v>14</v>
      </c>
      <c r="F280" s="8" t="s">
        <v>29</v>
      </c>
      <c r="G280" s="8" t="s">
        <v>16</v>
      </c>
      <c r="H280" s="8" t="s">
        <v>17</v>
      </c>
      <c r="I280" s="8">
        <v>52</v>
      </c>
      <c r="J280" s="8" t="s">
        <v>18</v>
      </c>
      <c r="K280" s="8" t="s">
        <v>19</v>
      </c>
      <c r="L280" s="8" t="s">
        <v>26</v>
      </c>
    </row>
    <row r="281" spans="2:12" ht="12.75" x14ac:dyDescent="0.2">
      <c r="B281" s="1">
        <v>275</v>
      </c>
      <c r="C281" s="8" t="s">
        <v>24</v>
      </c>
      <c r="D281" s="8" t="s">
        <v>13</v>
      </c>
      <c r="E281" s="8" t="s">
        <v>14</v>
      </c>
      <c r="F281" s="8" t="s">
        <v>13</v>
      </c>
      <c r="G281" s="8" t="s">
        <v>16</v>
      </c>
      <c r="H281" s="8" t="s">
        <v>17</v>
      </c>
      <c r="I281" s="8">
        <v>60</v>
      </c>
      <c r="J281" s="8" t="s">
        <v>18</v>
      </c>
      <c r="K281" s="8" t="s">
        <v>19</v>
      </c>
      <c r="L281" s="8" t="s">
        <v>20</v>
      </c>
    </row>
    <row r="282" spans="2:12" ht="12.75" x14ac:dyDescent="0.2">
      <c r="B282" s="1">
        <v>276</v>
      </c>
      <c r="C282" s="8" t="s">
        <v>24</v>
      </c>
      <c r="D282" s="8" t="s">
        <v>13</v>
      </c>
      <c r="E282" s="8" t="s">
        <v>35</v>
      </c>
      <c r="F282" s="8" t="s">
        <v>29</v>
      </c>
      <c r="G282" s="8" t="s">
        <v>16</v>
      </c>
      <c r="H282" s="8" t="s">
        <v>17</v>
      </c>
      <c r="I282" s="8">
        <v>54</v>
      </c>
      <c r="J282" s="8" t="s">
        <v>18</v>
      </c>
      <c r="K282" s="8" t="s">
        <v>19</v>
      </c>
      <c r="L282" s="8" t="s">
        <v>40</v>
      </c>
    </row>
    <row r="283" spans="2:12" ht="12.75" x14ac:dyDescent="0.2">
      <c r="B283" s="1">
        <v>277</v>
      </c>
      <c r="C283" s="8" t="s">
        <v>24</v>
      </c>
      <c r="D283" s="8" t="s">
        <v>25</v>
      </c>
      <c r="E283" s="8" t="s">
        <v>47</v>
      </c>
      <c r="F283" s="8" t="s">
        <v>13</v>
      </c>
      <c r="G283" s="8" t="s">
        <v>16</v>
      </c>
      <c r="H283" s="8" t="s">
        <v>17</v>
      </c>
      <c r="I283" s="8">
        <v>60</v>
      </c>
      <c r="J283" s="8" t="s">
        <v>18</v>
      </c>
      <c r="K283" s="8" t="s">
        <v>39</v>
      </c>
      <c r="L283" s="8" t="s">
        <v>31</v>
      </c>
    </row>
    <row r="284" spans="2:12" ht="12.75" x14ac:dyDescent="0.2">
      <c r="B284" s="1">
        <v>278</v>
      </c>
      <c r="C284" s="8" t="s">
        <v>24</v>
      </c>
      <c r="D284" s="8" t="s">
        <v>13</v>
      </c>
      <c r="E284" s="8" t="s">
        <v>32</v>
      </c>
      <c r="F284" s="8" t="s">
        <v>29</v>
      </c>
      <c r="G284" s="8" t="s">
        <v>16</v>
      </c>
      <c r="H284" s="8" t="s">
        <v>17</v>
      </c>
      <c r="I284" s="8">
        <v>48</v>
      </c>
      <c r="J284" s="8" t="s">
        <v>18</v>
      </c>
      <c r="K284" s="8" t="s">
        <v>19</v>
      </c>
      <c r="L284" s="8" t="s">
        <v>40</v>
      </c>
    </row>
    <row r="285" spans="2:12" ht="12.75" x14ac:dyDescent="0.2">
      <c r="B285" s="1">
        <v>279</v>
      </c>
      <c r="C285" s="8" t="s">
        <v>24</v>
      </c>
      <c r="D285" s="8" t="s">
        <v>41</v>
      </c>
      <c r="E285" s="8" t="s">
        <v>28</v>
      </c>
      <c r="F285" s="8" t="s">
        <v>13</v>
      </c>
      <c r="G285" s="8" t="s">
        <v>16</v>
      </c>
      <c r="H285" s="8" t="s">
        <v>17</v>
      </c>
      <c r="I285" s="8">
        <v>60</v>
      </c>
      <c r="J285" s="8" t="s">
        <v>46</v>
      </c>
      <c r="K285" s="8" t="s">
        <v>19</v>
      </c>
      <c r="L285" s="8" t="s">
        <v>20</v>
      </c>
    </row>
    <row r="286" spans="2:12" ht="12.75" x14ac:dyDescent="0.2">
      <c r="B286" s="1">
        <v>280</v>
      </c>
      <c r="C286" s="8" t="s">
        <v>24</v>
      </c>
      <c r="D286" s="8" t="s">
        <v>41</v>
      </c>
      <c r="E286" s="8" t="s">
        <v>44</v>
      </c>
      <c r="F286" s="8" t="s">
        <v>15</v>
      </c>
      <c r="G286" s="8" t="s">
        <v>30</v>
      </c>
      <c r="H286" s="8" t="s">
        <v>17</v>
      </c>
      <c r="I286" s="8">
        <v>51</v>
      </c>
      <c r="J286" s="8" t="s">
        <v>18</v>
      </c>
      <c r="K286" s="8" t="s">
        <v>19</v>
      </c>
      <c r="L286" s="8" t="s">
        <v>40</v>
      </c>
    </row>
    <row r="287" spans="2:12" ht="12.75" x14ac:dyDescent="0.2">
      <c r="B287" s="1">
        <v>281</v>
      </c>
      <c r="C287" s="8" t="s">
        <v>24</v>
      </c>
      <c r="D287" s="8" t="s">
        <v>38</v>
      </c>
      <c r="E287" s="8" t="s">
        <v>33</v>
      </c>
      <c r="F287" s="8" t="s">
        <v>15</v>
      </c>
      <c r="G287" s="8" t="s">
        <v>16</v>
      </c>
      <c r="H287" s="8" t="s">
        <v>17</v>
      </c>
      <c r="I287" s="8">
        <v>60</v>
      </c>
      <c r="J287" s="8" t="s">
        <v>18</v>
      </c>
      <c r="K287" s="8" t="s">
        <v>19</v>
      </c>
      <c r="L287" s="8" t="s">
        <v>26</v>
      </c>
    </row>
    <row r="288" spans="2:12" ht="12.75" x14ac:dyDescent="0.2">
      <c r="B288" s="1">
        <v>282</v>
      </c>
      <c r="C288" s="8" t="s">
        <v>24</v>
      </c>
      <c r="D288" s="8" t="s">
        <v>41</v>
      </c>
      <c r="E288" s="8" t="s">
        <v>28</v>
      </c>
      <c r="F288" s="8" t="s">
        <v>13</v>
      </c>
      <c r="G288" s="8" t="s">
        <v>16</v>
      </c>
      <c r="H288" s="8" t="s">
        <v>17</v>
      </c>
      <c r="I288" s="8">
        <v>54</v>
      </c>
      <c r="J288" s="8" t="s">
        <v>18</v>
      </c>
      <c r="K288" s="8" t="s">
        <v>19</v>
      </c>
      <c r="L288" s="8" t="s">
        <v>43</v>
      </c>
    </row>
    <row r="289" spans="1:13" ht="12.75" x14ac:dyDescent="0.2">
      <c r="B289" s="1">
        <v>283</v>
      </c>
      <c r="C289" s="8" t="s">
        <v>24</v>
      </c>
      <c r="D289" s="8" t="s">
        <v>13</v>
      </c>
      <c r="E289" s="8" t="s">
        <v>47</v>
      </c>
      <c r="F289" s="8" t="s">
        <v>13</v>
      </c>
      <c r="G289" s="8" t="s">
        <v>16</v>
      </c>
      <c r="H289" s="8" t="s">
        <v>17</v>
      </c>
      <c r="I289" s="8">
        <v>60</v>
      </c>
      <c r="J289" s="8" t="s">
        <v>18</v>
      </c>
      <c r="K289" s="8" t="s">
        <v>19</v>
      </c>
      <c r="L289" s="8" t="s">
        <v>43</v>
      </c>
    </row>
    <row r="290" spans="1:13" ht="12.75" x14ac:dyDescent="0.2">
      <c r="B290" s="1">
        <v>284</v>
      </c>
      <c r="C290" s="8" t="s">
        <v>24</v>
      </c>
      <c r="D290" s="8" t="s">
        <v>13</v>
      </c>
      <c r="E290" s="8" t="s">
        <v>32</v>
      </c>
      <c r="F290" s="8" t="s">
        <v>13</v>
      </c>
      <c r="G290" s="8" t="s">
        <v>16</v>
      </c>
      <c r="H290" s="8" t="s">
        <v>17</v>
      </c>
      <c r="I290" s="8">
        <v>60</v>
      </c>
      <c r="J290" s="8" t="s">
        <v>18</v>
      </c>
      <c r="K290" s="8" t="s">
        <v>19</v>
      </c>
      <c r="L290" s="8" t="s">
        <v>51</v>
      </c>
    </row>
    <row r="291" spans="1:13" ht="12.75" x14ac:dyDescent="0.2">
      <c r="B291" s="1">
        <v>285</v>
      </c>
      <c r="C291" s="8" t="s">
        <v>24</v>
      </c>
      <c r="D291" s="8" t="s">
        <v>13</v>
      </c>
      <c r="E291" s="8" t="s">
        <v>47</v>
      </c>
      <c r="F291" s="8" t="s">
        <v>13</v>
      </c>
      <c r="G291" s="8" t="s">
        <v>16</v>
      </c>
      <c r="H291" s="8" t="s">
        <v>17</v>
      </c>
      <c r="I291" s="8">
        <v>53</v>
      </c>
      <c r="J291" s="8" t="s">
        <v>18</v>
      </c>
      <c r="K291" s="8" t="s">
        <v>19</v>
      </c>
      <c r="L291" s="8" t="s">
        <v>26</v>
      </c>
    </row>
    <row r="292" spans="1:13" ht="12.75" x14ac:dyDescent="0.2">
      <c r="A292" s="1" t="s">
        <v>80</v>
      </c>
      <c r="B292" s="1">
        <v>286</v>
      </c>
      <c r="C292" s="8" t="s">
        <v>55</v>
      </c>
      <c r="D292" s="8" t="s">
        <v>38</v>
      </c>
      <c r="E292" s="8" t="s">
        <v>28</v>
      </c>
      <c r="F292" s="8" t="s">
        <v>42</v>
      </c>
      <c r="G292" s="8" t="s">
        <v>16</v>
      </c>
      <c r="H292" s="8" t="s">
        <v>36</v>
      </c>
      <c r="I292" s="8">
        <v>52</v>
      </c>
      <c r="J292" s="8" t="s">
        <v>18</v>
      </c>
      <c r="K292" s="8" t="s">
        <v>19</v>
      </c>
      <c r="L292" s="8" t="s">
        <v>48</v>
      </c>
      <c r="M292" s="1" t="s">
        <v>81</v>
      </c>
    </row>
    <row r="293" spans="1:13" ht="12.75" x14ac:dyDescent="0.2">
      <c r="B293" s="1">
        <v>287</v>
      </c>
      <c r="C293" s="8" t="s">
        <v>24</v>
      </c>
      <c r="D293" s="8" t="s">
        <v>27</v>
      </c>
      <c r="E293" s="8" t="s">
        <v>14</v>
      </c>
      <c r="F293" s="8" t="s">
        <v>49</v>
      </c>
      <c r="G293" s="8" t="s">
        <v>16</v>
      </c>
      <c r="H293" s="8" t="s">
        <v>36</v>
      </c>
      <c r="I293" s="8">
        <v>60</v>
      </c>
      <c r="J293" s="8" t="s">
        <v>18</v>
      </c>
      <c r="K293" s="8" t="s">
        <v>19</v>
      </c>
      <c r="L293" s="8" t="s">
        <v>37</v>
      </c>
    </row>
    <row r="294" spans="1:13" ht="12.75" x14ac:dyDescent="0.2">
      <c r="B294" s="1">
        <v>288</v>
      </c>
      <c r="C294" s="8" t="s">
        <v>24</v>
      </c>
      <c r="D294" s="8" t="s">
        <v>25</v>
      </c>
      <c r="E294" s="8" t="s">
        <v>28</v>
      </c>
      <c r="F294" s="8" t="s">
        <v>29</v>
      </c>
      <c r="G294" s="8" t="s">
        <v>16</v>
      </c>
      <c r="H294" s="8" t="s">
        <v>17</v>
      </c>
      <c r="I294" s="8">
        <v>52</v>
      </c>
      <c r="J294" s="8" t="s">
        <v>18</v>
      </c>
      <c r="K294" s="8" t="s">
        <v>39</v>
      </c>
      <c r="L294" s="8" t="s">
        <v>26</v>
      </c>
    </row>
    <row r="295" spans="1:13" ht="12.75" x14ac:dyDescent="0.2">
      <c r="B295" s="1">
        <v>289</v>
      </c>
      <c r="C295" s="8" t="s">
        <v>24</v>
      </c>
      <c r="D295" s="8" t="s">
        <v>27</v>
      </c>
      <c r="E295" s="8" t="s">
        <v>28</v>
      </c>
      <c r="F295" s="8" t="s">
        <v>13</v>
      </c>
      <c r="G295" s="8" t="s">
        <v>16</v>
      </c>
      <c r="H295" s="8" t="s">
        <v>17</v>
      </c>
      <c r="I295" s="8">
        <v>60</v>
      </c>
      <c r="J295" s="8" t="s">
        <v>46</v>
      </c>
      <c r="K295" s="8" t="s">
        <v>19</v>
      </c>
      <c r="L295" s="8" t="s">
        <v>37</v>
      </c>
    </row>
    <row r="296" spans="1:13" ht="12.75" x14ac:dyDescent="0.2">
      <c r="B296" s="1">
        <v>290</v>
      </c>
      <c r="C296" s="8" t="s">
        <v>24</v>
      </c>
      <c r="D296" s="8" t="s">
        <v>41</v>
      </c>
      <c r="E296" s="8" t="s">
        <v>28</v>
      </c>
      <c r="F296" s="8" t="s">
        <v>49</v>
      </c>
      <c r="G296" s="8" t="s">
        <v>82</v>
      </c>
      <c r="H296" s="8" t="s">
        <v>17</v>
      </c>
      <c r="I296" s="8">
        <v>52</v>
      </c>
      <c r="J296" s="8" t="s">
        <v>18</v>
      </c>
      <c r="K296" s="8" t="s">
        <v>19</v>
      </c>
      <c r="L296" s="8" t="s">
        <v>51</v>
      </c>
    </row>
    <row r="297" spans="1:13" ht="12.75" x14ac:dyDescent="0.2">
      <c r="B297" s="1">
        <v>291</v>
      </c>
      <c r="C297" s="8" t="s">
        <v>24</v>
      </c>
      <c r="D297" s="8" t="s">
        <v>38</v>
      </c>
      <c r="E297" s="8" t="s">
        <v>28</v>
      </c>
      <c r="F297" s="8" t="s">
        <v>29</v>
      </c>
      <c r="G297" s="8" t="s">
        <v>16</v>
      </c>
      <c r="H297" s="8" t="s">
        <v>17</v>
      </c>
      <c r="I297" s="8">
        <v>56</v>
      </c>
      <c r="J297" s="8" t="s">
        <v>18</v>
      </c>
      <c r="K297" s="8" t="s">
        <v>19</v>
      </c>
      <c r="L297" s="8" t="s">
        <v>26</v>
      </c>
    </row>
    <row r="298" spans="1:13" ht="12.75" x14ac:dyDescent="0.2">
      <c r="B298" s="1">
        <v>292</v>
      </c>
      <c r="C298" s="8" t="s">
        <v>24</v>
      </c>
      <c r="D298" s="8" t="s">
        <v>13</v>
      </c>
      <c r="E298" s="8" t="s">
        <v>35</v>
      </c>
      <c r="F298" s="8" t="s">
        <v>29</v>
      </c>
      <c r="G298" s="8" t="s">
        <v>16</v>
      </c>
      <c r="H298" s="8" t="s">
        <v>17</v>
      </c>
      <c r="I298" s="8">
        <v>60</v>
      </c>
      <c r="J298" s="8" t="s">
        <v>18</v>
      </c>
      <c r="K298" s="8" t="s">
        <v>19</v>
      </c>
      <c r="L298" s="8" t="s">
        <v>26</v>
      </c>
      <c r="M298" s="1" t="s">
        <v>83</v>
      </c>
    </row>
    <row r="299" spans="1:13" ht="12.75" x14ac:dyDescent="0.2">
      <c r="B299" s="1">
        <v>293</v>
      </c>
      <c r="C299" s="8" t="s">
        <v>24</v>
      </c>
      <c r="D299" s="8" t="s">
        <v>38</v>
      </c>
      <c r="E299" s="8" t="s">
        <v>28</v>
      </c>
      <c r="F299" s="8" t="s">
        <v>13</v>
      </c>
      <c r="G299" s="8" t="s">
        <v>16</v>
      </c>
      <c r="H299" s="8" t="s">
        <v>17</v>
      </c>
      <c r="I299" s="8">
        <v>60</v>
      </c>
      <c r="J299" s="8" t="s">
        <v>18</v>
      </c>
      <c r="K299" s="8" t="s">
        <v>19</v>
      </c>
      <c r="L299" s="8" t="s">
        <v>43</v>
      </c>
    </row>
    <row r="300" spans="1:13" ht="12.75" x14ac:dyDescent="0.2">
      <c r="B300" s="1">
        <v>294</v>
      </c>
      <c r="C300" s="8" t="s">
        <v>24</v>
      </c>
      <c r="D300" s="8" t="s">
        <v>13</v>
      </c>
      <c r="E300" s="8" t="s">
        <v>14</v>
      </c>
      <c r="F300" s="8" t="s">
        <v>15</v>
      </c>
      <c r="G300" s="8" t="s">
        <v>16</v>
      </c>
      <c r="H300" s="8" t="s">
        <v>17</v>
      </c>
      <c r="I300" s="8">
        <v>60</v>
      </c>
      <c r="J300" s="8" t="s">
        <v>18</v>
      </c>
      <c r="K300" s="8" t="s">
        <v>19</v>
      </c>
      <c r="L300" s="8" t="s">
        <v>34</v>
      </c>
    </row>
    <row r="301" spans="1:13" ht="12.75" x14ac:dyDescent="0.2">
      <c r="B301" s="1">
        <v>295</v>
      </c>
      <c r="C301" s="8" t="s">
        <v>24</v>
      </c>
      <c r="D301" s="8" t="s">
        <v>25</v>
      </c>
      <c r="E301" s="8" t="s">
        <v>44</v>
      </c>
      <c r="F301" s="8" t="s">
        <v>29</v>
      </c>
      <c r="G301" s="8" t="s">
        <v>16</v>
      </c>
      <c r="H301" s="8" t="s">
        <v>17</v>
      </c>
      <c r="I301" s="8">
        <v>46</v>
      </c>
      <c r="J301" s="8" t="s">
        <v>18</v>
      </c>
      <c r="K301" s="8" t="s">
        <v>19</v>
      </c>
      <c r="L301" s="8" t="s">
        <v>43</v>
      </c>
      <c r="M301" s="1" t="s">
        <v>84</v>
      </c>
    </row>
    <row r="302" spans="1:13" ht="12.75" x14ac:dyDescent="0.2">
      <c r="B302" s="1">
        <v>296</v>
      </c>
      <c r="C302" s="8" t="s">
        <v>24</v>
      </c>
      <c r="D302" s="8" t="s">
        <v>41</v>
      </c>
      <c r="E302" s="8" t="s">
        <v>32</v>
      </c>
      <c r="F302" s="8" t="s">
        <v>15</v>
      </c>
      <c r="G302" s="8" t="s">
        <v>16</v>
      </c>
      <c r="H302" s="8" t="s">
        <v>17</v>
      </c>
      <c r="I302" s="8">
        <v>60</v>
      </c>
      <c r="J302" s="8" t="s">
        <v>18</v>
      </c>
      <c r="K302" s="8" t="s">
        <v>19</v>
      </c>
      <c r="L302" s="8" t="s">
        <v>34</v>
      </c>
    </row>
    <row r="303" spans="1:13" ht="12.75" x14ac:dyDescent="0.2">
      <c r="B303" s="1">
        <v>297</v>
      </c>
      <c r="C303" s="8" t="s">
        <v>24</v>
      </c>
      <c r="D303" s="8" t="s">
        <v>38</v>
      </c>
      <c r="E303" s="8" t="s">
        <v>33</v>
      </c>
      <c r="F303" s="8" t="s">
        <v>13</v>
      </c>
      <c r="G303" s="8" t="s">
        <v>16</v>
      </c>
      <c r="H303" s="8" t="s">
        <v>17</v>
      </c>
      <c r="I303" s="8">
        <v>60</v>
      </c>
      <c r="J303" s="8" t="s">
        <v>46</v>
      </c>
      <c r="K303" s="8" t="s">
        <v>19</v>
      </c>
      <c r="L303" s="8" t="s">
        <v>26</v>
      </c>
    </row>
    <row r="304" spans="1:13" ht="12.75" x14ac:dyDescent="0.2">
      <c r="B304" s="1">
        <v>298</v>
      </c>
      <c r="C304" s="8" t="s">
        <v>24</v>
      </c>
      <c r="D304" s="8" t="s">
        <v>27</v>
      </c>
      <c r="E304" s="8" t="s">
        <v>32</v>
      </c>
      <c r="F304" s="8" t="s">
        <v>13</v>
      </c>
      <c r="G304" s="8" t="s">
        <v>16</v>
      </c>
      <c r="H304" s="8" t="s">
        <v>17</v>
      </c>
      <c r="I304" s="8">
        <v>54</v>
      </c>
      <c r="J304" s="8" t="s">
        <v>18</v>
      </c>
      <c r="K304" s="8" t="s">
        <v>19</v>
      </c>
      <c r="L304" s="8" t="s">
        <v>43</v>
      </c>
    </row>
    <row r="305" spans="2:13" ht="12.75" x14ac:dyDescent="0.2">
      <c r="B305" s="1">
        <v>299</v>
      </c>
      <c r="C305" s="8" t="s">
        <v>24</v>
      </c>
      <c r="D305" s="8" t="s">
        <v>38</v>
      </c>
      <c r="E305" s="8" t="s">
        <v>21</v>
      </c>
      <c r="F305" s="8" t="s">
        <v>13</v>
      </c>
      <c r="G305" s="8" t="s">
        <v>16</v>
      </c>
      <c r="H305" s="8" t="s">
        <v>17</v>
      </c>
      <c r="I305" s="8">
        <v>45</v>
      </c>
      <c r="J305" s="8" t="s">
        <v>18</v>
      </c>
      <c r="K305" s="8" t="s">
        <v>19</v>
      </c>
      <c r="L305" s="8" t="s">
        <v>26</v>
      </c>
    </row>
    <row r="306" spans="2:13" ht="12.75" x14ac:dyDescent="0.2">
      <c r="B306" s="1">
        <v>300</v>
      </c>
      <c r="C306" s="8" t="s">
        <v>12</v>
      </c>
      <c r="D306" s="8" t="s">
        <v>13</v>
      </c>
      <c r="E306" s="8" t="s">
        <v>44</v>
      </c>
      <c r="F306" s="8" t="s">
        <v>49</v>
      </c>
      <c r="G306" s="8" t="s">
        <v>16</v>
      </c>
      <c r="H306" s="8" t="s">
        <v>17</v>
      </c>
      <c r="I306" s="8">
        <v>58</v>
      </c>
      <c r="J306" s="8" t="s">
        <v>18</v>
      </c>
      <c r="K306" s="8" t="s">
        <v>19</v>
      </c>
      <c r="L306" s="8" t="s">
        <v>31</v>
      </c>
    </row>
    <row r="307" spans="2:13" ht="12.75" x14ac:dyDescent="0.2">
      <c r="B307" s="1">
        <v>301</v>
      </c>
      <c r="C307" s="8" t="s">
        <v>24</v>
      </c>
      <c r="D307" s="8" t="s">
        <v>13</v>
      </c>
      <c r="E307" s="8" t="s">
        <v>33</v>
      </c>
      <c r="F307" s="8" t="s">
        <v>15</v>
      </c>
      <c r="G307" s="8" t="s">
        <v>16</v>
      </c>
      <c r="H307" s="8" t="s">
        <v>17</v>
      </c>
      <c r="I307" s="8">
        <v>35</v>
      </c>
      <c r="J307" s="8" t="s">
        <v>18</v>
      </c>
      <c r="K307" s="8" t="s">
        <v>19</v>
      </c>
      <c r="L307" s="8" t="s">
        <v>26</v>
      </c>
    </row>
    <row r="308" spans="2:13" ht="12.75" x14ac:dyDescent="0.2">
      <c r="B308" s="1">
        <v>302</v>
      </c>
      <c r="C308" s="8" t="s">
        <v>12</v>
      </c>
      <c r="D308" s="8" t="s">
        <v>38</v>
      </c>
      <c r="E308" s="8" t="s">
        <v>28</v>
      </c>
      <c r="F308" s="8" t="s">
        <v>29</v>
      </c>
      <c r="G308" s="8" t="s">
        <v>16</v>
      </c>
      <c r="H308" s="8" t="s">
        <v>17</v>
      </c>
      <c r="I308" s="8">
        <v>35</v>
      </c>
      <c r="J308" s="8" t="s">
        <v>18</v>
      </c>
      <c r="K308" s="8" t="s">
        <v>19</v>
      </c>
      <c r="L308" s="8" t="s">
        <v>20</v>
      </c>
    </row>
    <row r="309" spans="2:13" ht="12.75" x14ac:dyDescent="0.2">
      <c r="B309" s="1">
        <v>303</v>
      </c>
      <c r="C309" s="8" t="s">
        <v>24</v>
      </c>
      <c r="D309" s="8" t="s">
        <v>13</v>
      </c>
      <c r="E309" s="8" t="s">
        <v>32</v>
      </c>
      <c r="F309" s="8" t="s">
        <v>13</v>
      </c>
      <c r="G309" s="8" t="s">
        <v>16</v>
      </c>
      <c r="H309" s="8" t="s">
        <v>17</v>
      </c>
      <c r="I309" s="8">
        <v>60</v>
      </c>
      <c r="J309" s="8" t="s">
        <v>18</v>
      </c>
      <c r="K309" s="8" t="s">
        <v>19</v>
      </c>
      <c r="L309" s="8" t="s">
        <v>26</v>
      </c>
    </row>
    <row r="310" spans="2:13" ht="12.75" x14ac:dyDescent="0.2">
      <c r="B310" s="1">
        <v>304</v>
      </c>
      <c r="C310" s="8" t="s">
        <v>24</v>
      </c>
      <c r="D310" s="8" t="s">
        <v>41</v>
      </c>
      <c r="E310" s="8" t="s">
        <v>47</v>
      </c>
      <c r="F310" s="8" t="s">
        <v>15</v>
      </c>
      <c r="G310" s="8" t="s">
        <v>16</v>
      </c>
      <c r="H310" s="8" t="s">
        <v>17</v>
      </c>
      <c r="I310" s="8">
        <v>60</v>
      </c>
      <c r="J310" s="8" t="s">
        <v>18</v>
      </c>
      <c r="K310" s="8" t="s">
        <v>39</v>
      </c>
      <c r="L310" s="8" t="s">
        <v>40</v>
      </c>
    </row>
    <row r="311" spans="2:13" ht="12.75" x14ac:dyDescent="0.2">
      <c r="B311" s="1">
        <v>305</v>
      </c>
      <c r="C311" s="8" t="s">
        <v>12</v>
      </c>
      <c r="D311" s="8" t="s">
        <v>41</v>
      </c>
      <c r="E311" s="8" t="s">
        <v>35</v>
      </c>
      <c r="F311" s="8" t="s">
        <v>15</v>
      </c>
      <c r="G311" s="8" t="s">
        <v>16</v>
      </c>
      <c r="H311" s="8" t="s">
        <v>17</v>
      </c>
      <c r="I311" s="8">
        <v>60</v>
      </c>
      <c r="J311" s="8" t="s">
        <v>18</v>
      </c>
      <c r="K311" s="8" t="s">
        <v>39</v>
      </c>
      <c r="L311" s="8" t="s">
        <v>37</v>
      </c>
    </row>
    <row r="312" spans="2:13" ht="12.75" x14ac:dyDescent="0.2">
      <c r="B312" s="1">
        <v>306</v>
      </c>
      <c r="C312" s="8" t="s">
        <v>24</v>
      </c>
      <c r="D312" s="8" t="s">
        <v>25</v>
      </c>
      <c r="E312" s="8" t="s">
        <v>28</v>
      </c>
      <c r="F312" s="8" t="s">
        <v>15</v>
      </c>
      <c r="G312" s="8" t="s">
        <v>16</v>
      </c>
      <c r="H312" s="8" t="s">
        <v>17</v>
      </c>
      <c r="I312" s="8">
        <v>38</v>
      </c>
      <c r="J312" s="8" t="s">
        <v>18</v>
      </c>
      <c r="K312" s="8" t="s">
        <v>19</v>
      </c>
      <c r="L312" s="8" t="s">
        <v>26</v>
      </c>
    </row>
    <row r="313" spans="2:13" ht="12.75" x14ac:dyDescent="0.2">
      <c r="B313" s="1">
        <v>307</v>
      </c>
      <c r="C313" s="8" t="s">
        <v>24</v>
      </c>
      <c r="D313" s="8" t="s">
        <v>13</v>
      </c>
      <c r="E313" s="8" t="s">
        <v>14</v>
      </c>
      <c r="F313" s="8" t="s">
        <v>29</v>
      </c>
      <c r="G313" s="8" t="s">
        <v>16</v>
      </c>
      <c r="H313" s="8" t="s">
        <v>17</v>
      </c>
      <c r="I313" s="8">
        <v>60</v>
      </c>
      <c r="J313" s="8" t="s">
        <v>18</v>
      </c>
      <c r="K313" s="8" t="s">
        <v>19</v>
      </c>
      <c r="L313" s="8" t="s">
        <v>26</v>
      </c>
    </row>
    <row r="314" spans="2:13" ht="12.75" x14ac:dyDescent="0.2">
      <c r="B314" s="1">
        <v>308</v>
      </c>
      <c r="C314" s="8" t="s">
        <v>24</v>
      </c>
      <c r="D314" s="8" t="s">
        <v>27</v>
      </c>
      <c r="E314" s="8" t="s">
        <v>44</v>
      </c>
      <c r="F314" s="8" t="s">
        <v>15</v>
      </c>
      <c r="G314" s="8" t="s">
        <v>16</v>
      </c>
      <c r="H314" s="8" t="s">
        <v>17</v>
      </c>
      <c r="I314" s="8">
        <v>55</v>
      </c>
      <c r="J314" s="8" t="s">
        <v>18</v>
      </c>
      <c r="K314" s="8" t="s">
        <v>19</v>
      </c>
      <c r="L314" s="8" t="s">
        <v>31</v>
      </c>
    </row>
    <row r="315" spans="2:13" ht="12.75" x14ac:dyDescent="0.2">
      <c r="B315" s="1">
        <v>309</v>
      </c>
      <c r="C315" s="8" t="s">
        <v>24</v>
      </c>
      <c r="D315" s="8" t="s">
        <v>27</v>
      </c>
      <c r="E315" s="8" t="s">
        <v>32</v>
      </c>
      <c r="F315" s="8" t="s">
        <v>42</v>
      </c>
      <c r="G315" s="8" t="s">
        <v>16</v>
      </c>
      <c r="H315" s="8" t="s">
        <v>17</v>
      </c>
      <c r="I315" s="8">
        <v>60</v>
      </c>
      <c r="J315" s="8" t="s">
        <v>18</v>
      </c>
      <c r="K315" s="8" t="s">
        <v>19</v>
      </c>
      <c r="L315" s="8" t="s">
        <v>31</v>
      </c>
    </row>
    <row r="316" spans="2:13" ht="12.75" x14ac:dyDescent="0.2">
      <c r="B316" s="1">
        <v>310</v>
      </c>
      <c r="C316" s="8" t="s">
        <v>24</v>
      </c>
      <c r="D316" s="8" t="s">
        <v>13</v>
      </c>
      <c r="E316" s="8" t="s">
        <v>21</v>
      </c>
      <c r="F316" s="8" t="s">
        <v>42</v>
      </c>
      <c r="G316" s="8" t="s">
        <v>16</v>
      </c>
      <c r="H316" s="8" t="s">
        <v>17</v>
      </c>
      <c r="I316" s="8">
        <v>60</v>
      </c>
      <c r="J316" s="8" t="s">
        <v>18</v>
      </c>
      <c r="K316" s="8" t="s">
        <v>19</v>
      </c>
      <c r="L316" s="8" t="s">
        <v>40</v>
      </c>
    </row>
    <row r="317" spans="2:13" ht="12.75" x14ac:dyDescent="0.2">
      <c r="B317" s="1">
        <v>311</v>
      </c>
      <c r="C317" s="8" t="s">
        <v>24</v>
      </c>
      <c r="D317" s="8" t="s">
        <v>41</v>
      </c>
      <c r="E317" s="8" t="s">
        <v>32</v>
      </c>
      <c r="F317" s="8" t="s">
        <v>13</v>
      </c>
      <c r="G317" s="8" t="s">
        <v>16</v>
      </c>
      <c r="H317" s="8" t="s">
        <v>17</v>
      </c>
      <c r="I317" s="8">
        <v>60</v>
      </c>
      <c r="J317" s="8" t="s">
        <v>18</v>
      </c>
      <c r="K317" s="8" t="s">
        <v>19</v>
      </c>
      <c r="L317" s="8" t="s">
        <v>26</v>
      </c>
      <c r="M317" s="1" t="s">
        <v>85</v>
      </c>
    </row>
    <row r="318" spans="2:13" ht="12.75" x14ac:dyDescent="0.2">
      <c r="B318" s="1">
        <v>312</v>
      </c>
      <c r="C318" s="8" t="s">
        <v>24</v>
      </c>
      <c r="D318" s="8" t="s">
        <v>27</v>
      </c>
      <c r="E318" s="8" t="s">
        <v>33</v>
      </c>
      <c r="F318" s="8" t="s">
        <v>13</v>
      </c>
      <c r="G318" s="8" t="s">
        <v>16</v>
      </c>
      <c r="H318" s="8" t="s">
        <v>17</v>
      </c>
      <c r="I318" s="8">
        <v>60</v>
      </c>
      <c r="J318" s="8" t="s">
        <v>18</v>
      </c>
      <c r="K318" s="8" t="s">
        <v>19</v>
      </c>
      <c r="L318" s="8" t="s">
        <v>31</v>
      </c>
    </row>
    <row r="319" spans="2:13" ht="12.75" x14ac:dyDescent="0.2">
      <c r="B319" s="1">
        <v>313</v>
      </c>
      <c r="C319" s="8" t="s">
        <v>24</v>
      </c>
      <c r="D319" s="8" t="s">
        <v>38</v>
      </c>
      <c r="E319" s="8" t="s">
        <v>14</v>
      </c>
      <c r="F319" s="8" t="s">
        <v>29</v>
      </c>
      <c r="G319" s="8" t="s">
        <v>16</v>
      </c>
      <c r="H319" s="8" t="s">
        <v>17</v>
      </c>
      <c r="I319" s="8">
        <v>60</v>
      </c>
      <c r="J319" s="8" t="s">
        <v>18</v>
      </c>
      <c r="K319" s="8" t="s">
        <v>19</v>
      </c>
      <c r="L319" s="8" t="s">
        <v>26</v>
      </c>
    </row>
    <row r="320" spans="2:13" ht="12.75" x14ac:dyDescent="0.2">
      <c r="B320" s="1">
        <v>314</v>
      </c>
      <c r="C320" s="8" t="s">
        <v>12</v>
      </c>
      <c r="D320" s="8" t="s">
        <v>13</v>
      </c>
      <c r="E320" s="8" t="s">
        <v>47</v>
      </c>
      <c r="F320" s="8" t="s">
        <v>49</v>
      </c>
      <c r="G320" s="8" t="s">
        <v>16</v>
      </c>
      <c r="H320" s="8" t="s">
        <v>17</v>
      </c>
      <c r="I320" s="8">
        <v>59</v>
      </c>
      <c r="J320" s="8" t="s">
        <v>18</v>
      </c>
      <c r="K320" s="8" t="s">
        <v>19</v>
      </c>
      <c r="L320" s="8" t="s">
        <v>40</v>
      </c>
      <c r="M320" s="1" t="s">
        <v>86</v>
      </c>
    </row>
    <row r="321" spans="1:13" ht="12.75" x14ac:dyDescent="0.2">
      <c r="B321" s="1">
        <v>315</v>
      </c>
      <c r="C321" s="8" t="s">
        <v>24</v>
      </c>
      <c r="D321" s="8" t="s">
        <v>27</v>
      </c>
      <c r="E321" s="8" t="s">
        <v>44</v>
      </c>
      <c r="F321" s="8" t="s">
        <v>15</v>
      </c>
      <c r="G321" s="8" t="s">
        <v>16</v>
      </c>
      <c r="H321" s="8" t="s">
        <v>17</v>
      </c>
      <c r="I321" s="8">
        <v>60</v>
      </c>
      <c r="J321" s="8" t="s">
        <v>18</v>
      </c>
      <c r="K321" s="8" t="s">
        <v>19</v>
      </c>
      <c r="L321" s="8" t="s">
        <v>20</v>
      </c>
    </row>
    <row r="322" spans="1:13" ht="12.75" x14ac:dyDescent="0.2">
      <c r="B322" s="1">
        <v>316</v>
      </c>
      <c r="C322" s="8" t="s">
        <v>24</v>
      </c>
      <c r="D322" s="8" t="s">
        <v>13</v>
      </c>
      <c r="E322" s="8" t="s">
        <v>47</v>
      </c>
      <c r="F322" s="8" t="s">
        <v>29</v>
      </c>
      <c r="G322" s="8" t="s">
        <v>16</v>
      </c>
      <c r="H322" s="8" t="s">
        <v>17</v>
      </c>
      <c r="I322" s="8">
        <v>60</v>
      </c>
      <c r="J322" s="8" t="s">
        <v>18</v>
      </c>
      <c r="K322" s="8" t="s">
        <v>19</v>
      </c>
      <c r="L322" s="8" t="s">
        <v>37</v>
      </c>
    </row>
    <row r="323" spans="1:13" ht="12.75" x14ac:dyDescent="0.2">
      <c r="B323" s="1">
        <v>317</v>
      </c>
      <c r="C323" s="8" t="s">
        <v>24</v>
      </c>
      <c r="D323" s="8" t="s">
        <v>27</v>
      </c>
      <c r="E323" s="8" t="s">
        <v>47</v>
      </c>
      <c r="F323" s="8" t="s">
        <v>29</v>
      </c>
      <c r="G323" s="8" t="s">
        <v>16</v>
      </c>
      <c r="H323" s="8" t="s">
        <v>17</v>
      </c>
      <c r="I323" s="8">
        <v>60</v>
      </c>
      <c r="J323" s="8" t="s">
        <v>18</v>
      </c>
      <c r="K323" s="8" t="s">
        <v>19</v>
      </c>
      <c r="L323" s="8" t="s">
        <v>26</v>
      </c>
    </row>
    <row r="324" spans="1:13" ht="12.75" x14ac:dyDescent="0.2">
      <c r="B324" s="1">
        <v>318</v>
      </c>
      <c r="C324" s="8" t="s">
        <v>24</v>
      </c>
      <c r="D324" s="8" t="s">
        <v>27</v>
      </c>
      <c r="E324" s="8" t="s">
        <v>35</v>
      </c>
      <c r="F324" s="8" t="s">
        <v>29</v>
      </c>
      <c r="G324" s="8" t="s">
        <v>16</v>
      </c>
      <c r="H324" s="8" t="s">
        <v>17</v>
      </c>
      <c r="I324" s="8">
        <v>60</v>
      </c>
      <c r="J324" s="8" t="s">
        <v>18</v>
      </c>
      <c r="K324" s="8" t="s">
        <v>19</v>
      </c>
      <c r="L324" s="8" t="s">
        <v>20</v>
      </c>
    </row>
    <row r="325" spans="1:13" ht="12.75" x14ac:dyDescent="0.2">
      <c r="B325" s="1">
        <v>319</v>
      </c>
      <c r="C325" s="8" t="s">
        <v>24</v>
      </c>
      <c r="D325" s="8" t="s">
        <v>27</v>
      </c>
      <c r="E325" s="8" t="s">
        <v>32</v>
      </c>
      <c r="F325" s="8" t="s">
        <v>15</v>
      </c>
      <c r="G325" s="8" t="s">
        <v>16</v>
      </c>
      <c r="H325" s="8" t="s">
        <v>17</v>
      </c>
      <c r="I325" s="8">
        <v>60</v>
      </c>
      <c r="J325" s="8" t="s">
        <v>46</v>
      </c>
      <c r="K325" s="8" t="s">
        <v>19</v>
      </c>
      <c r="L325" s="8" t="s">
        <v>34</v>
      </c>
    </row>
    <row r="326" spans="1:13" ht="12.75" x14ac:dyDescent="0.2">
      <c r="B326" s="1">
        <v>320</v>
      </c>
      <c r="C326" s="8" t="s">
        <v>12</v>
      </c>
      <c r="D326" s="8" t="s">
        <v>13</v>
      </c>
      <c r="E326" s="8" t="s">
        <v>47</v>
      </c>
      <c r="F326" s="8" t="s">
        <v>49</v>
      </c>
      <c r="G326" s="8" t="s">
        <v>16</v>
      </c>
      <c r="H326" s="8" t="s">
        <v>17</v>
      </c>
      <c r="I326" s="8">
        <v>60</v>
      </c>
      <c r="J326" s="8" t="s">
        <v>46</v>
      </c>
      <c r="K326" s="8" t="s">
        <v>19</v>
      </c>
      <c r="L326" s="8" t="s">
        <v>26</v>
      </c>
    </row>
    <row r="327" spans="1:13" ht="12.75" x14ac:dyDescent="0.2">
      <c r="B327" s="1">
        <v>321</v>
      </c>
      <c r="C327" s="8" t="s">
        <v>24</v>
      </c>
      <c r="D327" s="8" t="s">
        <v>38</v>
      </c>
      <c r="E327" s="8" t="s">
        <v>14</v>
      </c>
      <c r="F327" s="8" t="s">
        <v>15</v>
      </c>
      <c r="G327" s="8" t="s">
        <v>16</v>
      </c>
      <c r="H327" s="8" t="s">
        <v>17</v>
      </c>
      <c r="I327" s="8">
        <v>60</v>
      </c>
      <c r="J327" s="8" t="s">
        <v>18</v>
      </c>
      <c r="K327" s="8" t="s">
        <v>19</v>
      </c>
      <c r="L327" s="8" t="s">
        <v>26</v>
      </c>
    </row>
    <row r="328" spans="1:13" ht="12.75" x14ac:dyDescent="0.2">
      <c r="B328" s="1">
        <v>322</v>
      </c>
      <c r="C328" s="8" t="s">
        <v>12</v>
      </c>
      <c r="D328" s="8" t="s">
        <v>41</v>
      </c>
      <c r="E328" s="8" t="s">
        <v>28</v>
      </c>
      <c r="F328" s="8" t="s">
        <v>15</v>
      </c>
      <c r="G328" s="8" t="s">
        <v>16</v>
      </c>
      <c r="H328" s="8" t="s">
        <v>17</v>
      </c>
      <c r="I328" s="8">
        <v>60</v>
      </c>
      <c r="J328" s="8" t="s">
        <v>18</v>
      </c>
      <c r="K328" s="8" t="s">
        <v>19</v>
      </c>
      <c r="L328" s="8" t="s">
        <v>34</v>
      </c>
    </row>
    <row r="329" spans="1:13" ht="12.75" x14ac:dyDescent="0.2">
      <c r="B329" s="1">
        <v>323</v>
      </c>
      <c r="C329" s="8" t="s">
        <v>24</v>
      </c>
      <c r="D329" s="8" t="s">
        <v>38</v>
      </c>
      <c r="E329" s="8" t="s">
        <v>44</v>
      </c>
      <c r="F329" s="8" t="s">
        <v>13</v>
      </c>
      <c r="G329" s="8" t="s">
        <v>16</v>
      </c>
      <c r="H329" s="8" t="s">
        <v>17</v>
      </c>
      <c r="I329" s="8">
        <v>60</v>
      </c>
      <c r="J329" s="8" t="s">
        <v>18</v>
      </c>
      <c r="K329" s="8" t="s">
        <v>19</v>
      </c>
      <c r="L329" s="8" t="s">
        <v>40</v>
      </c>
    </row>
    <row r="330" spans="1:13" ht="12.75" x14ac:dyDescent="0.2">
      <c r="A330" s="1" t="s">
        <v>87</v>
      </c>
      <c r="B330" s="1">
        <v>324</v>
      </c>
      <c r="C330" s="8" t="s">
        <v>24</v>
      </c>
      <c r="D330" s="8" t="s">
        <v>41</v>
      </c>
      <c r="E330" s="8" t="s">
        <v>32</v>
      </c>
      <c r="F330" s="8" t="s">
        <v>13</v>
      </c>
      <c r="G330" s="8" t="s">
        <v>16</v>
      </c>
      <c r="H330" s="8" t="s">
        <v>17</v>
      </c>
      <c r="I330" s="8">
        <v>38</v>
      </c>
      <c r="J330" s="8" t="s">
        <v>18</v>
      </c>
      <c r="K330" s="8" t="s">
        <v>19</v>
      </c>
      <c r="L330" s="8" t="s">
        <v>31</v>
      </c>
    </row>
    <row r="331" spans="1:13" ht="12.75" x14ac:dyDescent="0.2">
      <c r="B331" s="1">
        <v>325</v>
      </c>
      <c r="C331" s="8" t="s">
        <v>24</v>
      </c>
      <c r="D331" s="8" t="s">
        <v>27</v>
      </c>
      <c r="E331" s="8" t="s">
        <v>28</v>
      </c>
      <c r="F331" s="8" t="s">
        <v>49</v>
      </c>
      <c r="G331" s="8" t="s">
        <v>16</v>
      </c>
      <c r="H331" s="8" t="s">
        <v>17</v>
      </c>
      <c r="I331" s="8">
        <v>59</v>
      </c>
      <c r="J331" s="8" t="s">
        <v>18</v>
      </c>
      <c r="K331" s="8" t="s">
        <v>19</v>
      </c>
      <c r="L331" s="8" t="s">
        <v>34</v>
      </c>
    </row>
    <row r="332" spans="1:13" ht="12.75" x14ac:dyDescent="0.2">
      <c r="B332" s="1">
        <v>326</v>
      </c>
      <c r="C332" s="8" t="s">
        <v>55</v>
      </c>
      <c r="D332" s="8" t="s">
        <v>41</v>
      </c>
      <c r="E332" s="8" t="s">
        <v>33</v>
      </c>
      <c r="F332" s="8" t="s">
        <v>42</v>
      </c>
      <c r="G332" s="8" t="s">
        <v>16</v>
      </c>
      <c r="H332" s="8" t="s">
        <v>60</v>
      </c>
      <c r="I332" s="8">
        <v>60</v>
      </c>
      <c r="J332" s="8" t="s">
        <v>18</v>
      </c>
      <c r="K332" s="8" t="s">
        <v>19</v>
      </c>
      <c r="L332" s="8" t="s">
        <v>48</v>
      </c>
    </row>
    <row r="333" spans="1:13" ht="12.75" x14ac:dyDescent="0.2">
      <c r="B333" s="1">
        <v>327</v>
      </c>
      <c r="C333" s="8" t="s">
        <v>24</v>
      </c>
      <c r="D333" s="8" t="s">
        <v>13</v>
      </c>
      <c r="E333" s="8" t="s">
        <v>28</v>
      </c>
      <c r="F333" s="8" t="s">
        <v>29</v>
      </c>
      <c r="G333" s="8" t="s">
        <v>16</v>
      </c>
      <c r="H333" s="8" t="s">
        <v>17</v>
      </c>
      <c r="I333" s="8">
        <v>41</v>
      </c>
      <c r="J333" s="8" t="s">
        <v>18</v>
      </c>
      <c r="K333" s="8" t="s">
        <v>19</v>
      </c>
      <c r="L333" s="8" t="s">
        <v>40</v>
      </c>
    </row>
    <row r="334" spans="1:13" ht="12.75" x14ac:dyDescent="0.2">
      <c r="B334" s="1">
        <v>328</v>
      </c>
      <c r="C334" s="8" t="s">
        <v>24</v>
      </c>
      <c r="D334" s="8" t="s">
        <v>27</v>
      </c>
      <c r="E334" s="8" t="s">
        <v>28</v>
      </c>
      <c r="F334" s="8" t="s">
        <v>13</v>
      </c>
      <c r="G334" s="8" t="s">
        <v>16</v>
      </c>
      <c r="H334" s="8" t="s">
        <v>17</v>
      </c>
      <c r="I334" s="8">
        <v>58</v>
      </c>
      <c r="J334" s="8" t="s">
        <v>18</v>
      </c>
      <c r="K334" s="8" t="s">
        <v>19</v>
      </c>
      <c r="L334" s="8" t="s">
        <v>31</v>
      </c>
      <c r="M334" s="1" t="s">
        <v>88</v>
      </c>
    </row>
    <row r="335" spans="1:13" ht="12.75" x14ac:dyDescent="0.2">
      <c r="B335" s="1">
        <v>329</v>
      </c>
      <c r="C335" s="8" t="s">
        <v>24</v>
      </c>
      <c r="D335" s="8" t="s">
        <v>38</v>
      </c>
      <c r="E335" s="8" t="s">
        <v>28</v>
      </c>
      <c r="F335" s="8" t="s">
        <v>13</v>
      </c>
      <c r="G335" s="8" t="s">
        <v>16</v>
      </c>
      <c r="H335" s="8" t="s">
        <v>17</v>
      </c>
      <c r="I335" s="8">
        <v>60</v>
      </c>
      <c r="J335" s="8" t="s">
        <v>18</v>
      </c>
      <c r="K335" s="8" t="s">
        <v>19</v>
      </c>
      <c r="L335" s="8" t="s">
        <v>40</v>
      </c>
    </row>
    <row r="336" spans="1:13" ht="12.75" x14ac:dyDescent="0.2">
      <c r="B336" s="1">
        <v>330</v>
      </c>
      <c r="C336" s="8" t="s">
        <v>24</v>
      </c>
      <c r="D336" s="8" t="s">
        <v>13</v>
      </c>
      <c r="E336" s="8" t="s">
        <v>35</v>
      </c>
      <c r="F336" s="8" t="s">
        <v>29</v>
      </c>
      <c r="G336" s="8" t="s">
        <v>16</v>
      </c>
      <c r="H336" s="8" t="s">
        <v>17</v>
      </c>
      <c r="I336" s="8">
        <v>60</v>
      </c>
      <c r="J336" s="8" t="s">
        <v>18</v>
      </c>
      <c r="K336" s="8" t="s">
        <v>19</v>
      </c>
      <c r="L336" s="8" t="s">
        <v>26</v>
      </c>
    </row>
    <row r="337" spans="1:13" ht="12.75" x14ac:dyDescent="0.2">
      <c r="B337" s="1">
        <v>331</v>
      </c>
      <c r="C337" s="8" t="s">
        <v>55</v>
      </c>
      <c r="D337" s="8" t="s">
        <v>13</v>
      </c>
      <c r="E337" s="8" t="s">
        <v>44</v>
      </c>
      <c r="F337" s="8" t="s">
        <v>29</v>
      </c>
      <c r="G337" s="8" t="s">
        <v>16</v>
      </c>
      <c r="H337" s="8" t="s">
        <v>17</v>
      </c>
      <c r="I337" s="8">
        <v>58</v>
      </c>
      <c r="J337" s="8" t="s">
        <v>18</v>
      </c>
      <c r="K337" s="8" t="s">
        <v>19</v>
      </c>
      <c r="L337" s="8" t="s">
        <v>31</v>
      </c>
      <c r="M337" s="1" t="s">
        <v>89</v>
      </c>
    </row>
    <row r="338" spans="1:13" ht="12.75" x14ac:dyDescent="0.2">
      <c r="B338" s="1">
        <v>332</v>
      </c>
      <c r="C338" s="8" t="s">
        <v>24</v>
      </c>
      <c r="D338" s="8" t="s">
        <v>25</v>
      </c>
      <c r="E338" s="8" t="s">
        <v>21</v>
      </c>
      <c r="F338" s="8" t="s">
        <v>42</v>
      </c>
      <c r="G338" s="8" t="s">
        <v>16</v>
      </c>
      <c r="H338" s="8" t="s">
        <v>17</v>
      </c>
      <c r="I338" s="8">
        <v>57</v>
      </c>
      <c r="J338" s="8" t="s">
        <v>18</v>
      </c>
      <c r="K338" s="8" t="s">
        <v>19</v>
      </c>
      <c r="L338" s="8" t="s">
        <v>34</v>
      </c>
      <c r="M338" s="1" t="s">
        <v>90</v>
      </c>
    </row>
    <row r="339" spans="1:13" ht="12.75" x14ac:dyDescent="0.2">
      <c r="B339" s="1">
        <v>333</v>
      </c>
      <c r="C339" s="8" t="s">
        <v>24</v>
      </c>
      <c r="D339" s="8" t="s">
        <v>13</v>
      </c>
      <c r="E339" s="8" t="s">
        <v>28</v>
      </c>
      <c r="F339" s="8" t="s">
        <v>13</v>
      </c>
      <c r="G339" s="8" t="s">
        <v>16</v>
      </c>
      <c r="H339" s="8" t="s">
        <v>17</v>
      </c>
      <c r="I339" s="8">
        <v>60</v>
      </c>
      <c r="J339" s="8" t="s">
        <v>18</v>
      </c>
      <c r="K339" s="8" t="s">
        <v>39</v>
      </c>
      <c r="L339" s="8" t="s">
        <v>37</v>
      </c>
      <c r="M339" s="1" t="s">
        <v>91</v>
      </c>
    </row>
    <row r="340" spans="1:13" ht="12.75" x14ac:dyDescent="0.2">
      <c r="B340" s="1">
        <v>334</v>
      </c>
      <c r="C340" s="8" t="s">
        <v>24</v>
      </c>
      <c r="D340" s="8" t="s">
        <v>13</v>
      </c>
      <c r="E340" s="8" t="s">
        <v>28</v>
      </c>
      <c r="F340" s="8" t="s">
        <v>13</v>
      </c>
      <c r="G340" s="8" t="s">
        <v>16</v>
      </c>
      <c r="H340" s="8" t="s">
        <v>17</v>
      </c>
      <c r="I340" s="8">
        <v>58</v>
      </c>
      <c r="J340" s="8" t="s">
        <v>18</v>
      </c>
      <c r="K340" s="8" t="s">
        <v>19</v>
      </c>
      <c r="L340" s="8" t="s">
        <v>20</v>
      </c>
    </row>
    <row r="341" spans="1:13" ht="12.75" x14ac:dyDescent="0.2">
      <c r="B341" s="1">
        <v>335</v>
      </c>
      <c r="C341" s="8" t="s">
        <v>12</v>
      </c>
      <c r="D341" s="8" t="s">
        <v>13</v>
      </c>
      <c r="E341" s="8" t="s">
        <v>47</v>
      </c>
      <c r="F341" s="8" t="s">
        <v>13</v>
      </c>
      <c r="G341" s="8" t="s">
        <v>16</v>
      </c>
      <c r="H341" s="8" t="s">
        <v>17</v>
      </c>
      <c r="I341" s="8">
        <v>55</v>
      </c>
      <c r="J341" s="8" t="s">
        <v>18</v>
      </c>
      <c r="K341" s="8" t="s">
        <v>19</v>
      </c>
      <c r="L341" s="8" t="s">
        <v>26</v>
      </c>
    </row>
    <row r="342" spans="1:13" ht="12.75" x14ac:dyDescent="0.2">
      <c r="B342" s="1">
        <v>336</v>
      </c>
      <c r="C342" s="8" t="s">
        <v>24</v>
      </c>
      <c r="D342" s="8" t="s">
        <v>13</v>
      </c>
      <c r="E342" s="8" t="s">
        <v>21</v>
      </c>
      <c r="F342" s="8" t="s">
        <v>15</v>
      </c>
      <c r="G342" s="8" t="s">
        <v>16</v>
      </c>
      <c r="H342" s="8" t="s">
        <v>17</v>
      </c>
      <c r="I342" s="8">
        <v>54</v>
      </c>
      <c r="J342" s="8" t="s">
        <v>18</v>
      </c>
      <c r="K342" s="8" t="s">
        <v>19</v>
      </c>
      <c r="L342" s="8" t="s">
        <v>40</v>
      </c>
    </row>
    <row r="343" spans="1:13" ht="12.75" x14ac:dyDescent="0.2">
      <c r="B343" s="1">
        <v>337</v>
      </c>
      <c r="C343" s="8" t="s">
        <v>12</v>
      </c>
      <c r="D343" s="8" t="s">
        <v>27</v>
      </c>
      <c r="E343" s="8" t="s">
        <v>14</v>
      </c>
      <c r="F343" s="8" t="s">
        <v>49</v>
      </c>
      <c r="G343" s="8" t="s">
        <v>16</v>
      </c>
      <c r="H343" s="8" t="s">
        <v>36</v>
      </c>
      <c r="I343" s="8">
        <v>60</v>
      </c>
      <c r="J343" s="8" t="s">
        <v>46</v>
      </c>
      <c r="K343" s="8" t="s">
        <v>19</v>
      </c>
      <c r="L343" s="8" t="s">
        <v>37</v>
      </c>
    </row>
    <row r="344" spans="1:13" ht="12.75" x14ac:dyDescent="0.2">
      <c r="B344" s="1">
        <v>338</v>
      </c>
      <c r="C344" s="8" t="s">
        <v>24</v>
      </c>
      <c r="D344" s="8" t="s">
        <v>13</v>
      </c>
      <c r="E344" s="8" t="s">
        <v>47</v>
      </c>
      <c r="F344" s="8" t="s">
        <v>49</v>
      </c>
      <c r="G344" s="8" t="s">
        <v>16</v>
      </c>
      <c r="H344" s="8" t="s">
        <v>17</v>
      </c>
      <c r="I344" s="8">
        <v>54</v>
      </c>
      <c r="J344" s="8" t="s">
        <v>18</v>
      </c>
      <c r="K344" s="8" t="s">
        <v>19</v>
      </c>
      <c r="L344" s="8" t="s">
        <v>40</v>
      </c>
    </row>
    <row r="345" spans="1:13" ht="12.75" x14ac:dyDescent="0.2">
      <c r="B345" s="1">
        <v>339</v>
      </c>
      <c r="C345" s="8" t="s">
        <v>12</v>
      </c>
      <c r="D345" s="8" t="s">
        <v>27</v>
      </c>
      <c r="E345" s="8" t="s">
        <v>32</v>
      </c>
      <c r="F345" s="8" t="s">
        <v>15</v>
      </c>
      <c r="G345" s="8" t="s">
        <v>16</v>
      </c>
      <c r="H345" s="8" t="s">
        <v>17</v>
      </c>
      <c r="I345" s="8">
        <v>53</v>
      </c>
      <c r="J345" s="8" t="s">
        <v>18</v>
      </c>
      <c r="K345" s="8" t="s">
        <v>19</v>
      </c>
      <c r="L345" s="8" t="s">
        <v>40</v>
      </c>
      <c r="M345" s="1" t="s">
        <v>92</v>
      </c>
    </row>
    <row r="346" spans="1:13" ht="12.75" x14ac:dyDescent="0.2">
      <c r="B346" s="1">
        <v>340</v>
      </c>
      <c r="C346" s="8" t="s">
        <v>12</v>
      </c>
      <c r="D346" s="8" t="s">
        <v>41</v>
      </c>
      <c r="E346" s="8" t="s">
        <v>14</v>
      </c>
      <c r="F346" s="8" t="s">
        <v>15</v>
      </c>
      <c r="G346" s="8" t="s">
        <v>16</v>
      </c>
      <c r="H346" s="8" t="s">
        <v>36</v>
      </c>
      <c r="I346" s="8">
        <v>55</v>
      </c>
      <c r="J346" s="8" t="s">
        <v>46</v>
      </c>
      <c r="K346" s="8" t="s">
        <v>19</v>
      </c>
      <c r="L346" s="8" t="s">
        <v>37</v>
      </c>
    </row>
    <row r="347" spans="1:13" ht="12.75" x14ac:dyDescent="0.2">
      <c r="B347" s="1">
        <v>341</v>
      </c>
      <c r="C347" s="8" t="s">
        <v>24</v>
      </c>
      <c r="D347" s="8" t="s">
        <v>38</v>
      </c>
      <c r="E347" s="8" t="s">
        <v>35</v>
      </c>
      <c r="F347" s="8" t="s">
        <v>29</v>
      </c>
      <c r="G347" s="8" t="s">
        <v>16</v>
      </c>
      <c r="H347" s="8" t="s">
        <v>17</v>
      </c>
      <c r="I347" s="8">
        <v>47</v>
      </c>
      <c r="J347" s="8" t="s">
        <v>18</v>
      </c>
      <c r="K347" s="8" t="s">
        <v>19</v>
      </c>
      <c r="L347" s="8" t="s">
        <v>23</v>
      </c>
    </row>
    <row r="348" spans="1:13" ht="12.75" x14ac:dyDescent="0.2">
      <c r="B348" s="1">
        <v>342</v>
      </c>
      <c r="C348" s="8" t="s">
        <v>12</v>
      </c>
      <c r="D348" s="8" t="s">
        <v>13</v>
      </c>
      <c r="E348" s="8" t="s">
        <v>33</v>
      </c>
      <c r="F348" s="8" t="s">
        <v>15</v>
      </c>
      <c r="G348" s="8" t="s">
        <v>16</v>
      </c>
      <c r="H348" s="8" t="s">
        <v>17</v>
      </c>
      <c r="I348" s="8">
        <v>60</v>
      </c>
      <c r="J348" s="8" t="s">
        <v>18</v>
      </c>
      <c r="K348" s="8" t="s">
        <v>19</v>
      </c>
      <c r="L348" s="8" t="s">
        <v>37</v>
      </c>
    </row>
    <row r="349" spans="1:13" ht="12.75" x14ac:dyDescent="0.2">
      <c r="B349" s="1">
        <v>343</v>
      </c>
      <c r="C349" s="8" t="s">
        <v>24</v>
      </c>
      <c r="D349" s="8" t="s">
        <v>41</v>
      </c>
      <c r="E349" s="8" t="s">
        <v>33</v>
      </c>
      <c r="F349" s="8" t="s">
        <v>13</v>
      </c>
      <c r="G349" s="8" t="s">
        <v>16</v>
      </c>
      <c r="H349" s="8" t="s">
        <v>17</v>
      </c>
      <c r="I349" s="8">
        <v>60</v>
      </c>
      <c r="J349" s="8" t="s">
        <v>18</v>
      </c>
      <c r="K349" s="8" t="s">
        <v>19</v>
      </c>
      <c r="L349" s="8" t="s">
        <v>26</v>
      </c>
    </row>
    <row r="350" spans="1:13" ht="12.75" x14ac:dyDescent="0.2">
      <c r="B350" s="1">
        <v>344</v>
      </c>
      <c r="C350" s="8" t="s">
        <v>12</v>
      </c>
      <c r="D350" s="8" t="s">
        <v>27</v>
      </c>
      <c r="E350" s="8" t="s">
        <v>21</v>
      </c>
      <c r="F350" s="8" t="s">
        <v>15</v>
      </c>
      <c r="G350" s="8" t="s">
        <v>16</v>
      </c>
      <c r="H350" s="8" t="s">
        <v>17</v>
      </c>
      <c r="I350" s="8">
        <v>51</v>
      </c>
      <c r="J350" s="8" t="s">
        <v>18</v>
      </c>
      <c r="K350" s="8" t="s">
        <v>19</v>
      </c>
      <c r="L350" s="8" t="s">
        <v>26</v>
      </c>
    </row>
    <row r="351" spans="1:13" ht="12.75" x14ac:dyDescent="0.2">
      <c r="A351" s="1" t="s">
        <v>93</v>
      </c>
      <c r="B351" s="1">
        <v>345</v>
      </c>
      <c r="C351" s="8" t="s">
        <v>12</v>
      </c>
      <c r="D351" s="8" t="s">
        <v>13</v>
      </c>
      <c r="E351" s="8" t="s">
        <v>21</v>
      </c>
      <c r="F351" s="8" t="s">
        <v>15</v>
      </c>
      <c r="G351" s="8" t="s">
        <v>16</v>
      </c>
      <c r="H351" s="8" t="s">
        <v>17</v>
      </c>
      <c r="I351" s="8">
        <v>60</v>
      </c>
      <c r="J351" s="8" t="s">
        <v>18</v>
      </c>
      <c r="K351" s="8" t="s">
        <v>19</v>
      </c>
      <c r="L351" s="8" t="s">
        <v>26</v>
      </c>
    </row>
    <row r="352" spans="1:13" ht="12.75" x14ac:dyDescent="0.2">
      <c r="B352" s="1">
        <v>346</v>
      </c>
      <c r="C352" s="8" t="s">
        <v>24</v>
      </c>
      <c r="D352" s="8" t="s">
        <v>27</v>
      </c>
      <c r="E352" s="8" t="s">
        <v>32</v>
      </c>
      <c r="F352" s="8" t="s">
        <v>15</v>
      </c>
      <c r="G352" s="8" t="s">
        <v>16</v>
      </c>
      <c r="H352" s="8" t="s">
        <v>36</v>
      </c>
      <c r="I352" s="8">
        <v>60</v>
      </c>
      <c r="J352" s="8" t="s">
        <v>18</v>
      </c>
      <c r="K352" s="8" t="s">
        <v>39</v>
      </c>
      <c r="L352" s="8" t="s">
        <v>37</v>
      </c>
    </row>
    <row r="353" spans="2:13" ht="12.75" x14ac:dyDescent="0.2">
      <c r="B353" s="1">
        <v>347</v>
      </c>
      <c r="C353" s="8" t="s">
        <v>24</v>
      </c>
      <c r="D353" s="8" t="s">
        <v>13</v>
      </c>
      <c r="E353" s="8" t="s">
        <v>14</v>
      </c>
      <c r="F353" s="8" t="s">
        <v>13</v>
      </c>
      <c r="G353" s="8" t="s">
        <v>16</v>
      </c>
      <c r="H353" s="8" t="s">
        <v>17</v>
      </c>
      <c r="I353" s="8">
        <v>43</v>
      </c>
      <c r="J353" s="8" t="s">
        <v>18</v>
      </c>
      <c r="K353" s="8" t="s">
        <v>19</v>
      </c>
      <c r="L353" s="8" t="s">
        <v>31</v>
      </c>
    </row>
    <row r="354" spans="2:13" ht="12.75" x14ac:dyDescent="0.2">
      <c r="B354" s="1">
        <v>348</v>
      </c>
      <c r="C354" s="8" t="s">
        <v>24</v>
      </c>
      <c r="D354" s="8" t="s">
        <v>27</v>
      </c>
      <c r="E354" s="8" t="s">
        <v>33</v>
      </c>
      <c r="F354" s="8" t="s">
        <v>29</v>
      </c>
      <c r="G354" s="8" t="s">
        <v>16</v>
      </c>
      <c r="H354" s="8" t="s">
        <v>17</v>
      </c>
      <c r="I354" s="8">
        <v>60</v>
      </c>
      <c r="J354" s="8" t="s">
        <v>46</v>
      </c>
      <c r="K354" s="8" t="s">
        <v>19</v>
      </c>
      <c r="L354" s="8" t="s">
        <v>43</v>
      </c>
    </row>
    <row r="355" spans="2:13" ht="12.75" x14ac:dyDescent="0.2">
      <c r="B355" s="1">
        <v>349</v>
      </c>
      <c r="C355" s="8" t="s">
        <v>24</v>
      </c>
      <c r="D355" s="8" t="s">
        <v>27</v>
      </c>
      <c r="E355" s="8" t="s">
        <v>35</v>
      </c>
      <c r="F355" s="8" t="s">
        <v>13</v>
      </c>
      <c r="G355" s="8" t="s">
        <v>16</v>
      </c>
      <c r="H355" s="8" t="s">
        <v>17</v>
      </c>
      <c r="I355" s="8">
        <v>60</v>
      </c>
      <c r="J355" s="8" t="s">
        <v>18</v>
      </c>
      <c r="K355" s="8" t="s">
        <v>19</v>
      </c>
      <c r="L355" s="8" t="s">
        <v>26</v>
      </c>
    </row>
    <row r="356" spans="2:13" ht="12.75" x14ac:dyDescent="0.2">
      <c r="B356" s="1">
        <v>350</v>
      </c>
      <c r="C356" s="8" t="s">
        <v>24</v>
      </c>
      <c r="D356" s="8" t="s">
        <v>13</v>
      </c>
      <c r="E356" s="8" t="s">
        <v>28</v>
      </c>
      <c r="F356" s="8" t="s">
        <v>15</v>
      </c>
      <c r="G356" s="8" t="s">
        <v>16</v>
      </c>
      <c r="H356" s="8" t="s">
        <v>17</v>
      </c>
      <c r="I356" s="8">
        <v>57</v>
      </c>
      <c r="J356" s="8" t="s">
        <v>18</v>
      </c>
      <c r="K356" s="8" t="s">
        <v>19</v>
      </c>
      <c r="L356" s="8" t="s">
        <v>37</v>
      </c>
    </row>
    <row r="357" spans="2:13" ht="12.75" x14ac:dyDescent="0.2">
      <c r="B357" s="1">
        <v>351</v>
      </c>
      <c r="C357" s="8" t="s">
        <v>24</v>
      </c>
      <c r="D357" s="8" t="s">
        <v>41</v>
      </c>
      <c r="E357" s="8" t="s">
        <v>33</v>
      </c>
      <c r="F357" s="8" t="s">
        <v>13</v>
      </c>
      <c r="G357" s="8" t="s">
        <v>16</v>
      </c>
      <c r="H357" s="8" t="s">
        <v>17</v>
      </c>
      <c r="I357" s="8">
        <v>60</v>
      </c>
      <c r="J357" s="8" t="s">
        <v>18</v>
      </c>
      <c r="K357" s="8" t="s">
        <v>19</v>
      </c>
      <c r="L357" s="8" t="s">
        <v>40</v>
      </c>
    </row>
    <row r="358" spans="2:13" ht="12.75" x14ac:dyDescent="0.2">
      <c r="B358" s="1">
        <v>352</v>
      </c>
      <c r="C358" s="8" t="s">
        <v>12</v>
      </c>
      <c r="D358" s="8" t="s">
        <v>38</v>
      </c>
      <c r="E358" s="8" t="s">
        <v>21</v>
      </c>
      <c r="F358" s="8" t="s">
        <v>15</v>
      </c>
      <c r="G358" s="8" t="s">
        <v>16</v>
      </c>
      <c r="H358" s="8" t="s">
        <v>17</v>
      </c>
      <c r="I358" s="8">
        <v>50</v>
      </c>
      <c r="J358" s="8" t="s">
        <v>18</v>
      </c>
      <c r="K358" s="8" t="s">
        <v>19</v>
      </c>
      <c r="L358" s="8" t="s">
        <v>26</v>
      </c>
    </row>
    <row r="359" spans="2:13" ht="12.75" x14ac:dyDescent="0.2">
      <c r="B359" s="1">
        <v>353</v>
      </c>
      <c r="C359" s="8" t="s">
        <v>24</v>
      </c>
      <c r="D359" s="8" t="s">
        <v>13</v>
      </c>
      <c r="E359" s="8" t="s">
        <v>32</v>
      </c>
      <c r="F359" s="8" t="s">
        <v>15</v>
      </c>
      <c r="G359" s="8" t="s">
        <v>16</v>
      </c>
      <c r="H359" s="8" t="s">
        <v>17</v>
      </c>
      <c r="I359" s="8">
        <v>48</v>
      </c>
      <c r="J359" s="8" t="s">
        <v>18</v>
      </c>
      <c r="K359" s="8" t="s">
        <v>19</v>
      </c>
      <c r="L359" s="8" t="s">
        <v>40</v>
      </c>
    </row>
    <row r="360" spans="2:13" ht="12.75" x14ac:dyDescent="0.2">
      <c r="B360" s="1">
        <v>354</v>
      </c>
      <c r="C360" s="8" t="s">
        <v>24</v>
      </c>
      <c r="D360" s="8" t="s">
        <v>27</v>
      </c>
      <c r="E360" s="8" t="s">
        <v>21</v>
      </c>
      <c r="F360" s="8" t="s">
        <v>15</v>
      </c>
      <c r="G360" s="8" t="s">
        <v>16</v>
      </c>
      <c r="H360" s="8" t="s">
        <v>17</v>
      </c>
      <c r="I360" s="8">
        <v>58</v>
      </c>
      <c r="J360" s="8" t="s">
        <v>18</v>
      </c>
      <c r="K360" s="8" t="s">
        <v>19</v>
      </c>
      <c r="L360" s="8" t="s">
        <v>31</v>
      </c>
    </row>
    <row r="361" spans="2:13" ht="12.75" x14ac:dyDescent="0.2">
      <c r="B361" s="1">
        <v>355</v>
      </c>
      <c r="C361" s="8" t="s">
        <v>12</v>
      </c>
      <c r="D361" s="8" t="s">
        <v>13</v>
      </c>
      <c r="E361" s="8" t="s">
        <v>14</v>
      </c>
      <c r="F361" s="8" t="s">
        <v>15</v>
      </c>
      <c r="G361" s="8" t="s">
        <v>16</v>
      </c>
      <c r="H361" s="8" t="s">
        <v>17</v>
      </c>
      <c r="I361" s="8">
        <v>57</v>
      </c>
      <c r="J361" s="8" t="s">
        <v>18</v>
      </c>
      <c r="K361" s="8" t="s">
        <v>19</v>
      </c>
      <c r="L361" s="8" t="s">
        <v>40</v>
      </c>
    </row>
    <row r="362" spans="2:13" ht="12.75" x14ac:dyDescent="0.2">
      <c r="B362" s="1">
        <v>356</v>
      </c>
      <c r="C362" s="8" t="s">
        <v>12</v>
      </c>
      <c r="D362" s="8" t="s">
        <v>27</v>
      </c>
      <c r="E362" s="8" t="s">
        <v>32</v>
      </c>
      <c r="F362" s="8" t="s">
        <v>49</v>
      </c>
      <c r="G362" s="8" t="s">
        <v>16</v>
      </c>
      <c r="H362" s="8" t="s">
        <v>17</v>
      </c>
      <c r="I362" s="8">
        <v>58</v>
      </c>
      <c r="J362" s="8" t="s">
        <v>18</v>
      </c>
      <c r="K362" s="8" t="s">
        <v>19</v>
      </c>
      <c r="L362" s="8" t="s">
        <v>31</v>
      </c>
    </row>
    <row r="363" spans="2:13" ht="12.75" x14ac:dyDescent="0.2">
      <c r="B363" s="1">
        <v>357</v>
      </c>
      <c r="C363" s="8" t="s">
        <v>24</v>
      </c>
      <c r="D363" s="8" t="s">
        <v>38</v>
      </c>
      <c r="E363" s="8" t="s">
        <v>21</v>
      </c>
      <c r="F363" s="8" t="s">
        <v>49</v>
      </c>
      <c r="G363" s="8" t="s">
        <v>16</v>
      </c>
      <c r="H363" s="8" t="s">
        <v>17</v>
      </c>
      <c r="I363" s="8">
        <v>47</v>
      </c>
      <c r="J363" s="8" t="s">
        <v>18</v>
      </c>
      <c r="K363" s="8" t="s">
        <v>19</v>
      </c>
      <c r="L363" s="8" t="s">
        <v>37</v>
      </c>
      <c r="M363" s="1" t="s">
        <v>94</v>
      </c>
    </row>
    <row r="364" spans="2:13" ht="12.75" x14ac:dyDescent="0.2">
      <c r="B364" s="1">
        <v>358</v>
      </c>
      <c r="C364" s="8" t="s">
        <v>24</v>
      </c>
      <c r="D364" s="8" t="s">
        <v>25</v>
      </c>
      <c r="E364" s="8" t="s">
        <v>47</v>
      </c>
      <c r="F364" s="8" t="s">
        <v>29</v>
      </c>
      <c r="G364" s="8" t="s">
        <v>16</v>
      </c>
      <c r="H364" s="8" t="s">
        <v>17</v>
      </c>
      <c r="I364" s="8">
        <v>52</v>
      </c>
      <c r="J364" s="8" t="s">
        <v>18</v>
      </c>
      <c r="K364" s="8" t="s">
        <v>19</v>
      </c>
      <c r="L364" s="8" t="s">
        <v>26</v>
      </c>
    </row>
    <row r="365" spans="2:13" ht="12.75" x14ac:dyDescent="0.2">
      <c r="B365" s="1">
        <v>359</v>
      </c>
      <c r="C365" s="8" t="s">
        <v>24</v>
      </c>
      <c r="D365" s="8" t="s">
        <v>13</v>
      </c>
      <c r="E365" s="8" t="s">
        <v>28</v>
      </c>
      <c r="F365" s="8" t="s">
        <v>15</v>
      </c>
      <c r="G365" s="8" t="s">
        <v>16</v>
      </c>
      <c r="H365" s="8" t="s">
        <v>36</v>
      </c>
      <c r="I365" s="8">
        <v>60</v>
      </c>
      <c r="J365" s="8" t="s">
        <v>18</v>
      </c>
      <c r="K365" s="8" t="s">
        <v>19</v>
      </c>
      <c r="L365" s="8" t="s">
        <v>37</v>
      </c>
    </row>
    <row r="366" spans="2:13" ht="12.75" x14ac:dyDescent="0.2">
      <c r="B366" s="1">
        <v>360</v>
      </c>
      <c r="C366" s="8" t="s">
        <v>24</v>
      </c>
      <c r="D366" s="8" t="s">
        <v>13</v>
      </c>
      <c r="E366" s="8" t="s">
        <v>47</v>
      </c>
      <c r="F366" s="8" t="s">
        <v>13</v>
      </c>
      <c r="G366" s="8" t="s">
        <v>16</v>
      </c>
      <c r="H366" s="8" t="s">
        <v>17</v>
      </c>
      <c r="I366" s="8">
        <v>50</v>
      </c>
      <c r="J366" s="8" t="s">
        <v>18</v>
      </c>
      <c r="K366" s="8" t="s">
        <v>19</v>
      </c>
      <c r="L366" s="8" t="s">
        <v>40</v>
      </c>
    </row>
    <row r="367" spans="2:13" ht="12.75" x14ac:dyDescent="0.2">
      <c r="B367" s="1">
        <v>361</v>
      </c>
      <c r="C367" s="8" t="s">
        <v>24</v>
      </c>
      <c r="D367" s="8" t="s">
        <v>27</v>
      </c>
      <c r="E367" s="8" t="s">
        <v>47</v>
      </c>
      <c r="F367" s="8" t="s">
        <v>15</v>
      </c>
      <c r="G367" s="8" t="s">
        <v>16</v>
      </c>
      <c r="H367" s="8" t="s">
        <v>17</v>
      </c>
      <c r="I367" s="8">
        <v>48</v>
      </c>
      <c r="J367" s="8" t="s">
        <v>18</v>
      </c>
      <c r="K367" s="8" t="s">
        <v>39</v>
      </c>
      <c r="L367" s="8" t="s">
        <v>20</v>
      </c>
    </row>
    <row r="368" spans="2:13" ht="12.75" x14ac:dyDescent="0.2">
      <c r="B368" s="1">
        <v>362</v>
      </c>
      <c r="C368" s="8" t="s">
        <v>24</v>
      </c>
      <c r="D368" s="8" t="s">
        <v>38</v>
      </c>
      <c r="E368" s="8" t="s">
        <v>21</v>
      </c>
      <c r="F368" s="8" t="s">
        <v>29</v>
      </c>
      <c r="G368" s="8" t="s">
        <v>16</v>
      </c>
      <c r="H368" s="8" t="s">
        <v>17</v>
      </c>
      <c r="I368" s="8">
        <v>47</v>
      </c>
      <c r="J368" s="8" t="s">
        <v>18</v>
      </c>
      <c r="K368" s="8" t="s">
        <v>19</v>
      </c>
      <c r="L368" s="8" t="s">
        <v>31</v>
      </c>
    </row>
    <row r="369" spans="1:13" ht="12.75" x14ac:dyDescent="0.2">
      <c r="B369" s="1">
        <v>363</v>
      </c>
      <c r="C369" s="8" t="s">
        <v>24</v>
      </c>
      <c r="D369" s="8" t="s">
        <v>13</v>
      </c>
      <c r="E369" s="8" t="s">
        <v>47</v>
      </c>
      <c r="F369" s="8" t="s">
        <v>29</v>
      </c>
      <c r="G369" s="8" t="s">
        <v>16</v>
      </c>
      <c r="H369" s="8" t="s">
        <v>17</v>
      </c>
      <c r="I369" s="8">
        <v>55</v>
      </c>
      <c r="J369" s="8" t="s">
        <v>18</v>
      </c>
      <c r="K369" s="8" t="s">
        <v>19</v>
      </c>
      <c r="L369" s="8" t="s">
        <v>26</v>
      </c>
      <c r="M369" s="1" t="s">
        <v>95</v>
      </c>
    </row>
    <row r="370" spans="1:13" ht="12.75" x14ac:dyDescent="0.2">
      <c r="B370" s="1">
        <v>364</v>
      </c>
      <c r="C370" s="8" t="s">
        <v>24</v>
      </c>
      <c r="D370" s="8" t="s">
        <v>38</v>
      </c>
      <c r="E370" s="8" t="s">
        <v>35</v>
      </c>
      <c r="F370" s="8" t="s">
        <v>29</v>
      </c>
      <c r="G370" s="8" t="s">
        <v>16</v>
      </c>
      <c r="H370" s="8" t="s">
        <v>17</v>
      </c>
      <c r="I370" s="8">
        <v>45</v>
      </c>
      <c r="J370" s="8" t="s">
        <v>18</v>
      </c>
      <c r="K370" s="8" t="s">
        <v>19</v>
      </c>
      <c r="L370" s="8" t="s">
        <v>31</v>
      </c>
    </row>
    <row r="371" spans="1:13" ht="12.75" x14ac:dyDescent="0.2">
      <c r="B371" s="1">
        <v>365</v>
      </c>
      <c r="C371" s="8" t="s">
        <v>24</v>
      </c>
      <c r="D371" s="8" t="s">
        <v>27</v>
      </c>
      <c r="E371" s="8" t="s">
        <v>35</v>
      </c>
      <c r="F371" s="8" t="s">
        <v>42</v>
      </c>
      <c r="G371" s="8" t="s">
        <v>16</v>
      </c>
      <c r="H371" s="8" t="s">
        <v>17</v>
      </c>
      <c r="I371" s="8">
        <v>50</v>
      </c>
      <c r="J371" s="8" t="s">
        <v>18</v>
      </c>
      <c r="K371" s="8" t="s">
        <v>19</v>
      </c>
      <c r="L371" s="8" t="s">
        <v>31</v>
      </c>
    </row>
    <row r="372" spans="1:13" ht="12.75" x14ac:dyDescent="0.2">
      <c r="B372" s="1">
        <v>366</v>
      </c>
      <c r="C372" s="8" t="s">
        <v>12</v>
      </c>
      <c r="D372" s="8" t="s">
        <v>41</v>
      </c>
      <c r="E372" s="8" t="s">
        <v>47</v>
      </c>
      <c r="F372" s="8" t="s">
        <v>13</v>
      </c>
      <c r="G372" s="8" t="s">
        <v>16</v>
      </c>
      <c r="H372" s="8" t="s">
        <v>17</v>
      </c>
      <c r="I372" s="8">
        <v>50</v>
      </c>
      <c r="J372" s="8" t="s">
        <v>18</v>
      </c>
      <c r="K372" s="8" t="s">
        <v>19</v>
      </c>
      <c r="L372" s="8" t="s">
        <v>20</v>
      </c>
    </row>
    <row r="373" spans="1:13" ht="12.75" x14ac:dyDescent="0.2">
      <c r="B373" s="1">
        <v>367</v>
      </c>
      <c r="C373" s="8" t="s">
        <v>24</v>
      </c>
      <c r="D373" s="8" t="s">
        <v>13</v>
      </c>
      <c r="E373" s="8" t="s">
        <v>21</v>
      </c>
      <c r="F373" s="8" t="s">
        <v>13</v>
      </c>
      <c r="G373" s="8" t="s">
        <v>16</v>
      </c>
      <c r="H373" s="8" t="s">
        <v>17</v>
      </c>
      <c r="I373" s="8">
        <v>60</v>
      </c>
      <c r="J373" s="8" t="s">
        <v>46</v>
      </c>
      <c r="K373" s="8" t="s">
        <v>19</v>
      </c>
      <c r="L373" s="8" t="s">
        <v>31</v>
      </c>
    </row>
    <row r="374" spans="1:13" ht="12.75" x14ac:dyDescent="0.2">
      <c r="B374" s="1">
        <v>368</v>
      </c>
      <c r="C374" s="8" t="s">
        <v>24</v>
      </c>
      <c r="D374" s="8" t="s">
        <v>38</v>
      </c>
      <c r="E374" s="8" t="s">
        <v>35</v>
      </c>
      <c r="F374" s="8" t="s">
        <v>29</v>
      </c>
      <c r="G374" s="8" t="s">
        <v>16</v>
      </c>
      <c r="H374" s="8" t="s">
        <v>17</v>
      </c>
      <c r="I374" s="8">
        <v>49</v>
      </c>
      <c r="J374" s="8" t="s">
        <v>18</v>
      </c>
      <c r="K374" s="8" t="s">
        <v>19</v>
      </c>
      <c r="L374" s="8" t="s">
        <v>37</v>
      </c>
    </row>
    <row r="375" spans="1:13" ht="12.75" x14ac:dyDescent="0.2">
      <c r="B375" s="1">
        <v>369</v>
      </c>
      <c r="C375" s="8" t="s">
        <v>24</v>
      </c>
      <c r="D375" s="8" t="s">
        <v>13</v>
      </c>
      <c r="E375" s="8" t="s">
        <v>28</v>
      </c>
      <c r="F375" s="8" t="s">
        <v>15</v>
      </c>
      <c r="G375" s="8" t="s">
        <v>16</v>
      </c>
      <c r="H375" s="8" t="s">
        <v>17</v>
      </c>
      <c r="I375" s="8">
        <v>60</v>
      </c>
      <c r="J375" s="8" t="s">
        <v>18</v>
      </c>
      <c r="K375" s="8" t="s">
        <v>19</v>
      </c>
      <c r="L375" s="8" t="s">
        <v>40</v>
      </c>
    </row>
    <row r="376" spans="1:13" ht="12.75" x14ac:dyDescent="0.2">
      <c r="B376" s="1">
        <v>370</v>
      </c>
      <c r="C376" s="8" t="s">
        <v>12</v>
      </c>
      <c r="D376" s="8" t="s">
        <v>13</v>
      </c>
      <c r="E376" s="8" t="s">
        <v>21</v>
      </c>
      <c r="F376" s="8" t="s">
        <v>15</v>
      </c>
      <c r="G376" s="8" t="s">
        <v>16</v>
      </c>
      <c r="H376" s="8" t="s">
        <v>17</v>
      </c>
      <c r="I376" s="8">
        <v>57</v>
      </c>
      <c r="J376" s="8" t="s">
        <v>18</v>
      </c>
      <c r="K376" s="8" t="s">
        <v>19</v>
      </c>
      <c r="L376" s="8" t="s">
        <v>37</v>
      </c>
    </row>
    <row r="377" spans="1:13" ht="12.75" x14ac:dyDescent="0.2">
      <c r="B377" s="1">
        <v>371</v>
      </c>
      <c r="C377" s="8" t="s">
        <v>12</v>
      </c>
      <c r="D377" s="8" t="s">
        <v>41</v>
      </c>
      <c r="E377" s="8" t="s">
        <v>14</v>
      </c>
      <c r="F377" s="8" t="s">
        <v>13</v>
      </c>
      <c r="G377" s="8" t="s">
        <v>16</v>
      </c>
      <c r="H377" s="8" t="s">
        <v>17</v>
      </c>
      <c r="I377" s="8">
        <v>60</v>
      </c>
      <c r="J377" s="8" t="s">
        <v>18</v>
      </c>
      <c r="K377" s="8" t="s">
        <v>19</v>
      </c>
      <c r="L377" s="8" t="s">
        <v>31</v>
      </c>
    </row>
    <row r="378" spans="1:13" ht="12.75" x14ac:dyDescent="0.2">
      <c r="A378" s="1" t="s">
        <v>96</v>
      </c>
      <c r="B378" s="1">
        <v>372</v>
      </c>
      <c r="C378" s="8" t="s">
        <v>24</v>
      </c>
      <c r="D378" s="8" t="s">
        <v>13</v>
      </c>
      <c r="E378" s="8" t="s">
        <v>33</v>
      </c>
      <c r="F378" s="8" t="s">
        <v>13</v>
      </c>
      <c r="G378" s="8" t="s">
        <v>16</v>
      </c>
      <c r="H378" s="8" t="s">
        <v>17</v>
      </c>
      <c r="I378" s="8">
        <v>51</v>
      </c>
      <c r="J378" s="8" t="s">
        <v>18</v>
      </c>
      <c r="K378" s="8" t="s">
        <v>19</v>
      </c>
      <c r="L378" s="8" t="s">
        <v>37</v>
      </c>
    </row>
    <row r="379" spans="1:13" ht="12.75" x14ac:dyDescent="0.2">
      <c r="B379" s="1">
        <v>373</v>
      </c>
      <c r="C379" s="8" t="s">
        <v>24</v>
      </c>
      <c r="D379" s="8" t="s">
        <v>27</v>
      </c>
      <c r="E379" s="8" t="s">
        <v>47</v>
      </c>
      <c r="F379" s="8" t="s">
        <v>49</v>
      </c>
      <c r="G379" s="8" t="s">
        <v>16</v>
      </c>
      <c r="H379" s="8" t="s">
        <v>17</v>
      </c>
      <c r="I379" s="8">
        <v>60</v>
      </c>
      <c r="J379" s="8" t="s">
        <v>18</v>
      </c>
      <c r="K379" s="8" t="s">
        <v>19</v>
      </c>
      <c r="L379" s="8" t="s">
        <v>26</v>
      </c>
    </row>
    <row r="380" spans="1:13" ht="12.75" x14ac:dyDescent="0.2">
      <c r="B380" s="1">
        <v>374</v>
      </c>
      <c r="C380" s="8" t="s">
        <v>24</v>
      </c>
      <c r="D380" s="8" t="s">
        <v>25</v>
      </c>
      <c r="E380" s="8" t="s">
        <v>28</v>
      </c>
      <c r="F380" s="8" t="s">
        <v>42</v>
      </c>
      <c r="G380" s="8" t="s">
        <v>16</v>
      </c>
      <c r="H380" s="8" t="s">
        <v>17</v>
      </c>
      <c r="I380" s="8">
        <v>60</v>
      </c>
      <c r="J380" s="8" t="s">
        <v>18</v>
      </c>
      <c r="K380" s="8" t="s">
        <v>19</v>
      </c>
      <c r="L380" s="8" t="s">
        <v>43</v>
      </c>
      <c r="M380" s="1" t="s">
        <v>97</v>
      </c>
    </row>
    <row r="381" spans="1:13" ht="12.75" x14ac:dyDescent="0.2">
      <c r="B381" s="1">
        <v>375</v>
      </c>
      <c r="C381" s="8" t="s">
        <v>12</v>
      </c>
      <c r="D381" s="8" t="s">
        <v>38</v>
      </c>
      <c r="E381" s="8" t="s">
        <v>28</v>
      </c>
      <c r="F381" s="8" t="s">
        <v>42</v>
      </c>
      <c r="G381" s="8" t="s">
        <v>16</v>
      </c>
      <c r="H381" s="8" t="s">
        <v>17</v>
      </c>
      <c r="I381" s="8">
        <v>60</v>
      </c>
      <c r="J381" s="8" t="s">
        <v>18</v>
      </c>
      <c r="K381" s="8" t="s">
        <v>19</v>
      </c>
      <c r="L381" s="8" t="s">
        <v>23</v>
      </c>
    </row>
    <row r="382" spans="1:13" ht="12.75" x14ac:dyDescent="0.2">
      <c r="B382" s="1">
        <v>376</v>
      </c>
      <c r="C382" s="8" t="s">
        <v>24</v>
      </c>
      <c r="D382" s="8" t="s">
        <v>41</v>
      </c>
      <c r="E382" s="8" t="s">
        <v>14</v>
      </c>
      <c r="F382" s="8" t="s">
        <v>49</v>
      </c>
      <c r="G382" s="8" t="s">
        <v>30</v>
      </c>
      <c r="H382" s="8" t="s">
        <v>17</v>
      </c>
      <c r="I382" s="8">
        <v>59</v>
      </c>
      <c r="J382" s="8" t="s">
        <v>18</v>
      </c>
      <c r="K382" s="8" t="s">
        <v>19</v>
      </c>
      <c r="L382" s="8" t="s">
        <v>34</v>
      </c>
    </row>
    <row r="383" spans="1:13" ht="12.75" x14ac:dyDescent="0.2">
      <c r="B383" s="1">
        <v>377</v>
      </c>
      <c r="C383" s="8" t="s">
        <v>24</v>
      </c>
      <c r="D383" s="8" t="s">
        <v>41</v>
      </c>
      <c r="E383" s="8" t="s">
        <v>28</v>
      </c>
      <c r="F383" s="8" t="s">
        <v>29</v>
      </c>
      <c r="G383" s="8" t="s">
        <v>30</v>
      </c>
      <c r="H383" s="8" t="s">
        <v>17</v>
      </c>
      <c r="I383" s="8">
        <v>60</v>
      </c>
      <c r="J383" s="8" t="s">
        <v>18</v>
      </c>
      <c r="K383" s="8" t="s">
        <v>19</v>
      </c>
      <c r="L383" s="8" t="s">
        <v>51</v>
      </c>
    </row>
    <row r="384" spans="1:13" ht="12.75" x14ac:dyDescent="0.2">
      <c r="B384" s="1">
        <v>378</v>
      </c>
      <c r="C384" s="8" t="s">
        <v>12</v>
      </c>
      <c r="D384" s="8" t="s">
        <v>27</v>
      </c>
      <c r="E384" s="8" t="s">
        <v>14</v>
      </c>
      <c r="F384" s="8" t="s">
        <v>15</v>
      </c>
      <c r="G384" s="8" t="s">
        <v>16</v>
      </c>
      <c r="H384" s="8" t="s">
        <v>17</v>
      </c>
      <c r="I384" s="8">
        <v>60</v>
      </c>
      <c r="J384" s="8" t="s">
        <v>18</v>
      </c>
      <c r="K384" s="8" t="s">
        <v>19</v>
      </c>
      <c r="L384" s="8" t="s">
        <v>43</v>
      </c>
    </row>
    <row r="385" spans="2:13" ht="12.75" x14ac:dyDescent="0.2">
      <c r="B385" s="1">
        <v>379</v>
      </c>
      <c r="C385" s="8" t="s">
        <v>24</v>
      </c>
      <c r="D385" s="8" t="s">
        <v>41</v>
      </c>
      <c r="E385" s="8" t="s">
        <v>35</v>
      </c>
      <c r="F385" s="8" t="s">
        <v>49</v>
      </c>
      <c r="G385" s="8" t="s">
        <v>16</v>
      </c>
      <c r="H385" s="8" t="s">
        <v>17</v>
      </c>
      <c r="I385" s="8">
        <v>48</v>
      </c>
      <c r="J385" s="8" t="s">
        <v>18</v>
      </c>
      <c r="K385" s="8" t="s">
        <v>19</v>
      </c>
      <c r="L385" s="8" t="s">
        <v>31</v>
      </c>
    </row>
    <row r="386" spans="2:13" ht="12.75" x14ac:dyDescent="0.2">
      <c r="B386" s="1">
        <v>380</v>
      </c>
      <c r="C386" s="8" t="s">
        <v>24</v>
      </c>
      <c r="D386" s="8" t="s">
        <v>38</v>
      </c>
      <c r="E386" s="8" t="s">
        <v>47</v>
      </c>
      <c r="F386" s="8" t="s">
        <v>29</v>
      </c>
      <c r="G386" s="8" t="s">
        <v>16</v>
      </c>
      <c r="H386" s="8" t="s">
        <v>17</v>
      </c>
      <c r="I386" s="8">
        <v>56</v>
      </c>
      <c r="J386" s="8" t="s">
        <v>18</v>
      </c>
      <c r="K386" s="8" t="s">
        <v>19</v>
      </c>
      <c r="L386" s="8" t="s">
        <v>26</v>
      </c>
    </row>
    <row r="387" spans="2:13" ht="12.75" x14ac:dyDescent="0.2">
      <c r="B387" s="1">
        <v>381</v>
      </c>
      <c r="C387" s="8" t="s">
        <v>24</v>
      </c>
      <c r="D387" s="8" t="s">
        <v>13</v>
      </c>
      <c r="E387" s="8" t="s">
        <v>28</v>
      </c>
      <c r="F387" s="8" t="s">
        <v>13</v>
      </c>
      <c r="G387" s="8" t="s">
        <v>16</v>
      </c>
      <c r="H387" s="8" t="s">
        <v>17</v>
      </c>
      <c r="I387" s="8">
        <v>54</v>
      </c>
      <c r="J387" s="8" t="s">
        <v>18</v>
      </c>
      <c r="K387" s="8" t="s">
        <v>19</v>
      </c>
      <c r="L387" s="8" t="s">
        <v>31</v>
      </c>
    </row>
    <row r="388" spans="2:13" ht="12.75" x14ac:dyDescent="0.2">
      <c r="B388" s="1">
        <v>382</v>
      </c>
      <c r="C388" s="8" t="s">
        <v>12</v>
      </c>
      <c r="D388" s="8" t="s">
        <v>41</v>
      </c>
      <c r="E388" s="8" t="s">
        <v>44</v>
      </c>
      <c r="F388" s="8" t="s">
        <v>49</v>
      </c>
      <c r="G388" s="8" t="s">
        <v>16</v>
      </c>
      <c r="H388" s="8" t="s">
        <v>17</v>
      </c>
      <c r="I388" s="8">
        <v>52</v>
      </c>
      <c r="J388" s="8" t="s">
        <v>18</v>
      </c>
      <c r="K388" s="8" t="s">
        <v>19</v>
      </c>
      <c r="L388" s="8" t="s">
        <v>37</v>
      </c>
    </row>
    <row r="389" spans="2:13" ht="12.75" x14ac:dyDescent="0.2">
      <c r="B389" s="1">
        <v>383</v>
      </c>
      <c r="C389" s="8" t="s">
        <v>55</v>
      </c>
      <c r="D389" s="8" t="s">
        <v>13</v>
      </c>
      <c r="E389" s="8" t="s">
        <v>33</v>
      </c>
      <c r="F389" s="8" t="s">
        <v>15</v>
      </c>
      <c r="G389" s="8" t="s">
        <v>16</v>
      </c>
      <c r="H389" s="8" t="s">
        <v>60</v>
      </c>
      <c r="I389" s="8">
        <v>60</v>
      </c>
      <c r="J389" s="8" t="s">
        <v>18</v>
      </c>
      <c r="K389" s="8" t="s">
        <v>19</v>
      </c>
      <c r="L389" s="8" t="s">
        <v>45</v>
      </c>
      <c r="M389" s="1" t="s">
        <v>98</v>
      </c>
    </row>
    <row r="390" spans="2:13" ht="12.75" x14ac:dyDescent="0.2">
      <c r="B390" s="1">
        <v>384</v>
      </c>
      <c r="C390" s="8" t="s">
        <v>12</v>
      </c>
      <c r="D390" s="8" t="s">
        <v>13</v>
      </c>
      <c r="E390" s="8" t="s">
        <v>35</v>
      </c>
      <c r="F390" s="8" t="s">
        <v>15</v>
      </c>
      <c r="G390" s="8" t="s">
        <v>16</v>
      </c>
      <c r="H390" s="8" t="s">
        <v>17</v>
      </c>
      <c r="I390" s="8">
        <v>60</v>
      </c>
      <c r="J390" s="8" t="s">
        <v>18</v>
      </c>
      <c r="K390" s="8" t="s">
        <v>19</v>
      </c>
      <c r="L390" s="8" t="s">
        <v>26</v>
      </c>
    </row>
    <row r="391" spans="2:13" ht="12.75" x14ac:dyDescent="0.2">
      <c r="B391" s="1">
        <v>385</v>
      </c>
      <c r="C391" s="8" t="s">
        <v>24</v>
      </c>
      <c r="D391" s="8" t="s">
        <v>27</v>
      </c>
      <c r="E391" s="8" t="s">
        <v>28</v>
      </c>
      <c r="F391" s="8" t="s">
        <v>13</v>
      </c>
      <c r="G391" s="8" t="s">
        <v>16</v>
      </c>
      <c r="H391" s="8" t="s">
        <v>17</v>
      </c>
      <c r="I391" s="8">
        <v>60</v>
      </c>
      <c r="J391" s="8" t="s">
        <v>18</v>
      </c>
      <c r="K391" s="8" t="s">
        <v>19</v>
      </c>
      <c r="L391" s="8" t="s">
        <v>34</v>
      </c>
    </row>
    <row r="392" spans="2:13" ht="12.75" x14ac:dyDescent="0.2">
      <c r="B392" s="1">
        <v>386</v>
      </c>
      <c r="C392" s="8" t="s">
        <v>24</v>
      </c>
      <c r="D392" s="8" t="s">
        <v>13</v>
      </c>
      <c r="E392" s="8" t="s">
        <v>35</v>
      </c>
      <c r="F392" s="8" t="s">
        <v>29</v>
      </c>
      <c r="G392" s="8" t="s">
        <v>16</v>
      </c>
      <c r="H392" s="8" t="s">
        <v>17</v>
      </c>
      <c r="I392" s="8">
        <v>60</v>
      </c>
      <c r="J392" s="8" t="s">
        <v>18</v>
      </c>
      <c r="K392" s="8" t="s">
        <v>39</v>
      </c>
      <c r="L392" s="8" t="s">
        <v>37</v>
      </c>
    </row>
    <row r="393" spans="2:13" ht="12.75" x14ac:dyDescent="0.2">
      <c r="B393" s="1">
        <v>387</v>
      </c>
      <c r="C393" s="8" t="s">
        <v>24</v>
      </c>
      <c r="D393" s="8" t="s">
        <v>13</v>
      </c>
      <c r="E393" s="8" t="s">
        <v>14</v>
      </c>
      <c r="F393" s="8" t="s">
        <v>29</v>
      </c>
      <c r="G393" s="8" t="s">
        <v>16</v>
      </c>
      <c r="H393" s="8" t="s">
        <v>17</v>
      </c>
      <c r="I393" s="8">
        <v>60</v>
      </c>
      <c r="J393" s="8" t="s">
        <v>18</v>
      </c>
      <c r="K393" s="8" t="s">
        <v>19</v>
      </c>
      <c r="L393" s="8" t="s">
        <v>26</v>
      </c>
    </row>
    <row r="394" spans="2:13" ht="12.75" x14ac:dyDescent="0.2">
      <c r="B394" s="1">
        <v>388</v>
      </c>
      <c r="C394" s="8" t="s">
        <v>24</v>
      </c>
      <c r="D394" s="8" t="s">
        <v>27</v>
      </c>
      <c r="E394" s="8" t="s">
        <v>47</v>
      </c>
      <c r="F394" s="8" t="s">
        <v>29</v>
      </c>
      <c r="G394" s="8" t="s">
        <v>16</v>
      </c>
      <c r="H394" s="8" t="s">
        <v>17</v>
      </c>
      <c r="I394" s="8">
        <v>45</v>
      </c>
      <c r="J394" s="8" t="s">
        <v>18</v>
      </c>
      <c r="K394" s="8" t="s">
        <v>19</v>
      </c>
      <c r="L394" s="8" t="s">
        <v>34</v>
      </c>
    </row>
    <row r="395" spans="2:13" ht="12.75" x14ac:dyDescent="0.2">
      <c r="B395" s="1">
        <v>389</v>
      </c>
      <c r="C395" s="8" t="s">
        <v>24</v>
      </c>
      <c r="D395" s="8" t="s">
        <v>27</v>
      </c>
      <c r="E395" s="8" t="s">
        <v>47</v>
      </c>
      <c r="F395" s="8" t="s">
        <v>13</v>
      </c>
      <c r="G395" s="8" t="s">
        <v>16</v>
      </c>
      <c r="H395" s="8" t="s">
        <v>17</v>
      </c>
      <c r="I395" s="8">
        <v>55</v>
      </c>
      <c r="J395" s="8" t="s">
        <v>18</v>
      </c>
      <c r="K395" s="8" t="s">
        <v>19</v>
      </c>
      <c r="L395" s="8" t="s">
        <v>31</v>
      </c>
    </row>
    <row r="396" spans="2:13" ht="12.75" x14ac:dyDescent="0.2">
      <c r="B396" s="1">
        <v>390</v>
      </c>
      <c r="C396" s="8" t="s">
        <v>12</v>
      </c>
      <c r="D396" s="8" t="s">
        <v>38</v>
      </c>
      <c r="E396" s="8" t="s">
        <v>21</v>
      </c>
      <c r="F396" s="8" t="s">
        <v>13</v>
      </c>
      <c r="G396" s="8" t="s">
        <v>16</v>
      </c>
      <c r="H396" s="8" t="s">
        <v>17</v>
      </c>
      <c r="I396" s="8">
        <v>58</v>
      </c>
      <c r="J396" s="8" t="s">
        <v>18</v>
      </c>
      <c r="K396" s="8" t="s">
        <v>19</v>
      </c>
      <c r="L396" s="8" t="s">
        <v>40</v>
      </c>
    </row>
    <row r="397" spans="2:13" ht="12.75" x14ac:dyDescent="0.2">
      <c r="B397" s="1">
        <v>391</v>
      </c>
      <c r="C397" s="8" t="s">
        <v>24</v>
      </c>
      <c r="D397" s="8" t="s">
        <v>41</v>
      </c>
      <c r="E397" s="8" t="s">
        <v>28</v>
      </c>
      <c r="F397" s="8" t="s">
        <v>13</v>
      </c>
      <c r="G397" s="8" t="s">
        <v>16</v>
      </c>
      <c r="H397" s="8" t="s">
        <v>17</v>
      </c>
      <c r="I397" s="8">
        <v>57</v>
      </c>
      <c r="J397" s="8" t="s">
        <v>18</v>
      </c>
      <c r="K397" s="8" t="s">
        <v>19</v>
      </c>
      <c r="L397" s="8" t="s">
        <v>40</v>
      </c>
      <c r="M397" s="1" t="s">
        <v>99</v>
      </c>
    </row>
    <row r="398" spans="2:13" ht="12.75" x14ac:dyDescent="0.2">
      <c r="B398" s="1">
        <v>392</v>
      </c>
      <c r="C398" s="8" t="s">
        <v>24</v>
      </c>
      <c r="D398" s="8" t="s">
        <v>38</v>
      </c>
      <c r="E398" s="8" t="s">
        <v>35</v>
      </c>
      <c r="F398" s="8" t="s">
        <v>13</v>
      </c>
      <c r="G398" s="8" t="s">
        <v>16</v>
      </c>
      <c r="H398" s="8" t="s">
        <v>17</v>
      </c>
      <c r="I398" s="8">
        <v>47</v>
      </c>
      <c r="J398" s="8" t="s">
        <v>18</v>
      </c>
      <c r="K398" s="8" t="s">
        <v>19</v>
      </c>
      <c r="L398" s="8" t="s">
        <v>43</v>
      </c>
    </row>
    <row r="399" spans="2:13" ht="12.75" x14ac:dyDescent="0.2">
      <c r="B399" s="1">
        <v>393</v>
      </c>
      <c r="C399" s="8" t="s">
        <v>24</v>
      </c>
      <c r="D399" s="8" t="s">
        <v>41</v>
      </c>
      <c r="E399" s="8" t="s">
        <v>14</v>
      </c>
      <c r="F399" s="8" t="s">
        <v>49</v>
      </c>
      <c r="G399" s="8" t="s">
        <v>30</v>
      </c>
      <c r="H399" s="8" t="s">
        <v>17</v>
      </c>
      <c r="I399" s="8">
        <v>60</v>
      </c>
      <c r="J399" s="8" t="s">
        <v>18</v>
      </c>
      <c r="K399" s="8" t="s">
        <v>19</v>
      </c>
      <c r="L399" s="8" t="s">
        <v>31</v>
      </c>
      <c r="M399" s="1" t="s">
        <v>100</v>
      </c>
    </row>
    <row r="400" spans="2:13" ht="12.75" x14ac:dyDescent="0.2">
      <c r="B400" s="1">
        <v>394</v>
      </c>
      <c r="C400" s="8" t="s">
        <v>12</v>
      </c>
      <c r="D400" s="8" t="s">
        <v>13</v>
      </c>
      <c r="E400" s="8" t="s">
        <v>35</v>
      </c>
      <c r="F400" s="8" t="s">
        <v>15</v>
      </c>
      <c r="G400" s="8" t="s">
        <v>16</v>
      </c>
      <c r="H400" s="8" t="s">
        <v>17</v>
      </c>
      <c r="I400" s="8">
        <v>60</v>
      </c>
      <c r="J400" s="8" t="s">
        <v>18</v>
      </c>
      <c r="K400" s="8" t="s">
        <v>19</v>
      </c>
      <c r="L400" s="8" t="s">
        <v>26</v>
      </c>
    </row>
    <row r="401" spans="2:13" ht="12.75" x14ac:dyDescent="0.2">
      <c r="B401" s="1">
        <v>395</v>
      </c>
      <c r="C401" s="8" t="s">
        <v>24</v>
      </c>
      <c r="D401" s="8" t="s">
        <v>27</v>
      </c>
      <c r="E401" s="8" t="s">
        <v>44</v>
      </c>
      <c r="F401" s="8" t="s">
        <v>42</v>
      </c>
      <c r="G401" s="8" t="s">
        <v>16</v>
      </c>
      <c r="H401" s="8" t="s">
        <v>17</v>
      </c>
      <c r="I401" s="8">
        <v>59</v>
      </c>
      <c r="J401" s="8" t="s">
        <v>18</v>
      </c>
      <c r="K401" s="8" t="s">
        <v>19</v>
      </c>
      <c r="L401" s="8" t="s">
        <v>40</v>
      </c>
    </row>
    <row r="402" spans="2:13" ht="12.75" x14ac:dyDescent="0.2">
      <c r="B402" s="1">
        <v>396</v>
      </c>
      <c r="C402" s="8" t="s">
        <v>24</v>
      </c>
      <c r="D402" s="8" t="s">
        <v>38</v>
      </c>
      <c r="E402" s="8" t="s">
        <v>28</v>
      </c>
      <c r="F402" s="8" t="s">
        <v>29</v>
      </c>
      <c r="G402" s="8" t="s">
        <v>16</v>
      </c>
      <c r="H402" s="8" t="s">
        <v>17</v>
      </c>
      <c r="I402" s="8">
        <v>60</v>
      </c>
      <c r="J402" s="8" t="s">
        <v>18</v>
      </c>
      <c r="K402" s="8" t="s">
        <v>19</v>
      </c>
      <c r="L402" s="8" t="s">
        <v>40</v>
      </c>
    </row>
    <row r="403" spans="2:13" ht="12.75" x14ac:dyDescent="0.2">
      <c r="B403" s="1">
        <v>397</v>
      </c>
      <c r="C403" s="8" t="s">
        <v>24</v>
      </c>
      <c r="D403" s="8" t="s">
        <v>27</v>
      </c>
      <c r="E403" s="8" t="s">
        <v>47</v>
      </c>
      <c r="F403" s="8" t="s">
        <v>49</v>
      </c>
      <c r="G403" s="8" t="s">
        <v>16</v>
      </c>
      <c r="H403" s="8" t="s">
        <v>17</v>
      </c>
      <c r="I403" s="8">
        <v>57</v>
      </c>
      <c r="J403" s="8" t="s">
        <v>18</v>
      </c>
      <c r="K403" s="8" t="s">
        <v>19</v>
      </c>
      <c r="L403" s="8" t="s">
        <v>31</v>
      </c>
    </row>
    <row r="404" spans="2:13" ht="12.75" x14ac:dyDescent="0.2">
      <c r="B404" s="1">
        <v>398</v>
      </c>
      <c r="C404" s="8" t="s">
        <v>24</v>
      </c>
      <c r="D404" s="8" t="s">
        <v>41</v>
      </c>
      <c r="E404" s="8" t="s">
        <v>47</v>
      </c>
      <c r="F404" s="8" t="s">
        <v>29</v>
      </c>
      <c r="G404" s="8" t="s">
        <v>16</v>
      </c>
      <c r="H404" s="8" t="s">
        <v>17</v>
      </c>
      <c r="I404" s="8">
        <v>60</v>
      </c>
      <c r="J404" s="8" t="s">
        <v>18</v>
      </c>
      <c r="K404" s="8" t="s">
        <v>19</v>
      </c>
      <c r="L404" s="8" t="s">
        <v>31</v>
      </c>
      <c r="M404" s="1" t="s">
        <v>101</v>
      </c>
    </row>
    <row r="405" spans="2:13" ht="12.75" x14ac:dyDescent="0.2">
      <c r="B405" s="1">
        <v>399</v>
      </c>
      <c r="C405" s="8" t="s">
        <v>24</v>
      </c>
      <c r="D405" s="8" t="s">
        <v>27</v>
      </c>
      <c r="E405" s="8" t="s">
        <v>28</v>
      </c>
      <c r="F405" s="8" t="s">
        <v>29</v>
      </c>
      <c r="G405" s="8" t="s">
        <v>16</v>
      </c>
      <c r="H405" s="8" t="s">
        <v>17</v>
      </c>
      <c r="I405" s="8">
        <v>60</v>
      </c>
      <c r="J405" s="8" t="s">
        <v>18</v>
      </c>
      <c r="K405" s="8" t="s">
        <v>19</v>
      </c>
      <c r="L405" s="8" t="s">
        <v>26</v>
      </c>
    </row>
    <row r="406" spans="2:13" ht="12.75" x14ac:dyDescent="0.2">
      <c r="B406" s="1">
        <v>400</v>
      </c>
      <c r="C406" s="8" t="s">
        <v>24</v>
      </c>
      <c r="D406" s="8" t="s">
        <v>13</v>
      </c>
      <c r="E406" s="8" t="s">
        <v>33</v>
      </c>
      <c r="F406" s="8" t="s">
        <v>15</v>
      </c>
      <c r="G406" s="8" t="s">
        <v>16</v>
      </c>
      <c r="H406" s="8" t="s">
        <v>17</v>
      </c>
      <c r="I406" s="8">
        <v>60</v>
      </c>
      <c r="J406" s="8" t="s">
        <v>18</v>
      </c>
      <c r="K406" s="8" t="s">
        <v>19</v>
      </c>
      <c r="L406" s="8" t="s">
        <v>40</v>
      </c>
    </row>
    <row r="407" spans="2:13" ht="12.75" x14ac:dyDescent="0.2">
      <c r="B407" s="1">
        <v>401</v>
      </c>
      <c r="C407" s="8" t="s">
        <v>24</v>
      </c>
      <c r="D407" s="8" t="s">
        <v>38</v>
      </c>
      <c r="E407" s="8" t="s">
        <v>14</v>
      </c>
      <c r="F407" s="8" t="s">
        <v>42</v>
      </c>
      <c r="G407" s="8" t="s">
        <v>16</v>
      </c>
      <c r="H407" s="8" t="s">
        <v>17</v>
      </c>
      <c r="I407" s="8">
        <v>60</v>
      </c>
      <c r="J407" s="8" t="s">
        <v>18</v>
      </c>
      <c r="K407" s="8" t="s">
        <v>19</v>
      </c>
      <c r="L407" s="8" t="s">
        <v>34</v>
      </c>
      <c r="M407" s="1" t="s">
        <v>102</v>
      </c>
    </row>
    <row r="408" spans="2:13" ht="12.75" x14ac:dyDescent="0.2">
      <c r="B408" s="1">
        <v>402</v>
      </c>
      <c r="C408" s="8" t="s">
        <v>24</v>
      </c>
      <c r="D408" s="8" t="s">
        <v>27</v>
      </c>
      <c r="E408" s="8" t="s">
        <v>14</v>
      </c>
      <c r="F408" s="8" t="s">
        <v>49</v>
      </c>
      <c r="G408" s="8" t="s">
        <v>16</v>
      </c>
      <c r="H408" s="8" t="s">
        <v>17</v>
      </c>
      <c r="I408" s="8">
        <v>60</v>
      </c>
      <c r="J408" s="8" t="s">
        <v>18</v>
      </c>
      <c r="K408" s="8" t="s">
        <v>39</v>
      </c>
      <c r="L408" s="8" t="s">
        <v>51</v>
      </c>
    </row>
    <row r="409" spans="2:13" ht="12.75" x14ac:dyDescent="0.2">
      <c r="B409" s="1">
        <v>403</v>
      </c>
      <c r="C409" s="8" t="s">
        <v>24</v>
      </c>
      <c r="D409" s="8" t="s">
        <v>27</v>
      </c>
      <c r="E409" s="8" t="s">
        <v>44</v>
      </c>
      <c r="F409" s="8" t="s">
        <v>49</v>
      </c>
      <c r="G409" s="8" t="s">
        <v>16</v>
      </c>
      <c r="H409" s="8" t="s">
        <v>17</v>
      </c>
      <c r="I409" s="8">
        <v>52</v>
      </c>
      <c r="J409" s="8" t="s">
        <v>18</v>
      </c>
      <c r="K409" s="8" t="s">
        <v>19</v>
      </c>
      <c r="L409" s="8" t="s">
        <v>31</v>
      </c>
    </row>
    <row r="410" spans="2:13" ht="12.75" x14ac:dyDescent="0.2">
      <c r="B410" s="1">
        <v>404</v>
      </c>
      <c r="C410" s="8" t="s">
        <v>24</v>
      </c>
      <c r="D410" s="8" t="s">
        <v>38</v>
      </c>
      <c r="E410" s="8" t="s">
        <v>14</v>
      </c>
      <c r="F410" s="8" t="s">
        <v>29</v>
      </c>
      <c r="G410" s="8" t="s">
        <v>16</v>
      </c>
      <c r="H410" s="8" t="s">
        <v>17</v>
      </c>
      <c r="I410" s="8">
        <v>59</v>
      </c>
      <c r="J410" s="8" t="s">
        <v>18</v>
      </c>
      <c r="K410" s="8" t="s">
        <v>19</v>
      </c>
      <c r="L410" s="8" t="s">
        <v>40</v>
      </c>
    </row>
    <row r="411" spans="2:13" ht="12.75" x14ac:dyDescent="0.2">
      <c r="B411" s="1">
        <v>405</v>
      </c>
      <c r="C411" s="8" t="s">
        <v>24</v>
      </c>
      <c r="D411" s="8" t="s">
        <v>38</v>
      </c>
      <c r="E411" s="8" t="s">
        <v>21</v>
      </c>
      <c r="F411" s="8" t="s">
        <v>13</v>
      </c>
      <c r="G411" s="8" t="s">
        <v>16</v>
      </c>
      <c r="H411" s="8" t="s">
        <v>17</v>
      </c>
      <c r="I411" s="8">
        <v>55</v>
      </c>
      <c r="J411" s="8" t="s">
        <v>18</v>
      </c>
      <c r="K411" s="8" t="s">
        <v>19</v>
      </c>
      <c r="L411" s="8" t="s">
        <v>26</v>
      </c>
    </row>
    <row r="412" spans="2:13" ht="12.75" x14ac:dyDescent="0.2">
      <c r="B412" s="1">
        <v>406</v>
      </c>
      <c r="C412" s="8" t="s">
        <v>12</v>
      </c>
      <c r="D412" s="8" t="s">
        <v>13</v>
      </c>
      <c r="E412" s="8" t="s">
        <v>47</v>
      </c>
      <c r="F412" s="8" t="s">
        <v>13</v>
      </c>
      <c r="G412" s="8" t="s">
        <v>16</v>
      </c>
      <c r="H412" s="8" t="s">
        <v>17</v>
      </c>
      <c r="I412" s="8">
        <v>46</v>
      </c>
      <c r="J412" s="8" t="s">
        <v>18</v>
      </c>
      <c r="K412" s="8" t="s">
        <v>19</v>
      </c>
      <c r="L412" s="8" t="s">
        <v>40</v>
      </c>
    </row>
    <row r="413" spans="2:13" ht="12.75" x14ac:dyDescent="0.2">
      <c r="B413" s="1">
        <v>407</v>
      </c>
      <c r="C413" s="8" t="s">
        <v>12</v>
      </c>
      <c r="D413" s="8" t="s">
        <v>38</v>
      </c>
      <c r="E413" s="8" t="s">
        <v>35</v>
      </c>
      <c r="F413" s="8" t="s">
        <v>29</v>
      </c>
      <c r="G413" s="8" t="s">
        <v>16</v>
      </c>
      <c r="H413" s="8" t="s">
        <v>17</v>
      </c>
      <c r="I413" s="8">
        <v>60</v>
      </c>
      <c r="J413" s="8" t="s">
        <v>18</v>
      </c>
      <c r="K413" s="8" t="s">
        <v>19</v>
      </c>
      <c r="L413" s="8" t="s">
        <v>26</v>
      </c>
    </row>
    <row r="414" spans="2:13" ht="12.75" x14ac:dyDescent="0.2">
      <c r="B414" s="1">
        <v>408</v>
      </c>
      <c r="C414" s="8" t="s">
        <v>55</v>
      </c>
      <c r="D414" s="8" t="s">
        <v>25</v>
      </c>
      <c r="E414" s="8" t="s">
        <v>33</v>
      </c>
      <c r="F414" s="8" t="s">
        <v>42</v>
      </c>
      <c r="G414" s="8" t="s">
        <v>16</v>
      </c>
      <c r="H414" s="8" t="s">
        <v>60</v>
      </c>
      <c r="I414" s="8">
        <v>60</v>
      </c>
      <c r="J414" s="8" t="s">
        <v>46</v>
      </c>
      <c r="K414" s="8" t="s">
        <v>19</v>
      </c>
      <c r="L414" s="8" t="s">
        <v>51</v>
      </c>
      <c r="M414" s="1" t="s">
        <v>103</v>
      </c>
    </row>
    <row r="415" spans="2:13" ht="12.75" x14ac:dyDescent="0.2">
      <c r="B415" s="1">
        <v>409</v>
      </c>
      <c r="C415" s="8" t="s">
        <v>24</v>
      </c>
      <c r="D415" s="8" t="s">
        <v>27</v>
      </c>
      <c r="E415" s="8" t="s">
        <v>28</v>
      </c>
      <c r="F415" s="8" t="s">
        <v>15</v>
      </c>
      <c r="G415" s="8" t="s">
        <v>16</v>
      </c>
      <c r="H415" s="8" t="s">
        <v>17</v>
      </c>
      <c r="I415" s="8">
        <v>60</v>
      </c>
      <c r="J415" s="8" t="s">
        <v>18</v>
      </c>
      <c r="K415" s="8" t="s">
        <v>19</v>
      </c>
      <c r="L415" s="8" t="s">
        <v>51</v>
      </c>
    </row>
    <row r="416" spans="2:13" ht="12.75" x14ac:dyDescent="0.2">
      <c r="B416" s="1">
        <v>410</v>
      </c>
      <c r="C416" s="8" t="s">
        <v>24</v>
      </c>
      <c r="D416" s="8" t="s">
        <v>13</v>
      </c>
      <c r="E416" s="8" t="s">
        <v>47</v>
      </c>
      <c r="F416" s="8" t="s">
        <v>29</v>
      </c>
      <c r="G416" s="8" t="s">
        <v>16</v>
      </c>
      <c r="H416" s="8" t="s">
        <v>17</v>
      </c>
      <c r="I416" s="8">
        <v>58</v>
      </c>
      <c r="J416" s="8" t="s">
        <v>18</v>
      </c>
      <c r="K416" s="8" t="s">
        <v>19</v>
      </c>
      <c r="L416" s="8" t="s">
        <v>34</v>
      </c>
    </row>
    <row r="417" spans="1:13" ht="12.75" x14ac:dyDescent="0.2">
      <c r="B417" s="1">
        <v>411</v>
      </c>
      <c r="C417" s="8" t="s">
        <v>24</v>
      </c>
      <c r="D417" s="8" t="s">
        <v>27</v>
      </c>
      <c r="E417" s="8" t="s">
        <v>28</v>
      </c>
      <c r="F417" s="8" t="s">
        <v>15</v>
      </c>
      <c r="G417" s="8" t="s">
        <v>16</v>
      </c>
      <c r="H417" s="8" t="s">
        <v>17</v>
      </c>
      <c r="I417" s="8">
        <v>60</v>
      </c>
      <c r="J417" s="8" t="s">
        <v>18</v>
      </c>
      <c r="K417" s="8" t="s">
        <v>19</v>
      </c>
      <c r="L417" s="8" t="s">
        <v>40</v>
      </c>
      <c r="M417" s="1" t="s">
        <v>104</v>
      </c>
    </row>
    <row r="418" spans="1:13" ht="12.75" x14ac:dyDescent="0.2">
      <c r="B418" s="1">
        <v>412</v>
      </c>
      <c r="C418" s="8" t="s">
        <v>24</v>
      </c>
      <c r="D418" s="8" t="s">
        <v>38</v>
      </c>
      <c r="E418" s="8" t="s">
        <v>35</v>
      </c>
      <c r="F418" s="8" t="s">
        <v>15</v>
      </c>
      <c r="G418" s="8" t="s">
        <v>16</v>
      </c>
      <c r="H418" s="8" t="s">
        <v>17</v>
      </c>
      <c r="I418" s="8">
        <v>60</v>
      </c>
      <c r="J418" s="8" t="s">
        <v>18</v>
      </c>
      <c r="K418" s="8" t="s">
        <v>19</v>
      </c>
      <c r="L418" s="8" t="s">
        <v>26</v>
      </c>
    </row>
    <row r="419" spans="1:13" ht="12.75" x14ac:dyDescent="0.2">
      <c r="B419" s="1">
        <v>413</v>
      </c>
      <c r="C419" s="8" t="s">
        <v>24</v>
      </c>
      <c r="D419" s="8" t="s">
        <v>13</v>
      </c>
      <c r="E419" s="8" t="s">
        <v>47</v>
      </c>
      <c r="F419" s="8" t="s">
        <v>13</v>
      </c>
      <c r="G419" s="8" t="s">
        <v>16</v>
      </c>
      <c r="H419" s="8" t="s">
        <v>17</v>
      </c>
      <c r="I419" s="8">
        <v>60</v>
      </c>
      <c r="J419" s="8" t="s">
        <v>46</v>
      </c>
      <c r="K419" s="8" t="s">
        <v>19</v>
      </c>
      <c r="L419" s="8" t="s">
        <v>20</v>
      </c>
    </row>
    <row r="420" spans="1:13" ht="12.75" x14ac:dyDescent="0.2">
      <c r="B420" s="1">
        <v>414</v>
      </c>
      <c r="C420" s="8" t="s">
        <v>24</v>
      </c>
      <c r="D420" s="8" t="s">
        <v>13</v>
      </c>
      <c r="E420" s="8" t="s">
        <v>33</v>
      </c>
      <c r="F420" s="8" t="s">
        <v>29</v>
      </c>
      <c r="G420" s="8" t="s">
        <v>16</v>
      </c>
      <c r="H420" s="8" t="s">
        <v>17</v>
      </c>
      <c r="I420" s="8">
        <v>60</v>
      </c>
      <c r="J420" s="8" t="s">
        <v>18</v>
      </c>
      <c r="K420" s="8" t="s">
        <v>19</v>
      </c>
      <c r="L420" s="8" t="s">
        <v>40</v>
      </c>
    </row>
    <row r="421" spans="1:13" ht="12.75" x14ac:dyDescent="0.2">
      <c r="B421" s="1">
        <v>415</v>
      </c>
      <c r="C421" s="8" t="s">
        <v>55</v>
      </c>
      <c r="D421" s="8" t="s">
        <v>25</v>
      </c>
      <c r="E421" s="8" t="s">
        <v>32</v>
      </c>
      <c r="F421" s="8" t="s">
        <v>42</v>
      </c>
      <c r="G421" s="8" t="s">
        <v>16</v>
      </c>
      <c r="H421" s="8" t="s">
        <v>17</v>
      </c>
      <c r="I421" s="8">
        <v>60</v>
      </c>
      <c r="J421" s="8" t="s">
        <v>46</v>
      </c>
      <c r="K421" s="8" t="s">
        <v>19</v>
      </c>
      <c r="L421" s="8" t="s">
        <v>51</v>
      </c>
      <c r="M421" s="1" t="s">
        <v>105</v>
      </c>
    </row>
    <row r="422" spans="1:13" ht="12.75" x14ac:dyDescent="0.2">
      <c r="B422" s="1">
        <v>416</v>
      </c>
      <c r="C422" s="8" t="s">
        <v>24</v>
      </c>
      <c r="D422" s="8" t="s">
        <v>41</v>
      </c>
      <c r="E422" s="8" t="s">
        <v>33</v>
      </c>
      <c r="F422" s="8" t="s">
        <v>49</v>
      </c>
      <c r="G422" s="8" t="s">
        <v>30</v>
      </c>
      <c r="H422" s="8" t="s">
        <v>17</v>
      </c>
      <c r="I422" s="8">
        <v>60</v>
      </c>
      <c r="J422" s="8" t="s">
        <v>18</v>
      </c>
      <c r="K422" s="8" t="s">
        <v>19</v>
      </c>
      <c r="L422" s="8" t="s">
        <v>48</v>
      </c>
    </row>
    <row r="423" spans="1:13" ht="12.75" x14ac:dyDescent="0.2">
      <c r="B423" s="1">
        <v>417</v>
      </c>
      <c r="C423" s="8" t="s">
        <v>12</v>
      </c>
      <c r="D423" s="8" t="s">
        <v>41</v>
      </c>
      <c r="E423" s="8" t="s">
        <v>44</v>
      </c>
      <c r="F423" s="8" t="s">
        <v>49</v>
      </c>
      <c r="G423" s="8" t="s">
        <v>16</v>
      </c>
      <c r="H423" s="8" t="s">
        <v>17</v>
      </c>
      <c r="I423" s="8">
        <v>60</v>
      </c>
      <c r="J423" s="8" t="s">
        <v>18</v>
      </c>
      <c r="K423" s="8" t="s">
        <v>19</v>
      </c>
      <c r="L423" s="8" t="s">
        <v>34</v>
      </c>
    </row>
    <row r="424" spans="1:13" ht="12.75" x14ac:dyDescent="0.2">
      <c r="B424" s="1">
        <v>418</v>
      </c>
      <c r="C424" s="8" t="s">
        <v>24</v>
      </c>
      <c r="D424" s="8" t="s">
        <v>27</v>
      </c>
      <c r="E424" s="8" t="s">
        <v>47</v>
      </c>
      <c r="F424" s="8" t="s">
        <v>13</v>
      </c>
      <c r="G424" s="8" t="s">
        <v>16</v>
      </c>
      <c r="H424" s="8" t="s">
        <v>17</v>
      </c>
      <c r="I424" s="8">
        <v>60</v>
      </c>
      <c r="J424" s="8" t="s">
        <v>18</v>
      </c>
      <c r="K424" s="8" t="s">
        <v>19</v>
      </c>
      <c r="L424" s="8" t="s">
        <v>40</v>
      </c>
    </row>
    <row r="425" spans="1:13" ht="12.75" x14ac:dyDescent="0.2">
      <c r="B425" s="1">
        <v>419</v>
      </c>
      <c r="C425" s="8" t="s">
        <v>12</v>
      </c>
      <c r="D425" s="8" t="s">
        <v>25</v>
      </c>
      <c r="E425" s="8" t="s">
        <v>47</v>
      </c>
      <c r="F425" s="8" t="s">
        <v>15</v>
      </c>
      <c r="G425" s="8" t="s">
        <v>16</v>
      </c>
      <c r="H425" s="8" t="s">
        <v>17</v>
      </c>
      <c r="I425" s="8">
        <v>60</v>
      </c>
      <c r="J425" s="8" t="s">
        <v>18</v>
      </c>
      <c r="K425" s="8" t="s">
        <v>19</v>
      </c>
      <c r="L425" s="8" t="s">
        <v>34</v>
      </c>
    </row>
    <row r="426" spans="1:13" ht="12.75" x14ac:dyDescent="0.2">
      <c r="B426" s="1">
        <v>420</v>
      </c>
      <c r="C426" s="8" t="s">
        <v>12</v>
      </c>
      <c r="D426" s="8" t="s">
        <v>41</v>
      </c>
      <c r="E426" s="8" t="s">
        <v>35</v>
      </c>
      <c r="F426" s="8" t="s">
        <v>49</v>
      </c>
      <c r="G426" s="8" t="s">
        <v>16</v>
      </c>
      <c r="H426" s="8" t="s">
        <v>36</v>
      </c>
      <c r="I426" s="8">
        <v>60</v>
      </c>
      <c r="J426" s="8" t="s">
        <v>18</v>
      </c>
      <c r="K426" s="8" t="s">
        <v>19</v>
      </c>
      <c r="L426" s="8" t="s">
        <v>37</v>
      </c>
    </row>
    <row r="427" spans="1:13" ht="12.75" x14ac:dyDescent="0.2">
      <c r="B427" s="1">
        <v>421</v>
      </c>
      <c r="C427" s="8" t="s">
        <v>24</v>
      </c>
      <c r="D427" s="8" t="s">
        <v>27</v>
      </c>
      <c r="E427" s="8" t="s">
        <v>35</v>
      </c>
      <c r="F427" s="8" t="s">
        <v>15</v>
      </c>
      <c r="G427" s="8" t="s">
        <v>16</v>
      </c>
      <c r="H427" s="8" t="s">
        <v>17</v>
      </c>
      <c r="I427" s="8">
        <v>59</v>
      </c>
      <c r="J427" s="8" t="s">
        <v>18</v>
      </c>
      <c r="K427" s="8" t="s">
        <v>19</v>
      </c>
      <c r="L427" s="8" t="s">
        <v>37</v>
      </c>
    </row>
    <row r="428" spans="1:13" ht="12.75" x14ac:dyDescent="0.2">
      <c r="A428" s="1" t="s">
        <v>106</v>
      </c>
      <c r="B428" s="1">
        <v>422</v>
      </c>
      <c r="C428" s="8" t="s">
        <v>24</v>
      </c>
      <c r="D428" s="8" t="s">
        <v>41</v>
      </c>
      <c r="E428" s="8" t="s">
        <v>44</v>
      </c>
      <c r="F428" s="8" t="s">
        <v>15</v>
      </c>
      <c r="G428" s="8" t="s">
        <v>16</v>
      </c>
      <c r="H428" s="8" t="s">
        <v>17</v>
      </c>
      <c r="I428" s="8">
        <v>60</v>
      </c>
      <c r="J428" s="8" t="s">
        <v>18</v>
      </c>
      <c r="K428" s="8" t="s">
        <v>19</v>
      </c>
      <c r="L428" s="8" t="s">
        <v>40</v>
      </c>
    </row>
    <row r="429" spans="1:13" ht="12.75" x14ac:dyDescent="0.2">
      <c r="B429" s="1">
        <v>423</v>
      </c>
      <c r="C429" s="8" t="s">
        <v>24</v>
      </c>
      <c r="D429" s="8" t="s">
        <v>38</v>
      </c>
      <c r="E429" s="8" t="s">
        <v>14</v>
      </c>
      <c r="F429" s="8" t="s">
        <v>29</v>
      </c>
      <c r="G429" s="8" t="s">
        <v>16</v>
      </c>
      <c r="H429" s="8" t="s">
        <v>17</v>
      </c>
      <c r="I429" s="8">
        <v>60</v>
      </c>
      <c r="J429" s="8" t="s">
        <v>18</v>
      </c>
      <c r="K429" s="8" t="s">
        <v>19</v>
      </c>
      <c r="L429" s="8" t="s">
        <v>26</v>
      </c>
    </row>
    <row r="430" spans="1:13" ht="12.75" x14ac:dyDescent="0.2">
      <c r="B430" s="1">
        <v>424</v>
      </c>
      <c r="C430" s="8" t="s">
        <v>12</v>
      </c>
      <c r="D430" s="8" t="s">
        <v>27</v>
      </c>
      <c r="E430" s="8" t="s">
        <v>32</v>
      </c>
      <c r="F430" s="8" t="s">
        <v>13</v>
      </c>
      <c r="G430" s="8" t="s">
        <v>16</v>
      </c>
      <c r="H430" s="8" t="s">
        <v>17</v>
      </c>
      <c r="I430" s="8">
        <v>42</v>
      </c>
      <c r="J430" s="8" t="s">
        <v>18</v>
      </c>
      <c r="K430" s="8" t="s">
        <v>39</v>
      </c>
      <c r="L430" s="8" t="s">
        <v>26</v>
      </c>
    </row>
    <row r="431" spans="1:13" ht="12.75" x14ac:dyDescent="0.2">
      <c r="B431" s="1">
        <v>425</v>
      </c>
      <c r="C431" s="8" t="s">
        <v>12</v>
      </c>
      <c r="D431" s="8" t="s">
        <v>27</v>
      </c>
      <c r="E431" s="8" t="s">
        <v>47</v>
      </c>
      <c r="F431" s="8" t="s">
        <v>15</v>
      </c>
      <c r="G431" s="8" t="s">
        <v>16</v>
      </c>
      <c r="H431" s="8" t="s">
        <v>17</v>
      </c>
      <c r="I431" s="8">
        <v>60</v>
      </c>
      <c r="J431" s="8" t="s">
        <v>18</v>
      </c>
      <c r="K431" s="8" t="s">
        <v>39</v>
      </c>
      <c r="L431" s="8" t="s">
        <v>40</v>
      </c>
    </row>
    <row r="432" spans="1:13" ht="12.75" x14ac:dyDescent="0.2">
      <c r="B432" s="1">
        <v>426</v>
      </c>
      <c r="C432" s="8" t="s">
        <v>12</v>
      </c>
      <c r="D432" s="8" t="s">
        <v>41</v>
      </c>
      <c r="E432" s="8" t="s">
        <v>14</v>
      </c>
      <c r="F432" s="8" t="s">
        <v>15</v>
      </c>
      <c r="G432" s="8" t="s">
        <v>16</v>
      </c>
      <c r="H432" s="8" t="s">
        <v>17</v>
      </c>
      <c r="I432" s="8">
        <v>45</v>
      </c>
      <c r="J432" s="8" t="s">
        <v>18</v>
      </c>
      <c r="K432" s="8" t="s">
        <v>19</v>
      </c>
      <c r="L432" s="8" t="s">
        <v>26</v>
      </c>
    </row>
    <row r="433" spans="2:12" ht="12.75" x14ac:dyDescent="0.2">
      <c r="B433" s="1">
        <v>427</v>
      </c>
      <c r="C433" s="8" t="s">
        <v>24</v>
      </c>
      <c r="D433" s="8" t="s">
        <v>27</v>
      </c>
      <c r="E433" s="8" t="s">
        <v>28</v>
      </c>
      <c r="F433" s="8" t="s">
        <v>13</v>
      </c>
      <c r="G433" s="8" t="s">
        <v>16</v>
      </c>
      <c r="H433" s="8" t="s">
        <v>17</v>
      </c>
      <c r="I433" s="8">
        <v>59</v>
      </c>
      <c r="J433" s="8" t="s">
        <v>18</v>
      </c>
      <c r="K433" s="8" t="s">
        <v>19</v>
      </c>
      <c r="L433" s="8" t="s">
        <v>43</v>
      </c>
    </row>
    <row r="434" spans="2:12" ht="12.75" x14ac:dyDescent="0.2">
      <c r="B434" s="1">
        <v>428</v>
      </c>
      <c r="C434" s="8" t="s">
        <v>24</v>
      </c>
      <c r="D434" s="8" t="s">
        <v>27</v>
      </c>
      <c r="E434" s="8" t="s">
        <v>21</v>
      </c>
      <c r="F434" s="8" t="s">
        <v>15</v>
      </c>
      <c r="G434" s="8" t="s">
        <v>16</v>
      </c>
      <c r="H434" s="8" t="s">
        <v>17</v>
      </c>
      <c r="I434" s="8">
        <v>36</v>
      </c>
      <c r="J434" s="8" t="s">
        <v>18</v>
      </c>
      <c r="K434" s="8" t="s">
        <v>19</v>
      </c>
      <c r="L434" s="8" t="s">
        <v>31</v>
      </c>
    </row>
    <row r="435" spans="2:12" ht="12.75" x14ac:dyDescent="0.2">
      <c r="B435" s="1">
        <v>429</v>
      </c>
      <c r="C435" s="8" t="s">
        <v>24</v>
      </c>
      <c r="D435" s="8" t="s">
        <v>38</v>
      </c>
      <c r="E435" s="8" t="s">
        <v>28</v>
      </c>
      <c r="F435" s="8" t="s">
        <v>13</v>
      </c>
      <c r="G435" s="8" t="s">
        <v>16</v>
      </c>
      <c r="H435" s="8" t="s">
        <v>17</v>
      </c>
      <c r="I435" s="8">
        <v>60</v>
      </c>
      <c r="J435" s="8" t="s">
        <v>18</v>
      </c>
      <c r="K435" s="8" t="s">
        <v>19</v>
      </c>
      <c r="L435" s="8" t="s">
        <v>43</v>
      </c>
    </row>
    <row r="436" spans="2:12" ht="12.75" x14ac:dyDescent="0.2">
      <c r="B436" s="1">
        <v>430</v>
      </c>
      <c r="C436" s="8" t="s">
        <v>24</v>
      </c>
      <c r="D436" s="8" t="s">
        <v>13</v>
      </c>
      <c r="E436" s="8" t="s">
        <v>28</v>
      </c>
      <c r="F436" s="8" t="s">
        <v>29</v>
      </c>
      <c r="G436" s="8" t="s">
        <v>16</v>
      </c>
      <c r="H436" s="8" t="s">
        <v>17</v>
      </c>
      <c r="I436" s="8">
        <v>52</v>
      </c>
      <c r="J436" s="8" t="s">
        <v>18</v>
      </c>
      <c r="K436" s="8" t="s">
        <v>19</v>
      </c>
      <c r="L436" s="8" t="s">
        <v>43</v>
      </c>
    </row>
    <row r="437" spans="2:12" ht="12.75" x14ac:dyDescent="0.2">
      <c r="B437" s="1">
        <v>431</v>
      </c>
      <c r="C437" s="8" t="s">
        <v>24</v>
      </c>
      <c r="D437" s="8" t="s">
        <v>13</v>
      </c>
      <c r="E437" s="8" t="s">
        <v>44</v>
      </c>
      <c r="F437" s="8" t="s">
        <v>13</v>
      </c>
      <c r="G437" s="8" t="s">
        <v>16</v>
      </c>
      <c r="H437" s="8" t="s">
        <v>36</v>
      </c>
      <c r="I437" s="8">
        <v>60</v>
      </c>
      <c r="J437" s="8" t="s">
        <v>18</v>
      </c>
      <c r="K437" s="8" t="s">
        <v>19</v>
      </c>
      <c r="L437" s="8" t="s">
        <v>37</v>
      </c>
    </row>
    <row r="438" spans="2:12" ht="12.75" x14ac:dyDescent="0.2">
      <c r="B438" s="1">
        <v>432</v>
      </c>
      <c r="C438" s="8" t="s">
        <v>24</v>
      </c>
      <c r="D438" s="8" t="s">
        <v>13</v>
      </c>
      <c r="E438" s="8" t="s">
        <v>32</v>
      </c>
      <c r="F438" s="8" t="s">
        <v>29</v>
      </c>
      <c r="G438" s="8" t="s">
        <v>16</v>
      </c>
      <c r="H438" s="8" t="s">
        <v>17</v>
      </c>
      <c r="I438" s="8">
        <v>60</v>
      </c>
      <c r="J438" s="8" t="s">
        <v>18</v>
      </c>
      <c r="K438" s="8" t="s">
        <v>19</v>
      </c>
      <c r="L438" s="8" t="s">
        <v>43</v>
      </c>
    </row>
    <row r="439" spans="2:12" ht="12.75" x14ac:dyDescent="0.2">
      <c r="B439" s="1">
        <v>433</v>
      </c>
      <c r="C439" s="8" t="s">
        <v>12</v>
      </c>
      <c r="D439" s="8" t="s">
        <v>13</v>
      </c>
      <c r="E439" s="8" t="s">
        <v>32</v>
      </c>
      <c r="F439" s="8" t="s">
        <v>42</v>
      </c>
      <c r="G439" s="8" t="s">
        <v>16</v>
      </c>
      <c r="H439" s="8" t="s">
        <v>17</v>
      </c>
      <c r="I439" s="8">
        <v>60</v>
      </c>
      <c r="J439" s="8" t="s">
        <v>18</v>
      </c>
      <c r="K439" s="8" t="s">
        <v>39</v>
      </c>
      <c r="L439" s="8" t="s">
        <v>26</v>
      </c>
    </row>
    <row r="440" spans="2:12" ht="12.75" x14ac:dyDescent="0.2">
      <c r="B440" s="1">
        <v>434</v>
      </c>
      <c r="C440" s="8" t="s">
        <v>24</v>
      </c>
      <c r="D440" s="8" t="s">
        <v>41</v>
      </c>
      <c r="E440" s="8" t="s">
        <v>28</v>
      </c>
      <c r="F440" s="8" t="s">
        <v>49</v>
      </c>
      <c r="G440" s="8" t="s">
        <v>16</v>
      </c>
      <c r="H440" s="8" t="s">
        <v>17</v>
      </c>
      <c r="I440" s="8">
        <v>60</v>
      </c>
      <c r="J440" s="8" t="s">
        <v>18</v>
      </c>
      <c r="K440" s="8" t="s">
        <v>19</v>
      </c>
      <c r="L440" s="8" t="s">
        <v>34</v>
      </c>
    </row>
    <row r="441" spans="2:12" ht="12.75" x14ac:dyDescent="0.2">
      <c r="B441" s="1">
        <v>435</v>
      </c>
      <c r="C441" s="8" t="s">
        <v>24</v>
      </c>
      <c r="D441" s="8" t="s">
        <v>25</v>
      </c>
      <c r="E441" s="8" t="s">
        <v>33</v>
      </c>
      <c r="F441" s="8" t="s">
        <v>42</v>
      </c>
      <c r="G441" s="8" t="s">
        <v>16</v>
      </c>
      <c r="H441" s="8" t="s">
        <v>17</v>
      </c>
      <c r="I441" s="8">
        <v>57</v>
      </c>
      <c r="J441" s="8" t="s">
        <v>18</v>
      </c>
      <c r="K441" s="8" t="s">
        <v>19</v>
      </c>
      <c r="L441" s="8" t="s">
        <v>26</v>
      </c>
    </row>
    <row r="442" spans="2:12" ht="12.75" x14ac:dyDescent="0.2">
      <c r="B442" s="1">
        <v>436</v>
      </c>
      <c r="C442" s="8" t="s">
        <v>24</v>
      </c>
      <c r="D442" s="8" t="s">
        <v>27</v>
      </c>
      <c r="E442" s="8" t="s">
        <v>47</v>
      </c>
      <c r="F442" s="8" t="s">
        <v>13</v>
      </c>
      <c r="G442" s="8" t="s">
        <v>16</v>
      </c>
      <c r="H442" s="8" t="s">
        <v>17</v>
      </c>
      <c r="I442" s="8">
        <v>60</v>
      </c>
      <c r="J442" s="8" t="s">
        <v>18</v>
      </c>
      <c r="K442" s="8" t="s">
        <v>19</v>
      </c>
      <c r="L442" s="8" t="s">
        <v>23</v>
      </c>
    </row>
    <row r="443" spans="2:12" ht="12.75" x14ac:dyDescent="0.2">
      <c r="B443" s="1">
        <v>437</v>
      </c>
      <c r="C443" s="8" t="s">
        <v>24</v>
      </c>
      <c r="D443" s="8" t="s">
        <v>27</v>
      </c>
      <c r="E443" s="8" t="s">
        <v>28</v>
      </c>
      <c r="F443" s="8" t="s">
        <v>29</v>
      </c>
      <c r="G443" s="8" t="s">
        <v>16</v>
      </c>
      <c r="H443" s="8" t="s">
        <v>17</v>
      </c>
      <c r="I443" s="8">
        <v>60</v>
      </c>
      <c r="J443" s="8" t="s">
        <v>18</v>
      </c>
      <c r="K443" s="8" t="s">
        <v>19</v>
      </c>
      <c r="L443" s="8" t="s">
        <v>34</v>
      </c>
    </row>
    <row r="444" spans="2:12" ht="12.75" x14ac:dyDescent="0.2">
      <c r="B444" s="1">
        <v>438</v>
      </c>
      <c r="C444" s="8" t="s">
        <v>24</v>
      </c>
      <c r="D444" s="8" t="s">
        <v>27</v>
      </c>
      <c r="E444" s="8" t="s">
        <v>28</v>
      </c>
      <c r="F444" s="8" t="s">
        <v>13</v>
      </c>
      <c r="G444" s="8" t="s">
        <v>16</v>
      </c>
      <c r="H444" s="8" t="s">
        <v>17</v>
      </c>
      <c r="I444" s="8">
        <v>60</v>
      </c>
      <c r="J444" s="8" t="s">
        <v>18</v>
      </c>
      <c r="K444" s="8" t="s">
        <v>19</v>
      </c>
      <c r="L444" s="8" t="s">
        <v>26</v>
      </c>
    </row>
    <row r="445" spans="2:12" ht="12.75" x14ac:dyDescent="0.2">
      <c r="B445" s="1">
        <v>439</v>
      </c>
      <c r="C445" s="8" t="s">
        <v>24</v>
      </c>
      <c r="D445" s="8" t="s">
        <v>27</v>
      </c>
      <c r="E445" s="8" t="s">
        <v>47</v>
      </c>
      <c r="F445" s="8" t="s">
        <v>15</v>
      </c>
      <c r="G445" s="8" t="s">
        <v>16</v>
      </c>
      <c r="H445" s="8" t="s">
        <v>17</v>
      </c>
      <c r="I445" s="8">
        <v>60</v>
      </c>
      <c r="J445" s="8" t="s">
        <v>18</v>
      </c>
      <c r="K445" s="8" t="s">
        <v>19</v>
      </c>
      <c r="L445" s="8" t="s">
        <v>40</v>
      </c>
    </row>
    <row r="446" spans="2:12" ht="12.75" x14ac:dyDescent="0.2">
      <c r="B446" s="1">
        <v>440</v>
      </c>
      <c r="C446" s="8" t="s">
        <v>24</v>
      </c>
      <c r="D446" s="8" t="s">
        <v>41</v>
      </c>
      <c r="E446" s="8" t="s">
        <v>35</v>
      </c>
      <c r="F446" s="8" t="s">
        <v>13</v>
      </c>
      <c r="G446" s="8" t="s">
        <v>16</v>
      </c>
      <c r="H446" s="8" t="s">
        <v>17</v>
      </c>
      <c r="I446" s="8">
        <v>57</v>
      </c>
      <c r="J446" s="8" t="s">
        <v>46</v>
      </c>
      <c r="K446" s="8" t="s">
        <v>19</v>
      </c>
      <c r="L446" s="8" t="s">
        <v>40</v>
      </c>
    </row>
    <row r="447" spans="2:12" ht="12.75" x14ac:dyDescent="0.2">
      <c r="B447" s="1">
        <v>441</v>
      </c>
      <c r="C447" s="8" t="s">
        <v>24</v>
      </c>
      <c r="D447" s="8" t="s">
        <v>13</v>
      </c>
      <c r="E447" s="8" t="s">
        <v>33</v>
      </c>
      <c r="F447" s="8" t="s">
        <v>15</v>
      </c>
      <c r="G447" s="8" t="s">
        <v>16</v>
      </c>
      <c r="H447" s="8" t="s">
        <v>17</v>
      </c>
      <c r="I447" s="8">
        <v>60</v>
      </c>
      <c r="J447" s="8" t="s">
        <v>18</v>
      </c>
      <c r="K447" s="8" t="s">
        <v>19</v>
      </c>
      <c r="L447" s="8" t="s">
        <v>37</v>
      </c>
    </row>
    <row r="448" spans="2:12" ht="12.75" x14ac:dyDescent="0.2">
      <c r="B448" s="1">
        <v>442</v>
      </c>
      <c r="C448" s="8" t="s">
        <v>24</v>
      </c>
      <c r="D448" s="8" t="s">
        <v>38</v>
      </c>
      <c r="E448" s="8" t="s">
        <v>47</v>
      </c>
      <c r="F448" s="8" t="s">
        <v>29</v>
      </c>
      <c r="G448" s="8" t="s">
        <v>16</v>
      </c>
      <c r="H448" s="8" t="s">
        <v>17</v>
      </c>
      <c r="I448" s="8">
        <v>60</v>
      </c>
      <c r="J448" s="8" t="s">
        <v>18</v>
      </c>
      <c r="K448" s="8" t="s">
        <v>19</v>
      </c>
      <c r="L448" s="8" t="s">
        <v>20</v>
      </c>
    </row>
    <row r="449" spans="1:13" ht="12.75" x14ac:dyDescent="0.2">
      <c r="B449" s="1">
        <v>443</v>
      </c>
      <c r="C449" s="8" t="s">
        <v>24</v>
      </c>
      <c r="D449" s="8" t="s">
        <v>38</v>
      </c>
      <c r="E449" s="8" t="s">
        <v>32</v>
      </c>
      <c r="F449" s="8" t="s">
        <v>29</v>
      </c>
      <c r="G449" s="8" t="s">
        <v>16</v>
      </c>
      <c r="H449" s="8" t="s">
        <v>17</v>
      </c>
      <c r="I449" s="8">
        <v>60</v>
      </c>
      <c r="J449" s="8" t="s">
        <v>18</v>
      </c>
      <c r="K449" s="8" t="s">
        <v>19</v>
      </c>
      <c r="L449" s="8" t="s">
        <v>43</v>
      </c>
    </row>
    <row r="450" spans="1:13" ht="12.75" x14ac:dyDescent="0.2">
      <c r="A450" s="1" t="s">
        <v>107</v>
      </c>
      <c r="B450" s="1">
        <v>444</v>
      </c>
      <c r="C450" s="8" t="s">
        <v>24</v>
      </c>
      <c r="D450" s="8" t="s">
        <v>13</v>
      </c>
      <c r="E450" s="8" t="s">
        <v>28</v>
      </c>
      <c r="F450" s="8" t="s">
        <v>15</v>
      </c>
      <c r="G450" s="8" t="s">
        <v>16</v>
      </c>
      <c r="H450" s="8" t="s">
        <v>17</v>
      </c>
      <c r="I450" s="8">
        <v>60</v>
      </c>
      <c r="J450" s="8" t="s">
        <v>18</v>
      </c>
      <c r="K450" s="8" t="s">
        <v>19</v>
      </c>
      <c r="L450" s="8" t="s">
        <v>26</v>
      </c>
    </row>
    <row r="451" spans="1:13" ht="12.75" x14ac:dyDescent="0.2">
      <c r="B451" s="1">
        <v>445</v>
      </c>
      <c r="C451" s="8" t="s">
        <v>12</v>
      </c>
      <c r="D451" s="8" t="s">
        <v>27</v>
      </c>
      <c r="E451" s="8" t="s">
        <v>28</v>
      </c>
      <c r="F451" s="8" t="s">
        <v>15</v>
      </c>
      <c r="G451" s="8" t="s">
        <v>16</v>
      </c>
      <c r="H451" s="8" t="s">
        <v>17</v>
      </c>
      <c r="I451" s="8">
        <v>60</v>
      </c>
      <c r="J451" s="8" t="s">
        <v>18</v>
      </c>
      <c r="K451" s="8" t="s">
        <v>19</v>
      </c>
      <c r="L451" s="8" t="s">
        <v>34</v>
      </c>
    </row>
    <row r="452" spans="1:13" ht="12.75" x14ac:dyDescent="0.2">
      <c r="B452" s="1">
        <v>446</v>
      </c>
      <c r="C452" s="8" t="s">
        <v>24</v>
      </c>
      <c r="D452" s="8" t="s">
        <v>27</v>
      </c>
      <c r="E452" s="8" t="s">
        <v>33</v>
      </c>
      <c r="F452" s="8" t="s">
        <v>29</v>
      </c>
      <c r="G452" s="8" t="s">
        <v>16</v>
      </c>
      <c r="H452" s="8" t="s">
        <v>17</v>
      </c>
      <c r="I452" s="8">
        <v>60</v>
      </c>
      <c r="J452" s="8" t="s">
        <v>18</v>
      </c>
      <c r="K452" s="8" t="s">
        <v>19</v>
      </c>
      <c r="L452" s="8" t="s">
        <v>31</v>
      </c>
    </row>
    <row r="453" spans="1:13" ht="12.75" x14ac:dyDescent="0.2">
      <c r="B453" s="1">
        <v>447</v>
      </c>
      <c r="C453" s="8" t="s">
        <v>12</v>
      </c>
      <c r="D453" s="8" t="s">
        <v>38</v>
      </c>
      <c r="E453" s="8" t="s">
        <v>14</v>
      </c>
      <c r="F453" s="8" t="s">
        <v>13</v>
      </c>
      <c r="G453" s="8" t="s">
        <v>16</v>
      </c>
      <c r="H453" s="8" t="s">
        <v>17</v>
      </c>
      <c r="I453" s="8">
        <v>45</v>
      </c>
      <c r="J453" s="8" t="s">
        <v>46</v>
      </c>
      <c r="K453" s="8" t="s">
        <v>19</v>
      </c>
      <c r="L453" s="8" t="s">
        <v>40</v>
      </c>
    </row>
    <row r="454" spans="1:13" ht="12.75" x14ac:dyDescent="0.2">
      <c r="B454" s="1">
        <v>448</v>
      </c>
      <c r="C454" s="8" t="s">
        <v>24</v>
      </c>
      <c r="D454" s="8" t="s">
        <v>27</v>
      </c>
      <c r="E454" s="8" t="s">
        <v>14</v>
      </c>
      <c r="F454" s="8" t="s">
        <v>13</v>
      </c>
      <c r="G454" s="8" t="s">
        <v>16</v>
      </c>
      <c r="H454" s="8" t="s">
        <v>17</v>
      </c>
      <c r="I454" s="8">
        <v>60</v>
      </c>
      <c r="J454" s="8" t="s">
        <v>46</v>
      </c>
      <c r="K454" s="8" t="s">
        <v>19</v>
      </c>
      <c r="L454" s="8" t="s">
        <v>43</v>
      </c>
    </row>
    <row r="455" spans="1:13" ht="12.75" x14ac:dyDescent="0.2">
      <c r="B455" s="1">
        <v>449</v>
      </c>
      <c r="C455" s="8" t="s">
        <v>24</v>
      </c>
      <c r="D455" s="8" t="s">
        <v>13</v>
      </c>
      <c r="E455" s="8" t="s">
        <v>28</v>
      </c>
      <c r="F455" s="8" t="s">
        <v>29</v>
      </c>
      <c r="G455" s="8" t="s">
        <v>16</v>
      </c>
      <c r="H455" s="8" t="s">
        <v>17</v>
      </c>
      <c r="I455" s="8">
        <v>58</v>
      </c>
      <c r="J455" s="8" t="s">
        <v>18</v>
      </c>
      <c r="K455" s="8" t="s">
        <v>19</v>
      </c>
      <c r="L455" s="8" t="s">
        <v>34</v>
      </c>
    </row>
    <row r="456" spans="1:13" ht="12.75" x14ac:dyDescent="0.2">
      <c r="B456" s="1">
        <v>450</v>
      </c>
      <c r="C456" s="8" t="s">
        <v>24</v>
      </c>
      <c r="D456" s="8" t="s">
        <v>27</v>
      </c>
      <c r="E456" s="8" t="s">
        <v>44</v>
      </c>
      <c r="F456" s="8" t="s">
        <v>13</v>
      </c>
      <c r="G456" s="8" t="s">
        <v>16</v>
      </c>
      <c r="H456" s="8" t="s">
        <v>17</v>
      </c>
      <c r="I456" s="8">
        <v>56</v>
      </c>
      <c r="J456" s="8" t="s">
        <v>18</v>
      </c>
      <c r="K456" s="8" t="s">
        <v>19</v>
      </c>
      <c r="L456" s="8" t="s">
        <v>26</v>
      </c>
    </row>
    <row r="457" spans="1:13" ht="12.75" x14ac:dyDescent="0.2">
      <c r="B457" s="1">
        <v>451</v>
      </c>
      <c r="C457" s="8" t="s">
        <v>24</v>
      </c>
      <c r="D457" s="8" t="s">
        <v>41</v>
      </c>
      <c r="E457" s="8" t="s">
        <v>32</v>
      </c>
      <c r="F457" s="8" t="s">
        <v>15</v>
      </c>
      <c r="G457" s="8" t="s">
        <v>16</v>
      </c>
      <c r="H457" s="8" t="s">
        <v>17</v>
      </c>
      <c r="I457" s="8">
        <v>60</v>
      </c>
      <c r="J457" s="8" t="s">
        <v>18</v>
      </c>
      <c r="K457" s="8" t="s">
        <v>19</v>
      </c>
      <c r="L457" s="8" t="s">
        <v>31</v>
      </c>
    </row>
    <row r="458" spans="1:13" ht="12.75" x14ac:dyDescent="0.2">
      <c r="B458" s="1">
        <v>452</v>
      </c>
      <c r="C458" s="8" t="s">
        <v>24</v>
      </c>
      <c r="D458" s="8" t="s">
        <v>27</v>
      </c>
      <c r="E458" s="8" t="s">
        <v>47</v>
      </c>
      <c r="F458" s="8" t="s">
        <v>29</v>
      </c>
      <c r="G458" s="8" t="s">
        <v>16</v>
      </c>
      <c r="H458" s="8" t="s">
        <v>17</v>
      </c>
      <c r="I458" s="8">
        <v>50</v>
      </c>
      <c r="J458" s="8" t="s">
        <v>18</v>
      </c>
      <c r="K458" s="8" t="s">
        <v>19</v>
      </c>
      <c r="L458" s="8" t="s">
        <v>40</v>
      </c>
    </row>
    <row r="459" spans="1:13" ht="12.75" x14ac:dyDescent="0.2">
      <c r="B459" s="1">
        <v>453</v>
      </c>
      <c r="C459" s="8" t="s">
        <v>12</v>
      </c>
      <c r="D459" s="8" t="s">
        <v>41</v>
      </c>
      <c r="E459" s="8" t="s">
        <v>21</v>
      </c>
      <c r="F459" s="8" t="s">
        <v>15</v>
      </c>
      <c r="G459" s="8" t="s">
        <v>16</v>
      </c>
      <c r="H459" s="8" t="s">
        <v>17</v>
      </c>
      <c r="I459" s="8">
        <v>57</v>
      </c>
      <c r="J459" s="8" t="s">
        <v>18</v>
      </c>
      <c r="K459" s="8" t="s">
        <v>19</v>
      </c>
      <c r="L459" s="8" t="s">
        <v>43</v>
      </c>
      <c r="M459" s="1" t="s">
        <v>108</v>
      </c>
    </row>
    <row r="460" spans="1:13" ht="12.75" x14ac:dyDescent="0.2">
      <c r="B460" s="1">
        <v>454</v>
      </c>
      <c r="C460" s="8" t="s">
        <v>24</v>
      </c>
      <c r="D460" s="8" t="s">
        <v>13</v>
      </c>
      <c r="E460" s="8" t="s">
        <v>14</v>
      </c>
      <c r="F460" s="8" t="s">
        <v>29</v>
      </c>
      <c r="G460" s="8" t="s">
        <v>16</v>
      </c>
      <c r="H460" s="8" t="s">
        <v>17</v>
      </c>
      <c r="I460" s="8">
        <v>49</v>
      </c>
      <c r="J460" s="8" t="s">
        <v>18</v>
      </c>
      <c r="K460" s="8" t="s">
        <v>19</v>
      </c>
      <c r="L460" s="8" t="s">
        <v>40</v>
      </c>
    </row>
    <row r="461" spans="1:13" ht="12.75" x14ac:dyDescent="0.2">
      <c r="B461" s="1">
        <v>455</v>
      </c>
      <c r="C461" s="8" t="s">
        <v>24</v>
      </c>
      <c r="D461" s="8" t="s">
        <v>38</v>
      </c>
      <c r="E461" s="8" t="s">
        <v>33</v>
      </c>
      <c r="F461" s="8" t="s">
        <v>29</v>
      </c>
      <c r="G461" s="8" t="s">
        <v>16</v>
      </c>
      <c r="H461" s="8" t="s">
        <v>17</v>
      </c>
      <c r="I461" s="8">
        <v>60</v>
      </c>
      <c r="J461" s="8" t="s">
        <v>46</v>
      </c>
      <c r="K461" s="8" t="s">
        <v>19</v>
      </c>
      <c r="L461" s="8" t="s">
        <v>40</v>
      </c>
    </row>
    <row r="462" spans="1:13" ht="12.75" x14ac:dyDescent="0.2">
      <c r="B462" s="1">
        <v>456</v>
      </c>
      <c r="C462" s="8" t="s">
        <v>24</v>
      </c>
      <c r="D462" s="8" t="s">
        <v>38</v>
      </c>
      <c r="E462" s="8" t="s">
        <v>28</v>
      </c>
      <c r="F462" s="8" t="s">
        <v>29</v>
      </c>
      <c r="G462" s="8" t="s">
        <v>16</v>
      </c>
      <c r="H462" s="8" t="s">
        <v>17</v>
      </c>
      <c r="I462" s="8">
        <v>60</v>
      </c>
      <c r="J462" s="8" t="s">
        <v>18</v>
      </c>
      <c r="K462" s="8" t="s">
        <v>19</v>
      </c>
      <c r="L462" s="8" t="s">
        <v>40</v>
      </c>
    </row>
    <row r="463" spans="1:13" ht="12.75" x14ac:dyDescent="0.2">
      <c r="B463" s="1">
        <v>457</v>
      </c>
      <c r="C463" s="8" t="s">
        <v>24</v>
      </c>
      <c r="D463" s="8" t="s">
        <v>13</v>
      </c>
      <c r="E463" s="8" t="s">
        <v>32</v>
      </c>
      <c r="F463" s="8" t="s">
        <v>15</v>
      </c>
      <c r="G463" s="8" t="s">
        <v>16</v>
      </c>
      <c r="H463" s="8" t="s">
        <v>36</v>
      </c>
      <c r="I463" s="8">
        <v>43</v>
      </c>
      <c r="J463" s="8" t="s">
        <v>18</v>
      </c>
      <c r="K463" s="8" t="s">
        <v>19</v>
      </c>
      <c r="L463" s="8" t="s">
        <v>37</v>
      </c>
    </row>
    <row r="464" spans="1:13" ht="12.75" x14ac:dyDescent="0.2">
      <c r="B464" s="1">
        <v>458</v>
      </c>
      <c r="C464" s="8" t="s">
        <v>24</v>
      </c>
      <c r="D464" s="8" t="s">
        <v>13</v>
      </c>
      <c r="E464" s="8" t="s">
        <v>47</v>
      </c>
      <c r="F464" s="8" t="s">
        <v>13</v>
      </c>
      <c r="G464" s="8" t="s">
        <v>16</v>
      </c>
      <c r="H464" s="8" t="s">
        <v>17</v>
      </c>
      <c r="I464" s="8">
        <v>60</v>
      </c>
      <c r="J464" s="8" t="s">
        <v>18</v>
      </c>
      <c r="K464" s="8" t="s">
        <v>19</v>
      </c>
      <c r="L464" s="8" t="s">
        <v>40</v>
      </c>
    </row>
    <row r="465" spans="2:13" ht="12.75" x14ac:dyDescent="0.2">
      <c r="B465" s="1">
        <v>459</v>
      </c>
      <c r="C465" s="8" t="s">
        <v>24</v>
      </c>
      <c r="D465" s="8" t="s">
        <v>27</v>
      </c>
      <c r="E465" s="8" t="s">
        <v>47</v>
      </c>
      <c r="F465" s="8" t="s">
        <v>13</v>
      </c>
      <c r="G465" s="8" t="s">
        <v>16</v>
      </c>
      <c r="H465" s="8" t="s">
        <v>17</v>
      </c>
      <c r="I465" s="8">
        <v>60</v>
      </c>
      <c r="J465" s="8" t="s">
        <v>18</v>
      </c>
      <c r="K465" s="8" t="s">
        <v>19</v>
      </c>
      <c r="L465" s="8" t="s">
        <v>40</v>
      </c>
    </row>
    <row r="466" spans="2:13" ht="12.75" x14ac:dyDescent="0.2">
      <c r="B466" s="1">
        <v>460</v>
      </c>
      <c r="C466" s="8" t="s">
        <v>55</v>
      </c>
      <c r="D466" s="8" t="s">
        <v>13</v>
      </c>
      <c r="E466" s="8" t="s">
        <v>14</v>
      </c>
      <c r="F466" s="8" t="s">
        <v>42</v>
      </c>
      <c r="G466" s="8" t="s">
        <v>16</v>
      </c>
      <c r="H466" s="8" t="s">
        <v>60</v>
      </c>
      <c r="I466" s="8">
        <v>60</v>
      </c>
      <c r="J466" s="8" t="s">
        <v>46</v>
      </c>
      <c r="K466" s="8" t="s">
        <v>19</v>
      </c>
      <c r="L466" s="8" t="s">
        <v>51</v>
      </c>
      <c r="M466" s="1" t="s">
        <v>103</v>
      </c>
    </row>
    <row r="467" spans="2:13" ht="12.75" x14ac:dyDescent="0.2">
      <c r="B467" s="1">
        <v>461</v>
      </c>
      <c r="C467" s="8" t="s">
        <v>24</v>
      </c>
      <c r="D467" s="8" t="s">
        <v>13</v>
      </c>
      <c r="E467" s="8" t="s">
        <v>47</v>
      </c>
      <c r="F467" s="8" t="s">
        <v>29</v>
      </c>
      <c r="G467" s="8" t="s">
        <v>16</v>
      </c>
      <c r="H467" s="8" t="s">
        <v>17</v>
      </c>
      <c r="I467" s="8">
        <v>58</v>
      </c>
      <c r="J467" s="8" t="s">
        <v>18</v>
      </c>
      <c r="K467" s="8" t="s">
        <v>19</v>
      </c>
      <c r="L467" s="8" t="s">
        <v>43</v>
      </c>
    </row>
    <row r="468" spans="2:13" ht="12.75" x14ac:dyDescent="0.2">
      <c r="B468" s="1">
        <v>462</v>
      </c>
      <c r="C468" s="8" t="s">
        <v>24</v>
      </c>
      <c r="D468" s="8" t="s">
        <v>38</v>
      </c>
      <c r="E468" s="8" t="s">
        <v>28</v>
      </c>
      <c r="F468" s="8" t="s">
        <v>15</v>
      </c>
      <c r="G468" s="8" t="s">
        <v>16</v>
      </c>
      <c r="H468" s="8" t="s">
        <v>17</v>
      </c>
      <c r="I468" s="8">
        <v>60</v>
      </c>
      <c r="J468" s="8" t="s">
        <v>18</v>
      </c>
      <c r="K468" s="8" t="s">
        <v>19</v>
      </c>
      <c r="L468" s="8" t="s">
        <v>40</v>
      </c>
    </row>
    <row r="469" spans="2:13" ht="12.75" x14ac:dyDescent="0.2">
      <c r="B469" s="1">
        <v>463</v>
      </c>
      <c r="C469" s="8" t="s">
        <v>24</v>
      </c>
      <c r="D469" s="8" t="s">
        <v>25</v>
      </c>
      <c r="E469" s="8" t="s">
        <v>28</v>
      </c>
      <c r="F469" s="8" t="s">
        <v>29</v>
      </c>
      <c r="G469" s="8" t="s">
        <v>16</v>
      </c>
      <c r="H469" s="8" t="s">
        <v>17</v>
      </c>
      <c r="I469" s="8">
        <v>60</v>
      </c>
      <c r="J469" s="8" t="s">
        <v>18</v>
      </c>
      <c r="K469" s="8" t="s">
        <v>19</v>
      </c>
      <c r="L469" s="8" t="s">
        <v>43</v>
      </c>
    </row>
    <row r="470" spans="2:13" ht="12.75" x14ac:dyDescent="0.2">
      <c r="B470" s="1">
        <v>464</v>
      </c>
      <c r="C470" s="8" t="s">
        <v>24</v>
      </c>
      <c r="D470" s="8" t="s">
        <v>38</v>
      </c>
      <c r="E470" s="8" t="s">
        <v>28</v>
      </c>
      <c r="F470" s="8" t="s">
        <v>42</v>
      </c>
      <c r="G470" s="8" t="s">
        <v>16</v>
      </c>
      <c r="H470" s="8" t="s">
        <v>17</v>
      </c>
      <c r="I470" s="8">
        <v>60</v>
      </c>
      <c r="J470" s="8" t="s">
        <v>18</v>
      </c>
      <c r="K470" s="8" t="s">
        <v>19</v>
      </c>
      <c r="L470" s="8" t="s">
        <v>26</v>
      </c>
    </row>
    <row r="471" spans="2:13" ht="12.75" x14ac:dyDescent="0.2">
      <c r="B471" s="1">
        <v>465</v>
      </c>
      <c r="C471" s="8" t="s">
        <v>24</v>
      </c>
      <c r="D471" s="8" t="s">
        <v>13</v>
      </c>
      <c r="E471" s="8" t="s">
        <v>28</v>
      </c>
      <c r="F471" s="8" t="s">
        <v>13</v>
      </c>
      <c r="G471" s="8" t="s">
        <v>16</v>
      </c>
      <c r="H471" s="8" t="s">
        <v>17</v>
      </c>
      <c r="I471" s="8">
        <v>60</v>
      </c>
      <c r="J471" s="8" t="s">
        <v>18</v>
      </c>
      <c r="K471" s="8" t="s">
        <v>19</v>
      </c>
      <c r="L471" s="8" t="s">
        <v>37</v>
      </c>
    </row>
    <row r="472" spans="2:13" ht="12.75" x14ac:dyDescent="0.2">
      <c r="B472" s="1">
        <v>466</v>
      </c>
      <c r="C472" s="8" t="s">
        <v>24</v>
      </c>
      <c r="D472" s="8" t="s">
        <v>25</v>
      </c>
      <c r="E472" s="8" t="s">
        <v>28</v>
      </c>
      <c r="F472" s="8" t="s">
        <v>29</v>
      </c>
      <c r="G472" s="8" t="s">
        <v>16</v>
      </c>
      <c r="H472" s="8" t="s">
        <v>17</v>
      </c>
      <c r="I472" s="8">
        <v>60</v>
      </c>
      <c r="J472" s="8" t="s">
        <v>18</v>
      </c>
      <c r="K472" s="8" t="s">
        <v>19</v>
      </c>
      <c r="L472" s="8" t="s">
        <v>26</v>
      </c>
    </row>
    <row r="473" spans="2:13" ht="12.75" x14ac:dyDescent="0.2">
      <c r="B473" s="1">
        <v>467</v>
      </c>
      <c r="C473" s="8" t="s">
        <v>24</v>
      </c>
      <c r="D473" s="8" t="s">
        <v>27</v>
      </c>
      <c r="E473" s="8" t="s">
        <v>32</v>
      </c>
      <c r="F473" s="8" t="s">
        <v>15</v>
      </c>
      <c r="G473" s="8" t="s">
        <v>16</v>
      </c>
      <c r="H473" s="8" t="s">
        <v>17</v>
      </c>
      <c r="I473" s="8">
        <v>60</v>
      </c>
      <c r="J473" s="8" t="s">
        <v>18</v>
      </c>
      <c r="K473" s="8" t="s">
        <v>19</v>
      </c>
      <c r="L473" s="8" t="s">
        <v>26</v>
      </c>
    </row>
    <row r="474" spans="2:13" ht="12.75" x14ac:dyDescent="0.2">
      <c r="B474" s="1">
        <v>468</v>
      </c>
      <c r="C474" s="8" t="s">
        <v>24</v>
      </c>
      <c r="D474" s="8" t="s">
        <v>38</v>
      </c>
      <c r="E474" s="8" t="s">
        <v>28</v>
      </c>
      <c r="F474" s="8" t="s">
        <v>29</v>
      </c>
      <c r="G474" s="8" t="s">
        <v>16</v>
      </c>
      <c r="H474" s="8" t="s">
        <v>17</v>
      </c>
      <c r="I474" s="8">
        <v>60</v>
      </c>
      <c r="J474" s="8" t="s">
        <v>18</v>
      </c>
      <c r="K474" s="8" t="s">
        <v>19</v>
      </c>
      <c r="L474" s="8" t="s">
        <v>26</v>
      </c>
    </row>
    <row r="475" spans="2:13" ht="12.75" x14ac:dyDescent="0.2">
      <c r="B475" s="1">
        <v>469</v>
      </c>
      <c r="C475" s="8" t="s">
        <v>24</v>
      </c>
      <c r="D475" s="8" t="s">
        <v>41</v>
      </c>
      <c r="E475" s="8" t="s">
        <v>28</v>
      </c>
      <c r="F475" s="8" t="s">
        <v>13</v>
      </c>
      <c r="G475" s="8" t="s">
        <v>82</v>
      </c>
      <c r="H475" s="8" t="s">
        <v>17</v>
      </c>
      <c r="I475" s="8">
        <v>60</v>
      </c>
      <c r="J475" s="8" t="s">
        <v>46</v>
      </c>
      <c r="K475" s="8" t="s">
        <v>19</v>
      </c>
      <c r="L475" s="8" t="s">
        <v>37</v>
      </c>
    </row>
    <row r="476" spans="2:13" ht="12.75" x14ac:dyDescent="0.2">
      <c r="B476" s="1">
        <v>470</v>
      </c>
      <c r="C476" s="8" t="s">
        <v>24</v>
      </c>
      <c r="D476" s="8" t="s">
        <v>41</v>
      </c>
      <c r="E476" s="8" t="s">
        <v>35</v>
      </c>
      <c r="F476" s="8" t="s">
        <v>15</v>
      </c>
      <c r="G476" s="8" t="s">
        <v>16</v>
      </c>
      <c r="H476" s="8" t="s">
        <v>17</v>
      </c>
      <c r="I476" s="8">
        <v>57</v>
      </c>
      <c r="J476" s="8" t="s">
        <v>46</v>
      </c>
      <c r="K476" s="8" t="s">
        <v>19</v>
      </c>
      <c r="L476" s="8" t="s">
        <v>20</v>
      </c>
    </row>
    <row r="477" spans="2:13" ht="12.75" x14ac:dyDescent="0.2">
      <c r="B477" s="1">
        <v>471</v>
      </c>
      <c r="C477" s="8" t="s">
        <v>24</v>
      </c>
      <c r="D477" s="8" t="s">
        <v>25</v>
      </c>
      <c r="E477" s="8" t="s">
        <v>47</v>
      </c>
      <c r="F477" s="8" t="s">
        <v>13</v>
      </c>
      <c r="G477" s="8" t="s">
        <v>16</v>
      </c>
      <c r="H477" s="8" t="s">
        <v>17</v>
      </c>
      <c r="I477" s="8">
        <v>60</v>
      </c>
      <c r="J477" s="8" t="s">
        <v>18</v>
      </c>
      <c r="K477" s="8" t="s">
        <v>19</v>
      </c>
      <c r="L477" s="8" t="s">
        <v>20</v>
      </c>
    </row>
    <row r="478" spans="2:13" ht="12.75" x14ac:dyDescent="0.2">
      <c r="B478" s="1">
        <v>472</v>
      </c>
      <c r="C478" s="8" t="s">
        <v>24</v>
      </c>
      <c r="D478" s="8" t="s">
        <v>27</v>
      </c>
      <c r="E478" s="8" t="s">
        <v>21</v>
      </c>
      <c r="F478" s="8" t="s">
        <v>29</v>
      </c>
      <c r="G478" s="8" t="s">
        <v>16</v>
      </c>
      <c r="H478" s="8" t="s">
        <v>17</v>
      </c>
      <c r="I478" s="8">
        <v>60</v>
      </c>
      <c r="J478" s="8" t="s">
        <v>18</v>
      </c>
      <c r="K478" s="8" t="s">
        <v>19</v>
      </c>
      <c r="L478" s="8" t="s">
        <v>26</v>
      </c>
    </row>
    <row r="479" spans="2:13" ht="12.75" x14ac:dyDescent="0.2">
      <c r="B479" s="1">
        <v>473</v>
      </c>
      <c r="C479" s="8" t="s">
        <v>24</v>
      </c>
      <c r="D479" s="8" t="s">
        <v>27</v>
      </c>
      <c r="E479" s="8" t="s">
        <v>28</v>
      </c>
      <c r="F479" s="8" t="s">
        <v>42</v>
      </c>
      <c r="G479" s="8" t="s">
        <v>16</v>
      </c>
      <c r="H479" s="8" t="s">
        <v>17</v>
      </c>
      <c r="I479" s="8">
        <v>60</v>
      </c>
      <c r="J479" s="8" t="s">
        <v>18</v>
      </c>
      <c r="K479" s="8" t="s">
        <v>19</v>
      </c>
      <c r="L479" s="8" t="s">
        <v>40</v>
      </c>
      <c r="M479" s="1" t="s">
        <v>109</v>
      </c>
    </row>
    <row r="480" spans="2:13" ht="12.75" x14ac:dyDescent="0.2">
      <c r="B480" s="1">
        <v>474</v>
      </c>
      <c r="C480" s="8" t="s">
        <v>24</v>
      </c>
      <c r="D480" s="8" t="s">
        <v>41</v>
      </c>
      <c r="E480" s="8" t="s">
        <v>32</v>
      </c>
      <c r="F480" s="8" t="s">
        <v>13</v>
      </c>
      <c r="G480" s="8" t="s">
        <v>16</v>
      </c>
      <c r="H480" s="8" t="s">
        <v>17</v>
      </c>
      <c r="I480" s="8">
        <v>60</v>
      </c>
      <c r="J480" s="8" t="s">
        <v>18</v>
      </c>
      <c r="K480" s="8" t="s">
        <v>19</v>
      </c>
      <c r="L480" s="8" t="s">
        <v>20</v>
      </c>
    </row>
    <row r="481" spans="1:13" ht="12.75" x14ac:dyDescent="0.2">
      <c r="B481" s="1">
        <v>475</v>
      </c>
      <c r="C481" s="8" t="s">
        <v>24</v>
      </c>
      <c r="D481" s="8" t="s">
        <v>41</v>
      </c>
      <c r="E481" s="8" t="s">
        <v>35</v>
      </c>
      <c r="F481" s="8" t="s">
        <v>15</v>
      </c>
      <c r="G481" s="8" t="s">
        <v>16</v>
      </c>
      <c r="H481" s="8" t="s">
        <v>17</v>
      </c>
      <c r="I481" s="8">
        <v>60</v>
      </c>
      <c r="J481" s="8" t="s">
        <v>18</v>
      </c>
      <c r="K481" s="8" t="s">
        <v>19</v>
      </c>
      <c r="L481" s="8" t="s">
        <v>26</v>
      </c>
      <c r="M481" s="1" t="s">
        <v>110</v>
      </c>
    </row>
    <row r="482" spans="1:13" ht="12.75" x14ac:dyDescent="0.2">
      <c r="A482" s="1" t="s">
        <v>111</v>
      </c>
      <c r="B482" s="1">
        <v>476</v>
      </c>
      <c r="C482" s="8" t="s">
        <v>24</v>
      </c>
      <c r="D482" s="8" t="s">
        <v>27</v>
      </c>
      <c r="E482" s="8" t="s">
        <v>28</v>
      </c>
      <c r="F482" s="8" t="s">
        <v>13</v>
      </c>
      <c r="G482" s="8" t="s">
        <v>16</v>
      </c>
      <c r="H482" s="8" t="s">
        <v>17</v>
      </c>
      <c r="I482" s="8">
        <v>60</v>
      </c>
      <c r="J482" s="8" t="s">
        <v>18</v>
      </c>
      <c r="K482" s="8" t="s">
        <v>19</v>
      </c>
      <c r="L482" s="8" t="s">
        <v>37</v>
      </c>
    </row>
    <row r="483" spans="1:13" ht="12.75" x14ac:dyDescent="0.2">
      <c r="B483" s="1">
        <v>477</v>
      </c>
      <c r="C483" s="8" t="s">
        <v>55</v>
      </c>
      <c r="D483" s="8" t="s">
        <v>13</v>
      </c>
      <c r="E483" s="8" t="s">
        <v>32</v>
      </c>
      <c r="F483" s="8" t="s">
        <v>13</v>
      </c>
      <c r="G483" s="8" t="s">
        <v>16</v>
      </c>
      <c r="H483" s="8" t="s">
        <v>60</v>
      </c>
      <c r="I483" s="8">
        <v>60</v>
      </c>
      <c r="J483" s="8" t="s">
        <v>46</v>
      </c>
      <c r="K483" s="8" t="s">
        <v>19</v>
      </c>
      <c r="L483" s="8" t="s">
        <v>51</v>
      </c>
      <c r="M483" s="1" t="s">
        <v>103</v>
      </c>
    </row>
    <row r="484" spans="1:13" ht="12.75" x14ac:dyDescent="0.2">
      <c r="B484" s="1">
        <v>478</v>
      </c>
      <c r="C484" s="8" t="s">
        <v>24</v>
      </c>
      <c r="D484" s="8" t="s">
        <v>27</v>
      </c>
      <c r="E484" s="8" t="s">
        <v>28</v>
      </c>
      <c r="F484" s="8" t="s">
        <v>29</v>
      </c>
      <c r="G484" s="8" t="s">
        <v>16</v>
      </c>
      <c r="H484" s="8" t="s">
        <v>17</v>
      </c>
      <c r="I484" s="8">
        <v>56</v>
      </c>
      <c r="J484" s="8" t="s">
        <v>18</v>
      </c>
      <c r="K484" s="8" t="s">
        <v>39</v>
      </c>
      <c r="L484" s="8" t="s">
        <v>43</v>
      </c>
    </row>
    <row r="485" spans="1:13" ht="12.75" x14ac:dyDescent="0.2">
      <c r="B485" s="1">
        <v>479</v>
      </c>
      <c r="C485" s="8" t="s">
        <v>12</v>
      </c>
      <c r="D485" s="8" t="s">
        <v>13</v>
      </c>
      <c r="E485" s="8" t="s">
        <v>28</v>
      </c>
      <c r="F485" s="8" t="s">
        <v>15</v>
      </c>
      <c r="G485" s="8" t="s">
        <v>16</v>
      </c>
      <c r="H485" s="8" t="s">
        <v>17</v>
      </c>
      <c r="I485" s="8">
        <v>55</v>
      </c>
      <c r="J485" s="8" t="s">
        <v>18</v>
      </c>
      <c r="K485" s="8" t="s">
        <v>19</v>
      </c>
      <c r="L485" s="8" t="s">
        <v>43</v>
      </c>
    </row>
    <row r="486" spans="1:13" ht="12.75" x14ac:dyDescent="0.2">
      <c r="B486" s="1">
        <v>480</v>
      </c>
      <c r="C486" s="8" t="s">
        <v>24</v>
      </c>
      <c r="D486" s="8" t="s">
        <v>27</v>
      </c>
      <c r="E486" s="8" t="s">
        <v>28</v>
      </c>
      <c r="F486" s="8" t="s">
        <v>29</v>
      </c>
      <c r="G486" s="8" t="s">
        <v>16</v>
      </c>
      <c r="H486" s="8" t="s">
        <v>17</v>
      </c>
      <c r="I486" s="8">
        <v>48</v>
      </c>
      <c r="J486" s="8" t="s">
        <v>18</v>
      </c>
      <c r="K486" s="8" t="s">
        <v>19</v>
      </c>
      <c r="L486" s="8" t="s">
        <v>40</v>
      </c>
    </row>
    <row r="487" spans="1:13" ht="12.75" x14ac:dyDescent="0.2">
      <c r="B487" s="1">
        <v>481</v>
      </c>
      <c r="C487" s="8" t="s">
        <v>12</v>
      </c>
      <c r="D487" s="8" t="s">
        <v>27</v>
      </c>
      <c r="E487" s="8" t="s">
        <v>14</v>
      </c>
      <c r="F487" s="8" t="s">
        <v>13</v>
      </c>
      <c r="G487" s="8" t="s">
        <v>16</v>
      </c>
      <c r="H487" s="8" t="s">
        <v>17</v>
      </c>
      <c r="I487" s="8">
        <v>56</v>
      </c>
      <c r="J487" s="8" t="s">
        <v>18</v>
      </c>
      <c r="K487" s="8" t="s">
        <v>19</v>
      </c>
      <c r="L487" s="8" t="s">
        <v>37</v>
      </c>
    </row>
    <row r="488" spans="1:13" ht="12.75" x14ac:dyDescent="0.2">
      <c r="B488" s="1">
        <v>482</v>
      </c>
      <c r="C488" s="8" t="s">
        <v>24</v>
      </c>
      <c r="D488" s="8" t="s">
        <v>27</v>
      </c>
      <c r="E488" s="8" t="s">
        <v>47</v>
      </c>
      <c r="F488" s="8" t="s">
        <v>49</v>
      </c>
      <c r="G488" s="8" t="s">
        <v>16</v>
      </c>
      <c r="H488" s="8" t="s">
        <v>17</v>
      </c>
      <c r="I488" s="8">
        <v>60</v>
      </c>
      <c r="J488" s="8" t="s">
        <v>18</v>
      </c>
      <c r="K488" s="8" t="s">
        <v>19</v>
      </c>
      <c r="L488" s="8" t="s">
        <v>40</v>
      </c>
    </row>
    <row r="489" spans="1:13" ht="12.75" x14ac:dyDescent="0.2">
      <c r="B489" s="1">
        <v>483</v>
      </c>
      <c r="C489" s="8" t="s">
        <v>24</v>
      </c>
      <c r="D489" s="8" t="s">
        <v>41</v>
      </c>
      <c r="E489" s="8" t="s">
        <v>35</v>
      </c>
      <c r="F489" s="8" t="s">
        <v>13</v>
      </c>
      <c r="G489" s="8" t="s">
        <v>16</v>
      </c>
      <c r="H489" s="8" t="s">
        <v>17</v>
      </c>
      <c r="I489" s="8">
        <v>60</v>
      </c>
      <c r="J489" s="8" t="s">
        <v>18</v>
      </c>
      <c r="K489" s="8" t="s">
        <v>19</v>
      </c>
      <c r="L489" s="8" t="s">
        <v>40</v>
      </c>
    </row>
    <row r="490" spans="1:13" ht="12.75" x14ac:dyDescent="0.2">
      <c r="B490" s="1">
        <v>484</v>
      </c>
      <c r="C490" s="8" t="s">
        <v>12</v>
      </c>
      <c r="D490" s="8" t="s">
        <v>13</v>
      </c>
      <c r="E490" s="8" t="s">
        <v>47</v>
      </c>
      <c r="F490" s="8" t="s">
        <v>13</v>
      </c>
      <c r="G490" s="8" t="s">
        <v>16</v>
      </c>
      <c r="H490" s="8" t="s">
        <v>17</v>
      </c>
      <c r="I490" s="8">
        <v>55</v>
      </c>
      <c r="J490" s="8" t="s">
        <v>18</v>
      </c>
      <c r="K490" s="8" t="s">
        <v>19</v>
      </c>
      <c r="L490" s="8" t="s">
        <v>37</v>
      </c>
    </row>
    <row r="491" spans="1:13" ht="12.75" x14ac:dyDescent="0.2">
      <c r="B491" s="1">
        <v>485</v>
      </c>
      <c r="C491" s="8" t="s">
        <v>24</v>
      </c>
      <c r="D491" s="8" t="s">
        <v>13</v>
      </c>
      <c r="E491" s="8" t="s">
        <v>14</v>
      </c>
      <c r="F491" s="8" t="s">
        <v>13</v>
      </c>
      <c r="G491" s="8" t="s">
        <v>16</v>
      </c>
      <c r="H491" s="8" t="s">
        <v>17</v>
      </c>
      <c r="I491" s="8">
        <v>60</v>
      </c>
      <c r="J491" s="8" t="s">
        <v>18</v>
      </c>
      <c r="K491" s="8" t="s">
        <v>19</v>
      </c>
      <c r="L491" s="8" t="s">
        <v>43</v>
      </c>
    </row>
    <row r="492" spans="1:13" ht="12.75" x14ac:dyDescent="0.2">
      <c r="B492" s="1">
        <v>486</v>
      </c>
      <c r="C492" s="8" t="s">
        <v>24</v>
      </c>
      <c r="D492" s="8" t="s">
        <v>41</v>
      </c>
      <c r="E492" s="8" t="s">
        <v>28</v>
      </c>
      <c r="F492" s="8" t="s">
        <v>29</v>
      </c>
      <c r="G492" s="8" t="s">
        <v>16</v>
      </c>
      <c r="H492" s="8" t="s">
        <v>17</v>
      </c>
      <c r="I492" s="8">
        <v>60</v>
      </c>
      <c r="J492" s="8" t="s">
        <v>18</v>
      </c>
      <c r="K492" s="8" t="s">
        <v>19</v>
      </c>
      <c r="L492" s="8" t="s">
        <v>37</v>
      </c>
    </row>
    <row r="493" spans="1:13" ht="12.75" x14ac:dyDescent="0.2">
      <c r="B493" s="1">
        <v>487</v>
      </c>
      <c r="C493" s="8" t="s">
        <v>24</v>
      </c>
      <c r="D493" s="8" t="s">
        <v>41</v>
      </c>
      <c r="E493" s="8" t="s">
        <v>47</v>
      </c>
      <c r="F493" s="8" t="s">
        <v>13</v>
      </c>
      <c r="G493" s="8" t="s">
        <v>16</v>
      </c>
      <c r="H493" s="8" t="s">
        <v>17</v>
      </c>
      <c r="I493" s="8">
        <v>60</v>
      </c>
      <c r="J493" s="8" t="s">
        <v>18</v>
      </c>
      <c r="K493" s="8" t="s">
        <v>19</v>
      </c>
      <c r="L493" s="8" t="s">
        <v>37</v>
      </c>
    </row>
    <row r="494" spans="1:13" ht="12.75" x14ac:dyDescent="0.2">
      <c r="B494" s="1">
        <v>488</v>
      </c>
      <c r="C494" s="8" t="s">
        <v>24</v>
      </c>
      <c r="D494" s="8" t="s">
        <v>13</v>
      </c>
      <c r="E494" s="8" t="s">
        <v>33</v>
      </c>
      <c r="F494" s="8" t="s">
        <v>29</v>
      </c>
      <c r="G494" s="8" t="s">
        <v>16</v>
      </c>
      <c r="H494" s="8" t="s">
        <v>17</v>
      </c>
      <c r="I494" s="8">
        <v>15</v>
      </c>
      <c r="J494" s="8" t="s">
        <v>18</v>
      </c>
      <c r="K494" s="8" t="s">
        <v>19</v>
      </c>
      <c r="L494" s="8" t="s">
        <v>40</v>
      </c>
    </row>
    <row r="495" spans="1:13" ht="12.75" x14ac:dyDescent="0.2">
      <c r="B495" s="1">
        <v>489</v>
      </c>
      <c r="C495" s="8" t="s">
        <v>24</v>
      </c>
      <c r="D495" s="8" t="s">
        <v>27</v>
      </c>
      <c r="E495" s="8" t="s">
        <v>14</v>
      </c>
      <c r="F495" s="8" t="s">
        <v>15</v>
      </c>
      <c r="G495" s="8" t="s">
        <v>16</v>
      </c>
      <c r="H495" s="8" t="s">
        <v>17</v>
      </c>
      <c r="I495" s="8">
        <v>15</v>
      </c>
      <c r="J495" s="8" t="s">
        <v>18</v>
      </c>
      <c r="K495" s="8" t="s">
        <v>39</v>
      </c>
      <c r="L495" s="8" t="s">
        <v>40</v>
      </c>
    </row>
    <row r="496" spans="1:13" ht="12.75" x14ac:dyDescent="0.2">
      <c r="B496" s="1">
        <v>490</v>
      </c>
      <c r="C496" s="8" t="s">
        <v>12</v>
      </c>
      <c r="D496" s="8" t="s">
        <v>27</v>
      </c>
      <c r="E496" s="8" t="s">
        <v>47</v>
      </c>
      <c r="F496" s="8" t="s">
        <v>15</v>
      </c>
      <c r="G496" s="8" t="s">
        <v>16</v>
      </c>
      <c r="H496" s="8" t="s">
        <v>17</v>
      </c>
      <c r="I496" s="8">
        <v>60</v>
      </c>
      <c r="J496" s="8" t="s">
        <v>18</v>
      </c>
      <c r="K496" s="8" t="s">
        <v>19</v>
      </c>
      <c r="L496" s="8" t="s">
        <v>43</v>
      </c>
      <c r="M496" s="1" t="s">
        <v>112</v>
      </c>
    </row>
    <row r="497" spans="1:13" ht="12.75" x14ac:dyDescent="0.2">
      <c r="B497" s="1">
        <v>491</v>
      </c>
      <c r="C497" s="8" t="s">
        <v>24</v>
      </c>
      <c r="D497" s="8" t="s">
        <v>27</v>
      </c>
      <c r="E497" s="8" t="s">
        <v>14</v>
      </c>
      <c r="F497" s="8" t="s">
        <v>13</v>
      </c>
      <c r="G497" s="8" t="s">
        <v>16</v>
      </c>
      <c r="H497" s="8" t="s">
        <v>17</v>
      </c>
      <c r="I497" s="8">
        <v>60</v>
      </c>
      <c r="J497" s="8" t="s">
        <v>18</v>
      </c>
      <c r="K497" s="8" t="s">
        <v>19</v>
      </c>
      <c r="L497" s="8" t="s">
        <v>40</v>
      </c>
    </row>
    <row r="498" spans="1:13" ht="12.75" x14ac:dyDescent="0.2">
      <c r="B498" s="1">
        <v>492</v>
      </c>
      <c r="C498" s="8" t="s">
        <v>55</v>
      </c>
      <c r="D498" s="8" t="s">
        <v>41</v>
      </c>
      <c r="E498" s="8" t="s">
        <v>21</v>
      </c>
      <c r="F498" s="8" t="s">
        <v>15</v>
      </c>
      <c r="G498" s="8" t="s">
        <v>16</v>
      </c>
      <c r="H498" s="8" t="s">
        <v>17</v>
      </c>
      <c r="I498" s="8">
        <v>49</v>
      </c>
      <c r="J498" s="8" t="s">
        <v>18</v>
      </c>
      <c r="K498" s="8" t="s">
        <v>19</v>
      </c>
      <c r="L498" s="8" t="s">
        <v>48</v>
      </c>
      <c r="M498" s="1" t="s">
        <v>113</v>
      </c>
    </row>
    <row r="499" spans="1:13" ht="12.75" x14ac:dyDescent="0.2">
      <c r="B499" s="1">
        <v>493</v>
      </c>
      <c r="C499" s="8" t="s">
        <v>12</v>
      </c>
      <c r="D499" s="8" t="s">
        <v>13</v>
      </c>
      <c r="E499" s="8" t="s">
        <v>14</v>
      </c>
      <c r="F499" s="8" t="s">
        <v>49</v>
      </c>
      <c r="G499" s="8" t="s">
        <v>16</v>
      </c>
      <c r="H499" s="8" t="s">
        <v>36</v>
      </c>
      <c r="I499" s="8">
        <v>60</v>
      </c>
      <c r="J499" s="8" t="s">
        <v>18</v>
      </c>
      <c r="K499" s="8" t="s">
        <v>19</v>
      </c>
      <c r="L499" s="8" t="s">
        <v>37</v>
      </c>
      <c r="M499" s="1" t="s">
        <v>114</v>
      </c>
    </row>
    <row r="500" spans="1:13" ht="12.75" x14ac:dyDescent="0.2">
      <c r="B500" s="1">
        <v>494</v>
      </c>
      <c r="C500" s="8" t="s">
        <v>12</v>
      </c>
      <c r="D500" s="8" t="s">
        <v>25</v>
      </c>
      <c r="E500" s="8" t="s">
        <v>33</v>
      </c>
      <c r="F500" s="8" t="s">
        <v>42</v>
      </c>
      <c r="G500" s="8" t="s">
        <v>16</v>
      </c>
      <c r="H500" s="8" t="s">
        <v>17</v>
      </c>
      <c r="I500" s="8">
        <v>60</v>
      </c>
      <c r="J500" s="8" t="s">
        <v>18</v>
      </c>
      <c r="K500" s="8" t="s">
        <v>19</v>
      </c>
      <c r="L500" s="8" t="s">
        <v>20</v>
      </c>
    </row>
    <row r="501" spans="1:13" ht="12.75" x14ac:dyDescent="0.2">
      <c r="B501" s="1">
        <v>495</v>
      </c>
      <c r="C501" s="8" t="s">
        <v>24</v>
      </c>
      <c r="D501" s="8" t="s">
        <v>41</v>
      </c>
      <c r="E501" s="8" t="s">
        <v>47</v>
      </c>
      <c r="F501" s="8" t="s">
        <v>15</v>
      </c>
      <c r="G501" s="8" t="s">
        <v>16</v>
      </c>
      <c r="H501" s="8" t="s">
        <v>17</v>
      </c>
      <c r="I501" s="8">
        <v>30</v>
      </c>
      <c r="J501" s="8" t="s">
        <v>18</v>
      </c>
      <c r="K501" s="8" t="s">
        <v>19</v>
      </c>
      <c r="L501" s="8" t="s">
        <v>40</v>
      </c>
      <c r="M501" s="1" t="s">
        <v>115</v>
      </c>
    </row>
    <row r="502" spans="1:13" ht="12.75" x14ac:dyDescent="0.2">
      <c r="B502" s="1">
        <v>496</v>
      </c>
      <c r="C502" s="8" t="s">
        <v>24</v>
      </c>
      <c r="D502" s="8" t="s">
        <v>41</v>
      </c>
      <c r="E502" s="8" t="s">
        <v>14</v>
      </c>
      <c r="F502" s="8" t="s">
        <v>13</v>
      </c>
      <c r="G502" s="8" t="s">
        <v>16</v>
      </c>
      <c r="H502" s="8" t="s">
        <v>17</v>
      </c>
      <c r="I502" s="8">
        <v>47</v>
      </c>
      <c r="J502" s="8" t="s">
        <v>18</v>
      </c>
      <c r="K502" s="8" t="s">
        <v>19</v>
      </c>
      <c r="L502" s="8" t="s">
        <v>26</v>
      </c>
    </row>
    <row r="503" spans="1:13" ht="12.75" x14ac:dyDescent="0.2">
      <c r="B503" s="1">
        <v>497</v>
      </c>
      <c r="C503" s="8" t="s">
        <v>12</v>
      </c>
      <c r="D503" s="8" t="s">
        <v>13</v>
      </c>
      <c r="E503" s="8" t="s">
        <v>14</v>
      </c>
      <c r="F503" s="8" t="s">
        <v>29</v>
      </c>
      <c r="G503" s="8" t="s">
        <v>16</v>
      </c>
      <c r="H503" s="8" t="s">
        <v>17</v>
      </c>
      <c r="I503" s="8">
        <v>60</v>
      </c>
      <c r="J503" s="8" t="s">
        <v>18</v>
      </c>
      <c r="K503" s="8" t="s">
        <v>19</v>
      </c>
      <c r="L503" s="8" t="s">
        <v>26</v>
      </c>
    </row>
    <row r="504" spans="1:13" ht="12.75" x14ac:dyDescent="0.2">
      <c r="B504" s="1">
        <v>498</v>
      </c>
      <c r="C504" s="8" t="s">
        <v>12</v>
      </c>
      <c r="D504" s="8" t="s">
        <v>27</v>
      </c>
      <c r="E504" s="8" t="s">
        <v>44</v>
      </c>
      <c r="F504" s="8" t="s">
        <v>13</v>
      </c>
      <c r="G504" s="8" t="s">
        <v>16</v>
      </c>
      <c r="H504" s="8" t="s">
        <v>17</v>
      </c>
      <c r="I504" s="8">
        <v>60</v>
      </c>
      <c r="J504" s="8" t="s">
        <v>18</v>
      </c>
      <c r="K504" s="8" t="s">
        <v>19</v>
      </c>
      <c r="L504" s="8" t="s">
        <v>45</v>
      </c>
      <c r="M504" s="1" t="s">
        <v>116</v>
      </c>
    </row>
    <row r="505" spans="1:13" ht="12.75" x14ac:dyDescent="0.2">
      <c r="A505" s="1" t="s">
        <v>117</v>
      </c>
      <c r="B505" s="1">
        <v>499</v>
      </c>
      <c r="C505" s="8" t="s">
        <v>12</v>
      </c>
      <c r="D505" s="8" t="s">
        <v>41</v>
      </c>
      <c r="E505" s="8" t="s">
        <v>47</v>
      </c>
      <c r="F505" s="8" t="s">
        <v>49</v>
      </c>
      <c r="G505" s="8" t="s">
        <v>16</v>
      </c>
      <c r="H505" s="8" t="s">
        <v>36</v>
      </c>
      <c r="I505" s="8">
        <v>60</v>
      </c>
      <c r="J505" s="8" t="s">
        <v>18</v>
      </c>
      <c r="K505" s="8" t="s">
        <v>19</v>
      </c>
      <c r="L505" s="8" t="s">
        <v>37</v>
      </c>
    </row>
    <row r="506" spans="1:13" ht="12.75" x14ac:dyDescent="0.2">
      <c r="B506" s="1">
        <v>500</v>
      </c>
      <c r="C506" s="8" t="s">
        <v>24</v>
      </c>
      <c r="D506" s="8" t="s">
        <v>13</v>
      </c>
      <c r="E506" s="8" t="s">
        <v>35</v>
      </c>
      <c r="F506" s="8" t="s">
        <v>42</v>
      </c>
      <c r="G506" s="8" t="s">
        <v>16</v>
      </c>
      <c r="H506" s="8" t="s">
        <v>17</v>
      </c>
      <c r="I506" s="8">
        <v>54</v>
      </c>
      <c r="J506" s="8" t="s">
        <v>18</v>
      </c>
      <c r="K506" s="8" t="s">
        <v>19</v>
      </c>
      <c r="L506" s="8" t="s">
        <v>26</v>
      </c>
    </row>
    <row r="507" spans="1:13" ht="12.75" x14ac:dyDescent="0.2">
      <c r="B507" s="1">
        <v>501</v>
      </c>
      <c r="C507" s="8" t="s">
        <v>24</v>
      </c>
      <c r="D507" s="8" t="s">
        <v>27</v>
      </c>
      <c r="E507" s="8" t="s">
        <v>28</v>
      </c>
      <c r="F507" s="8" t="s">
        <v>15</v>
      </c>
      <c r="G507" s="8" t="s">
        <v>16</v>
      </c>
      <c r="H507" s="8" t="s">
        <v>17</v>
      </c>
      <c r="I507" s="8">
        <v>55</v>
      </c>
      <c r="J507" s="8" t="s">
        <v>18</v>
      </c>
      <c r="K507" s="8" t="s">
        <v>19</v>
      </c>
      <c r="L507" s="8" t="s">
        <v>31</v>
      </c>
      <c r="M507" s="1" t="s">
        <v>118</v>
      </c>
    </row>
    <row r="508" spans="1:13" ht="12.75" x14ac:dyDescent="0.2">
      <c r="B508" s="1">
        <v>502</v>
      </c>
      <c r="C508" s="8" t="s">
        <v>24</v>
      </c>
      <c r="D508" s="8" t="s">
        <v>41</v>
      </c>
      <c r="E508" s="8" t="s">
        <v>28</v>
      </c>
      <c r="F508" s="8" t="s">
        <v>42</v>
      </c>
      <c r="G508" s="8" t="s">
        <v>16</v>
      </c>
      <c r="H508" s="8" t="s">
        <v>17</v>
      </c>
      <c r="I508" s="8">
        <v>59</v>
      </c>
      <c r="J508" s="8" t="s">
        <v>18</v>
      </c>
      <c r="K508" s="8" t="s">
        <v>19</v>
      </c>
      <c r="L508" s="8" t="s">
        <v>40</v>
      </c>
    </row>
    <row r="509" spans="1:13" ht="12.75" x14ac:dyDescent="0.2">
      <c r="B509" s="1">
        <v>503</v>
      </c>
      <c r="C509" s="8" t="s">
        <v>12</v>
      </c>
      <c r="D509" s="8" t="s">
        <v>38</v>
      </c>
      <c r="E509" s="8" t="s">
        <v>32</v>
      </c>
      <c r="F509" s="8" t="s">
        <v>13</v>
      </c>
      <c r="G509" s="8" t="s">
        <v>16</v>
      </c>
      <c r="H509" s="8" t="s">
        <v>17</v>
      </c>
      <c r="I509" s="8">
        <v>60</v>
      </c>
      <c r="J509" s="8" t="s">
        <v>18</v>
      </c>
      <c r="K509" s="8" t="s">
        <v>19</v>
      </c>
      <c r="L509" s="8" t="s">
        <v>43</v>
      </c>
    </row>
    <row r="510" spans="1:13" ht="12.75" x14ac:dyDescent="0.2">
      <c r="B510" s="1">
        <v>504</v>
      </c>
      <c r="C510" s="8" t="s">
        <v>12</v>
      </c>
      <c r="D510" s="8" t="s">
        <v>13</v>
      </c>
      <c r="E510" s="8" t="s">
        <v>32</v>
      </c>
      <c r="F510" s="8" t="s">
        <v>29</v>
      </c>
      <c r="G510" s="8" t="s">
        <v>16</v>
      </c>
      <c r="H510" s="8" t="s">
        <v>17</v>
      </c>
      <c r="I510" s="8">
        <v>60</v>
      </c>
      <c r="J510" s="8" t="s">
        <v>18</v>
      </c>
      <c r="K510" s="8" t="s">
        <v>19</v>
      </c>
      <c r="L510" s="8" t="s">
        <v>40</v>
      </c>
    </row>
    <row r="511" spans="1:13" ht="12.75" x14ac:dyDescent="0.2">
      <c r="B511" s="1">
        <v>505</v>
      </c>
      <c r="C511" s="8" t="s">
        <v>24</v>
      </c>
      <c r="D511" s="8" t="s">
        <v>27</v>
      </c>
      <c r="E511" s="8" t="s">
        <v>21</v>
      </c>
      <c r="F511" s="8" t="s">
        <v>15</v>
      </c>
      <c r="G511" s="8" t="s">
        <v>16</v>
      </c>
      <c r="H511" s="8" t="s">
        <v>17</v>
      </c>
      <c r="I511" s="8">
        <v>60</v>
      </c>
      <c r="J511" s="8" t="s">
        <v>18</v>
      </c>
      <c r="K511" s="8" t="s">
        <v>19</v>
      </c>
      <c r="L511" s="8" t="s">
        <v>40</v>
      </c>
    </row>
    <row r="512" spans="1:13" ht="12.75" x14ac:dyDescent="0.2">
      <c r="B512" s="1">
        <v>506</v>
      </c>
      <c r="C512" s="8" t="s">
        <v>24</v>
      </c>
      <c r="D512" s="8" t="s">
        <v>27</v>
      </c>
      <c r="E512" s="8" t="s">
        <v>14</v>
      </c>
      <c r="F512" s="8" t="s">
        <v>13</v>
      </c>
      <c r="G512" s="8" t="s">
        <v>16</v>
      </c>
      <c r="H512" s="8" t="s">
        <v>17</v>
      </c>
      <c r="I512" s="8">
        <v>53</v>
      </c>
      <c r="J512" s="8" t="s">
        <v>18</v>
      </c>
      <c r="K512" s="8" t="s">
        <v>19</v>
      </c>
      <c r="L512" s="8" t="s">
        <v>34</v>
      </c>
    </row>
    <row r="513" spans="1:12" ht="12.75" x14ac:dyDescent="0.2">
      <c r="B513" s="1">
        <v>507</v>
      </c>
      <c r="C513" s="8" t="s">
        <v>24</v>
      </c>
      <c r="D513" s="8" t="s">
        <v>13</v>
      </c>
      <c r="E513" s="8" t="s">
        <v>14</v>
      </c>
      <c r="F513" s="8" t="s">
        <v>13</v>
      </c>
      <c r="G513" s="8" t="s">
        <v>16</v>
      </c>
      <c r="H513" s="8" t="s">
        <v>17</v>
      </c>
      <c r="I513" s="8">
        <v>60</v>
      </c>
      <c r="J513" s="8" t="s">
        <v>18</v>
      </c>
      <c r="K513" s="8" t="s">
        <v>19</v>
      </c>
      <c r="L513" s="8" t="s">
        <v>43</v>
      </c>
    </row>
    <row r="514" spans="1:12" ht="12.75" x14ac:dyDescent="0.2">
      <c r="B514" s="1">
        <v>508</v>
      </c>
      <c r="C514" s="8" t="s">
        <v>24</v>
      </c>
      <c r="D514" s="8" t="s">
        <v>27</v>
      </c>
      <c r="E514" s="8" t="s">
        <v>21</v>
      </c>
      <c r="F514" s="8" t="s">
        <v>15</v>
      </c>
      <c r="G514" s="8" t="s">
        <v>16</v>
      </c>
      <c r="H514" s="8" t="s">
        <v>17</v>
      </c>
      <c r="I514" s="8">
        <v>60</v>
      </c>
      <c r="J514" s="8" t="s">
        <v>18</v>
      </c>
      <c r="K514" s="8" t="s">
        <v>19</v>
      </c>
      <c r="L514" s="8" t="s">
        <v>40</v>
      </c>
    </row>
    <row r="515" spans="1:12" ht="12.75" x14ac:dyDescent="0.2">
      <c r="B515" s="1">
        <v>509</v>
      </c>
      <c r="C515" s="8" t="s">
        <v>12</v>
      </c>
      <c r="D515" s="8" t="s">
        <v>41</v>
      </c>
      <c r="E515" s="8" t="s">
        <v>32</v>
      </c>
      <c r="F515" s="8" t="s">
        <v>15</v>
      </c>
      <c r="G515" s="8" t="s">
        <v>16</v>
      </c>
      <c r="H515" s="8" t="s">
        <v>17</v>
      </c>
      <c r="I515" s="8">
        <v>60</v>
      </c>
      <c r="J515" s="8" t="s">
        <v>18</v>
      </c>
      <c r="K515" s="8" t="s">
        <v>19</v>
      </c>
      <c r="L515" s="8" t="s">
        <v>37</v>
      </c>
    </row>
    <row r="516" spans="1:12" ht="12.75" x14ac:dyDescent="0.2">
      <c r="B516" s="1">
        <v>510</v>
      </c>
      <c r="C516" s="8" t="s">
        <v>24</v>
      </c>
      <c r="D516" s="8" t="s">
        <v>13</v>
      </c>
      <c r="E516" s="8" t="s">
        <v>28</v>
      </c>
      <c r="F516" s="8" t="s">
        <v>13</v>
      </c>
      <c r="G516" s="8" t="s">
        <v>16</v>
      </c>
      <c r="H516" s="8" t="s">
        <v>17</v>
      </c>
      <c r="I516" s="8">
        <v>60</v>
      </c>
      <c r="J516" s="8" t="s">
        <v>18</v>
      </c>
      <c r="K516" s="8" t="s">
        <v>19</v>
      </c>
      <c r="L516" s="8" t="s">
        <v>43</v>
      </c>
    </row>
    <row r="517" spans="1:12" ht="12.75" x14ac:dyDescent="0.2">
      <c r="B517" s="1">
        <v>511</v>
      </c>
      <c r="C517" s="8" t="s">
        <v>55</v>
      </c>
      <c r="D517" s="8" t="s">
        <v>38</v>
      </c>
      <c r="E517" s="8" t="s">
        <v>35</v>
      </c>
      <c r="F517" s="8" t="s">
        <v>29</v>
      </c>
      <c r="G517" s="8" t="s">
        <v>16</v>
      </c>
      <c r="H517" s="8" t="s">
        <v>17</v>
      </c>
      <c r="I517" s="8">
        <v>60</v>
      </c>
      <c r="J517" s="8" t="s">
        <v>18</v>
      </c>
      <c r="K517" s="8" t="s">
        <v>19</v>
      </c>
      <c r="L517" s="8" t="s">
        <v>48</v>
      </c>
    </row>
    <row r="518" spans="1:12" ht="12.75" x14ac:dyDescent="0.2">
      <c r="B518" s="1">
        <v>512</v>
      </c>
      <c r="C518" s="8" t="s">
        <v>12</v>
      </c>
      <c r="D518" s="8" t="s">
        <v>41</v>
      </c>
      <c r="E518" s="8" t="s">
        <v>35</v>
      </c>
      <c r="F518" s="8" t="s">
        <v>49</v>
      </c>
      <c r="G518" s="8" t="s">
        <v>16</v>
      </c>
      <c r="H518" s="8" t="s">
        <v>36</v>
      </c>
      <c r="I518" s="8">
        <v>60</v>
      </c>
      <c r="J518" s="8" t="s">
        <v>18</v>
      </c>
      <c r="K518" s="8" t="s">
        <v>19</v>
      </c>
      <c r="L518" s="8" t="s">
        <v>37</v>
      </c>
    </row>
    <row r="519" spans="1:12" ht="12.75" x14ac:dyDescent="0.2">
      <c r="B519" s="1">
        <v>513</v>
      </c>
      <c r="C519" s="8" t="s">
        <v>24</v>
      </c>
      <c r="D519" s="8" t="s">
        <v>41</v>
      </c>
      <c r="E519" s="8" t="s">
        <v>44</v>
      </c>
      <c r="F519" s="8" t="s">
        <v>49</v>
      </c>
      <c r="G519" s="8" t="s">
        <v>16</v>
      </c>
      <c r="H519" s="8" t="s">
        <v>17</v>
      </c>
      <c r="I519" s="8">
        <v>44</v>
      </c>
      <c r="J519" s="8" t="s">
        <v>18</v>
      </c>
      <c r="K519" s="8" t="s">
        <v>39</v>
      </c>
      <c r="L519" s="8" t="s">
        <v>23</v>
      </c>
    </row>
    <row r="520" spans="1:12" ht="12.75" x14ac:dyDescent="0.2">
      <c r="A520" s="1" t="s">
        <v>119</v>
      </c>
      <c r="B520" s="1">
        <v>514</v>
      </c>
      <c r="C520" s="8" t="s">
        <v>24</v>
      </c>
      <c r="D520" s="8" t="s">
        <v>38</v>
      </c>
      <c r="E520" s="8" t="s">
        <v>28</v>
      </c>
      <c r="F520" s="8" t="s">
        <v>13</v>
      </c>
      <c r="G520" s="8" t="s">
        <v>16</v>
      </c>
      <c r="H520" s="8" t="s">
        <v>36</v>
      </c>
      <c r="I520" s="8">
        <v>60</v>
      </c>
      <c r="J520" s="8" t="s">
        <v>18</v>
      </c>
      <c r="K520" s="8" t="s">
        <v>19</v>
      </c>
      <c r="L520" s="8" t="s">
        <v>23</v>
      </c>
    </row>
    <row r="521" spans="1:12" ht="12.75" x14ac:dyDescent="0.2">
      <c r="B521" s="1">
        <v>515</v>
      </c>
      <c r="C521" s="8" t="s">
        <v>24</v>
      </c>
      <c r="D521" s="8" t="s">
        <v>13</v>
      </c>
      <c r="E521" s="8" t="s">
        <v>28</v>
      </c>
      <c r="F521" s="8" t="s">
        <v>13</v>
      </c>
      <c r="G521" s="8" t="s">
        <v>16</v>
      </c>
      <c r="H521" s="8" t="s">
        <v>17</v>
      </c>
      <c r="I521" s="8">
        <v>60</v>
      </c>
      <c r="J521" s="8" t="s">
        <v>18</v>
      </c>
      <c r="K521" s="8" t="s">
        <v>19</v>
      </c>
      <c r="L521" s="8" t="s">
        <v>34</v>
      </c>
    </row>
    <row r="522" spans="1:12" ht="12.75" x14ac:dyDescent="0.2">
      <c r="B522" s="1">
        <v>516</v>
      </c>
      <c r="C522" s="8" t="s">
        <v>24</v>
      </c>
      <c r="D522" s="8" t="s">
        <v>41</v>
      </c>
      <c r="E522" s="8" t="s">
        <v>33</v>
      </c>
      <c r="F522" s="8" t="s">
        <v>13</v>
      </c>
      <c r="G522" s="8" t="s">
        <v>16</v>
      </c>
      <c r="H522" s="8" t="s">
        <v>17</v>
      </c>
      <c r="I522" s="8">
        <v>60</v>
      </c>
      <c r="J522" s="8" t="s">
        <v>18</v>
      </c>
      <c r="K522" s="8" t="s">
        <v>39</v>
      </c>
      <c r="L522" s="8" t="s">
        <v>26</v>
      </c>
    </row>
    <row r="523" spans="1:12" ht="12.75" x14ac:dyDescent="0.2">
      <c r="B523" s="1">
        <v>517</v>
      </c>
      <c r="C523" s="8" t="s">
        <v>24</v>
      </c>
      <c r="D523" s="8" t="s">
        <v>13</v>
      </c>
      <c r="E523" s="8" t="s">
        <v>14</v>
      </c>
      <c r="F523" s="8" t="s">
        <v>29</v>
      </c>
      <c r="G523" s="8" t="s">
        <v>16</v>
      </c>
      <c r="H523" s="8" t="s">
        <v>17</v>
      </c>
      <c r="I523" s="8">
        <v>54</v>
      </c>
      <c r="J523" s="8" t="s">
        <v>18</v>
      </c>
      <c r="K523" s="8" t="s">
        <v>19</v>
      </c>
      <c r="L523" s="8" t="s">
        <v>34</v>
      </c>
    </row>
    <row r="524" spans="1:12" ht="12.75" x14ac:dyDescent="0.2">
      <c r="B524" s="1">
        <v>518</v>
      </c>
      <c r="C524" s="8" t="s">
        <v>24</v>
      </c>
      <c r="D524" s="8" t="s">
        <v>41</v>
      </c>
      <c r="E524" s="8" t="s">
        <v>28</v>
      </c>
      <c r="F524" s="8" t="s">
        <v>13</v>
      </c>
      <c r="G524" s="8" t="s">
        <v>16</v>
      </c>
      <c r="H524" s="8" t="s">
        <v>17</v>
      </c>
      <c r="I524" s="8">
        <v>60</v>
      </c>
      <c r="J524" s="8" t="s">
        <v>18</v>
      </c>
      <c r="K524" s="8" t="s">
        <v>19</v>
      </c>
      <c r="L524" s="8" t="s">
        <v>34</v>
      </c>
    </row>
    <row r="525" spans="1:12" ht="12.75" x14ac:dyDescent="0.2">
      <c r="B525" s="1">
        <v>519</v>
      </c>
      <c r="C525" s="8" t="s">
        <v>24</v>
      </c>
      <c r="D525" s="8" t="s">
        <v>38</v>
      </c>
      <c r="E525" s="8" t="s">
        <v>14</v>
      </c>
      <c r="F525" s="8" t="s">
        <v>29</v>
      </c>
      <c r="G525" s="8" t="s">
        <v>16</v>
      </c>
      <c r="H525" s="8" t="s">
        <v>17</v>
      </c>
      <c r="I525" s="8">
        <v>60</v>
      </c>
      <c r="J525" s="8" t="s">
        <v>18</v>
      </c>
      <c r="K525" s="8" t="s">
        <v>19</v>
      </c>
      <c r="L525" s="8" t="s">
        <v>43</v>
      </c>
    </row>
    <row r="526" spans="1:12" ht="12.75" x14ac:dyDescent="0.2">
      <c r="B526" s="1">
        <v>520</v>
      </c>
      <c r="C526" s="8" t="s">
        <v>24</v>
      </c>
      <c r="D526" s="8" t="s">
        <v>38</v>
      </c>
      <c r="E526" s="8" t="s">
        <v>32</v>
      </c>
      <c r="F526" s="8" t="s">
        <v>13</v>
      </c>
      <c r="G526" s="8" t="s">
        <v>16</v>
      </c>
      <c r="H526" s="8" t="s">
        <v>17</v>
      </c>
      <c r="I526" s="8">
        <v>23</v>
      </c>
      <c r="J526" s="8" t="s">
        <v>18</v>
      </c>
      <c r="K526" s="8" t="s">
        <v>39</v>
      </c>
      <c r="L526" s="8" t="s">
        <v>40</v>
      </c>
    </row>
    <row r="527" spans="1:12" ht="12.75" x14ac:dyDescent="0.2">
      <c r="B527" s="1">
        <v>521</v>
      </c>
      <c r="C527" s="8" t="s">
        <v>12</v>
      </c>
      <c r="D527" s="8" t="s">
        <v>13</v>
      </c>
      <c r="E527" s="8" t="s">
        <v>33</v>
      </c>
      <c r="F527" s="8" t="s">
        <v>15</v>
      </c>
      <c r="G527" s="8" t="s">
        <v>16</v>
      </c>
      <c r="H527" s="8" t="s">
        <v>17</v>
      </c>
      <c r="I527" s="8">
        <v>59</v>
      </c>
      <c r="J527" s="8" t="s">
        <v>46</v>
      </c>
      <c r="K527" s="8" t="s">
        <v>39</v>
      </c>
      <c r="L527" s="8" t="s">
        <v>45</v>
      </c>
    </row>
    <row r="528" spans="1:12" ht="12.75" x14ac:dyDescent="0.2">
      <c r="B528" s="1">
        <v>522</v>
      </c>
      <c r="C528" s="8" t="s">
        <v>12</v>
      </c>
      <c r="D528" s="8" t="s">
        <v>41</v>
      </c>
      <c r="E528" s="8" t="s">
        <v>21</v>
      </c>
      <c r="F528" s="8" t="s">
        <v>15</v>
      </c>
      <c r="G528" s="8" t="s">
        <v>16</v>
      </c>
      <c r="H528" s="8" t="s">
        <v>17</v>
      </c>
      <c r="I528" s="8">
        <v>60</v>
      </c>
      <c r="J528" s="8" t="s">
        <v>18</v>
      </c>
      <c r="K528" s="8" t="s">
        <v>39</v>
      </c>
      <c r="L528" s="8" t="s">
        <v>37</v>
      </c>
    </row>
    <row r="529" spans="2:13" ht="12.75" x14ac:dyDescent="0.2">
      <c r="B529" s="1">
        <v>523</v>
      </c>
      <c r="C529" s="8" t="s">
        <v>24</v>
      </c>
      <c r="D529" s="8" t="s">
        <v>13</v>
      </c>
      <c r="E529" s="8" t="s">
        <v>47</v>
      </c>
      <c r="F529" s="8" t="s">
        <v>29</v>
      </c>
      <c r="G529" s="8" t="s">
        <v>16</v>
      </c>
      <c r="H529" s="8" t="s">
        <v>17</v>
      </c>
      <c r="I529" s="8">
        <v>59</v>
      </c>
      <c r="J529" s="8" t="s">
        <v>18</v>
      </c>
      <c r="K529" s="8" t="s">
        <v>19</v>
      </c>
      <c r="L529" s="8" t="s">
        <v>26</v>
      </c>
    </row>
    <row r="530" spans="2:13" ht="12.75" x14ac:dyDescent="0.2">
      <c r="B530" s="1">
        <v>524</v>
      </c>
      <c r="C530" s="8" t="s">
        <v>24</v>
      </c>
      <c r="D530" s="8" t="s">
        <v>38</v>
      </c>
      <c r="E530" s="8" t="s">
        <v>33</v>
      </c>
      <c r="F530" s="8" t="s">
        <v>29</v>
      </c>
      <c r="G530" s="8" t="s">
        <v>16</v>
      </c>
      <c r="H530" s="8" t="s">
        <v>17</v>
      </c>
      <c r="I530" s="8">
        <v>60</v>
      </c>
      <c r="J530" s="8" t="s">
        <v>18</v>
      </c>
      <c r="K530" s="8" t="s">
        <v>39</v>
      </c>
      <c r="L530" s="8" t="s">
        <v>20</v>
      </c>
    </row>
    <row r="531" spans="2:13" ht="12.75" x14ac:dyDescent="0.2">
      <c r="B531" s="1">
        <v>525</v>
      </c>
      <c r="C531" s="8" t="s">
        <v>24</v>
      </c>
      <c r="D531" s="8" t="s">
        <v>13</v>
      </c>
      <c r="E531" s="8" t="s">
        <v>32</v>
      </c>
      <c r="F531" s="8" t="s">
        <v>42</v>
      </c>
      <c r="G531" s="8" t="s">
        <v>16</v>
      </c>
      <c r="H531" s="8" t="s">
        <v>17</v>
      </c>
      <c r="I531" s="8">
        <v>48</v>
      </c>
      <c r="J531" s="8" t="s">
        <v>18</v>
      </c>
      <c r="K531" s="8" t="s">
        <v>19</v>
      </c>
      <c r="L531" s="8" t="s">
        <v>37</v>
      </c>
    </row>
    <row r="532" spans="2:13" ht="12.75" x14ac:dyDescent="0.2">
      <c r="B532" s="1">
        <v>526</v>
      </c>
      <c r="C532" s="8" t="s">
        <v>24</v>
      </c>
      <c r="D532" s="8" t="s">
        <v>13</v>
      </c>
      <c r="E532" s="8" t="s">
        <v>28</v>
      </c>
      <c r="F532" s="8" t="s">
        <v>42</v>
      </c>
      <c r="G532" s="8" t="s">
        <v>16</v>
      </c>
      <c r="H532" s="8" t="s">
        <v>17</v>
      </c>
      <c r="I532" s="8">
        <v>60</v>
      </c>
      <c r="J532" s="8" t="s">
        <v>18</v>
      </c>
      <c r="K532" s="8" t="s">
        <v>19</v>
      </c>
      <c r="L532" s="8" t="s">
        <v>26</v>
      </c>
    </row>
    <row r="533" spans="2:13" ht="12.75" x14ac:dyDescent="0.2">
      <c r="B533" s="1">
        <v>527</v>
      </c>
      <c r="C533" s="8" t="s">
        <v>24</v>
      </c>
      <c r="D533" s="8" t="s">
        <v>41</v>
      </c>
      <c r="E533" s="8" t="s">
        <v>33</v>
      </c>
      <c r="F533" s="8" t="s">
        <v>15</v>
      </c>
      <c r="G533" s="8" t="s">
        <v>16</v>
      </c>
      <c r="H533" s="8" t="s">
        <v>17</v>
      </c>
      <c r="I533" s="8">
        <v>60</v>
      </c>
      <c r="J533" s="8" t="s">
        <v>18</v>
      </c>
      <c r="K533" s="8" t="s">
        <v>19</v>
      </c>
      <c r="L533" s="8" t="s">
        <v>34</v>
      </c>
    </row>
    <row r="534" spans="2:13" ht="12.75" x14ac:dyDescent="0.2">
      <c r="B534" s="1">
        <v>528</v>
      </c>
      <c r="C534" s="8" t="s">
        <v>12</v>
      </c>
      <c r="D534" s="8" t="s">
        <v>13</v>
      </c>
      <c r="E534" s="8" t="s">
        <v>35</v>
      </c>
      <c r="F534" s="8" t="s">
        <v>15</v>
      </c>
      <c r="G534" s="8" t="s">
        <v>16</v>
      </c>
      <c r="H534" s="8" t="s">
        <v>17</v>
      </c>
      <c r="I534" s="8">
        <v>47</v>
      </c>
      <c r="J534" s="8" t="s">
        <v>18</v>
      </c>
      <c r="K534" s="8" t="s">
        <v>19</v>
      </c>
      <c r="L534" s="8" t="s">
        <v>26</v>
      </c>
    </row>
    <row r="535" spans="2:13" ht="12.75" x14ac:dyDescent="0.2">
      <c r="B535" s="1">
        <v>529</v>
      </c>
      <c r="C535" s="8" t="s">
        <v>55</v>
      </c>
      <c r="D535" s="8" t="s">
        <v>13</v>
      </c>
      <c r="E535" s="8" t="s">
        <v>28</v>
      </c>
      <c r="F535" s="8" t="s">
        <v>42</v>
      </c>
      <c r="G535" s="8" t="s">
        <v>16</v>
      </c>
      <c r="H535" s="8" t="s">
        <v>60</v>
      </c>
      <c r="I535" s="8">
        <v>60</v>
      </c>
      <c r="J535" s="8" t="s">
        <v>18</v>
      </c>
      <c r="K535" s="8" t="s">
        <v>19</v>
      </c>
      <c r="L535" s="8" t="s">
        <v>51</v>
      </c>
      <c r="M535" s="1" t="s">
        <v>103</v>
      </c>
    </row>
    <row r="536" spans="2:13" ht="12.75" x14ac:dyDescent="0.2">
      <c r="B536" s="1">
        <v>530</v>
      </c>
      <c r="C536" s="8" t="s">
        <v>12</v>
      </c>
      <c r="D536" s="8" t="s">
        <v>27</v>
      </c>
      <c r="E536" s="8" t="s">
        <v>21</v>
      </c>
      <c r="F536" s="8" t="s">
        <v>13</v>
      </c>
      <c r="G536" s="8" t="s">
        <v>16</v>
      </c>
      <c r="H536" s="8" t="s">
        <v>17</v>
      </c>
      <c r="I536" s="8">
        <v>56</v>
      </c>
      <c r="J536" s="8" t="s">
        <v>18</v>
      </c>
      <c r="K536" s="8" t="s">
        <v>19</v>
      </c>
      <c r="L536" s="8" t="s">
        <v>34</v>
      </c>
    </row>
    <row r="537" spans="2:13" ht="12.75" x14ac:dyDescent="0.2">
      <c r="B537" s="1">
        <v>531</v>
      </c>
      <c r="C537" s="8" t="s">
        <v>24</v>
      </c>
      <c r="D537" s="8" t="s">
        <v>27</v>
      </c>
      <c r="E537" s="8" t="s">
        <v>14</v>
      </c>
      <c r="F537" s="8" t="s">
        <v>29</v>
      </c>
      <c r="G537" s="8" t="s">
        <v>16</v>
      </c>
      <c r="H537" s="8" t="s">
        <v>17</v>
      </c>
      <c r="I537" s="8">
        <v>60</v>
      </c>
      <c r="J537" s="8" t="s">
        <v>18</v>
      </c>
      <c r="K537" s="8" t="s">
        <v>19</v>
      </c>
      <c r="L537" s="8" t="s">
        <v>20</v>
      </c>
    </row>
    <row r="538" spans="2:13" ht="12.75" x14ac:dyDescent="0.2">
      <c r="B538" s="1">
        <v>532</v>
      </c>
      <c r="C538" s="8" t="s">
        <v>12</v>
      </c>
      <c r="D538" s="8" t="s">
        <v>13</v>
      </c>
      <c r="E538" s="8" t="s">
        <v>47</v>
      </c>
      <c r="F538" s="8" t="s">
        <v>29</v>
      </c>
      <c r="G538" s="8" t="s">
        <v>16</v>
      </c>
      <c r="H538" s="8" t="s">
        <v>17</v>
      </c>
      <c r="I538" s="8">
        <v>59</v>
      </c>
      <c r="J538" s="8" t="s">
        <v>18</v>
      </c>
      <c r="K538" s="8" t="s">
        <v>39</v>
      </c>
      <c r="L538" s="8" t="s">
        <v>31</v>
      </c>
      <c r="M538" s="1" t="s">
        <v>120</v>
      </c>
    </row>
    <row r="539" spans="2:13" ht="12.75" x14ac:dyDescent="0.2">
      <c r="B539" s="1">
        <v>533</v>
      </c>
      <c r="C539" s="8" t="s">
        <v>24</v>
      </c>
      <c r="D539" s="8" t="s">
        <v>13</v>
      </c>
      <c r="E539" s="8" t="s">
        <v>32</v>
      </c>
      <c r="F539" s="8" t="s">
        <v>29</v>
      </c>
      <c r="G539" s="8" t="s">
        <v>16</v>
      </c>
      <c r="H539" s="8" t="s">
        <v>17</v>
      </c>
      <c r="I539" s="8">
        <v>60</v>
      </c>
      <c r="J539" s="8" t="s">
        <v>18</v>
      </c>
      <c r="K539" s="8" t="s">
        <v>19</v>
      </c>
      <c r="L539" s="8" t="s">
        <v>43</v>
      </c>
    </row>
    <row r="540" spans="2:13" ht="12.75" x14ac:dyDescent="0.2">
      <c r="B540" s="1">
        <v>534</v>
      </c>
      <c r="C540" s="8" t="s">
        <v>24</v>
      </c>
      <c r="D540" s="8" t="s">
        <v>27</v>
      </c>
      <c r="E540" s="8" t="s">
        <v>28</v>
      </c>
      <c r="F540" s="8" t="s">
        <v>42</v>
      </c>
      <c r="G540" s="8" t="s">
        <v>16</v>
      </c>
      <c r="H540" s="8" t="s">
        <v>17</v>
      </c>
      <c r="I540" s="8">
        <v>58</v>
      </c>
      <c r="J540" s="8" t="s">
        <v>18</v>
      </c>
      <c r="K540" s="8" t="s">
        <v>19</v>
      </c>
      <c r="L540" s="8" t="s">
        <v>43</v>
      </c>
    </row>
    <row r="541" spans="2:13" ht="12.75" x14ac:dyDescent="0.2">
      <c r="B541" s="1">
        <v>535</v>
      </c>
      <c r="C541" s="8" t="s">
        <v>12</v>
      </c>
      <c r="D541" s="8" t="s">
        <v>25</v>
      </c>
      <c r="E541" s="8" t="s">
        <v>28</v>
      </c>
      <c r="F541" s="8" t="s">
        <v>15</v>
      </c>
      <c r="G541" s="8" t="s">
        <v>16</v>
      </c>
      <c r="H541" s="8" t="s">
        <v>17</v>
      </c>
      <c r="I541" s="8">
        <v>60</v>
      </c>
      <c r="J541" s="8" t="s">
        <v>18</v>
      </c>
      <c r="K541" s="8" t="s">
        <v>19</v>
      </c>
      <c r="L541" s="8" t="s">
        <v>20</v>
      </c>
    </row>
    <row r="542" spans="2:13" ht="12.75" x14ac:dyDescent="0.2">
      <c r="B542" s="1">
        <v>536</v>
      </c>
      <c r="C542" s="8" t="s">
        <v>24</v>
      </c>
      <c r="D542" s="8" t="s">
        <v>27</v>
      </c>
      <c r="E542" s="8" t="s">
        <v>28</v>
      </c>
      <c r="F542" s="8" t="s">
        <v>15</v>
      </c>
      <c r="G542" s="8" t="s">
        <v>16</v>
      </c>
      <c r="H542" s="8" t="s">
        <v>17</v>
      </c>
      <c r="I542" s="8">
        <v>55</v>
      </c>
      <c r="J542" s="8" t="s">
        <v>18</v>
      </c>
      <c r="K542" s="8" t="s">
        <v>19</v>
      </c>
      <c r="L542" s="8" t="s">
        <v>34</v>
      </c>
    </row>
    <row r="543" spans="2:13" ht="12.75" x14ac:dyDescent="0.2">
      <c r="B543" s="1">
        <v>537</v>
      </c>
      <c r="C543" s="8" t="s">
        <v>24</v>
      </c>
      <c r="D543" s="8" t="s">
        <v>13</v>
      </c>
      <c r="E543" s="8" t="s">
        <v>35</v>
      </c>
      <c r="F543" s="8" t="s">
        <v>13</v>
      </c>
      <c r="G543" s="8" t="s">
        <v>16</v>
      </c>
      <c r="H543" s="8" t="s">
        <v>17</v>
      </c>
      <c r="I543" s="8">
        <v>60</v>
      </c>
      <c r="J543" s="8" t="s">
        <v>18</v>
      </c>
      <c r="K543" s="8" t="s">
        <v>19</v>
      </c>
      <c r="L543" s="8" t="s">
        <v>37</v>
      </c>
    </row>
    <row r="544" spans="2:13" ht="12.75" x14ac:dyDescent="0.2">
      <c r="B544" s="1">
        <v>538</v>
      </c>
      <c r="C544" s="8" t="s">
        <v>24</v>
      </c>
      <c r="D544" s="8" t="s">
        <v>38</v>
      </c>
      <c r="E544" s="8" t="s">
        <v>14</v>
      </c>
      <c r="F544" s="8" t="s">
        <v>29</v>
      </c>
      <c r="G544" s="8" t="s">
        <v>16</v>
      </c>
      <c r="H544" s="8" t="s">
        <v>17</v>
      </c>
      <c r="I544" s="8">
        <v>60</v>
      </c>
      <c r="J544" s="8" t="s">
        <v>18</v>
      </c>
      <c r="K544" s="8" t="s">
        <v>19</v>
      </c>
      <c r="L544" s="8" t="s">
        <v>26</v>
      </c>
    </row>
    <row r="545" spans="2:13" ht="12.75" x14ac:dyDescent="0.2">
      <c r="B545" s="1">
        <v>539</v>
      </c>
      <c r="C545" s="8" t="s">
        <v>24</v>
      </c>
      <c r="D545" s="8" t="s">
        <v>41</v>
      </c>
      <c r="E545" s="8" t="s">
        <v>32</v>
      </c>
      <c r="F545" s="8" t="s">
        <v>13</v>
      </c>
      <c r="G545" s="8" t="s">
        <v>16</v>
      </c>
      <c r="H545" s="8" t="s">
        <v>17</v>
      </c>
      <c r="I545" s="8">
        <v>54</v>
      </c>
      <c r="J545" s="8" t="s">
        <v>18</v>
      </c>
      <c r="K545" s="8" t="s">
        <v>19</v>
      </c>
      <c r="L545" s="8" t="s">
        <v>31</v>
      </c>
    </row>
    <row r="546" spans="2:13" ht="12.75" x14ac:dyDescent="0.2">
      <c r="B546" s="1">
        <v>540</v>
      </c>
      <c r="C546" s="8" t="s">
        <v>12</v>
      </c>
      <c r="D546" s="8" t="s">
        <v>13</v>
      </c>
      <c r="E546" s="8" t="s">
        <v>33</v>
      </c>
      <c r="F546" s="8" t="s">
        <v>13</v>
      </c>
      <c r="G546" s="8" t="s">
        <v>16</v>
      </c>
      <c r="H546" s="8" t="s">
        <v>17</v>
      </c>
      <c r="I546" s="8">
        <v>60</v>
      </c>
      <c r="J546" s="8" t="s">
        <v>18</v>
      </c>
      <c r="K546" s="8" t="s">
        <v>39</v>
      </c>
      <c r="L546" s="8" t="s">
        <v>26</v>
      </c>
    </row>
    <row r="547" spans="2:13" ht="12.75" x14ac:dyDescent="0.2">
      <c r="B547" s="1">
        <v>541</v>
      </c>
      <c r="C547" s="8" t="s">
        <v>24</v>
      </c>
      <c r="D547" s="8" t="s">
        <v>41</v>
      </c>
      <c r="E547" s="8" t="s">
        <v>47</v>
      </c>
      <c r="F547" s="8" t="s">
        <v>15</v>
      </c>
      <c r="G547" s="8" t="s">
        <v>30</v>
      </c>
      <c r="H547" s="8" t="s">
        <v>17</v>
      </c>
      <c r="I547" s="8">
        <v>57</v>
      </c>
      <c r="J547" s="8" t="s">
        <v>18</v>
      </c>
      <c r="K547" s="8" t="s">
        <v>19</v>
      </c>
      <c r="L547" s="8" t="s">
        <v>26</v>
      </c>
    </row>
    <row r="548" spans="2:13" ht="12.75" x14ac:dyDescent="0.2">
      <c r="B548" s="1">
        <v>542</v>
      </c>
      <c r="C548" s="8" t="s">
        <v>24</v>
      </c>
      <c r="D548" s="8" t="s">
        <v>41</v>
      </c>
      <c r="E548" s="8" t="s">
        <v>35</v>
      </c>
      <c r="F548" s="8" t="s">
        <v>15</v>
      </c>
      <c r="G548" s="8" t="s">
        <v>30</v>
      </c>
      <c r="H548" s="8" t="s">
        <v>17</v>
      </c>
      <c r="I548" s="8">
        <v>55</v>
      </c>
      <c r="J548" s="8" t="s">
        <v>18</v>
      </c>
      <c r="K548" s="8" t="s">
        <v>19</v>
      </c>
      <c r="L548" s="8" t="s">
        <v>34</v>
      </c>
    </row>
    <row r="549" spans="2:13" ht="12.75" x14ac:dyDescent="0.2">
      <c r="B549" s="1">
        <v>543</v>
      </c>
      <c r="C549" s="8" t="s">
        <v>24</v>
      </c>
      <c r="D549" s="8" t="s">
        <v>27</v>
      </c>
      <c r="E549" s="8" t="s">
        <v>44</v>
      </c>
      <c r="F549" s="8" t="s">
        <v>49</v>
      </c>
      <c r="G549" s="8" t="s">
        <v>16</v>
      </c>
      <c r="H549" s="8" t="s">
        <v>17</v>
      </c>
      <c r="I549" s="8">
        <v>60</v>
      </c>
      <c r="J549" s="8" t="s">
        <v>18</v>
      </c>
      <c r="K549" s="8" t="s">
        <v>19</v>
      </c>
      <c r="L549" s="8" t="s">
        <v>40</v>
      </c>
      <c r="M549" s="1" t="s">
        <v>121</v>
      </c>
    </row>
    <row r="550" spans="2:13" ht="12.75" x14ac:dyDescent="0.2">
      <c r="B550" s="1">
        <v>544</v>
      </c>
      <c r="C550" s="8" t="s">
        <v>12</v>
      </c>
      <c r="D550" s="8" t="s">
        <v>27</v>
      </c>
      <c r="E550" s="8" t="s">
        <v>28</v>
      </c>
      <c r="F550" s="8" t="s">
        <v>15</v>
      </c>
      <c r="G550" s="8" t="s">
        <v>16</v>
      </c>
      <c r="H550" s="8" t="s">
        <v>36</v>
      </c>
      <c r="I550" s="8">
        <v>60</v>
      </c>
      <c r="J550" s="8" t="s">
        <v>18</v>
      </c>
      <c r="K550" s="8" t="s">
        <v>19</v>
      </c>
      <c r="L550" s="8" t="s">
        <v>37</v>
      </c>
    </row>
    <row r="551" spans="2:13" ht="12.75" x14ac:dyDescent="0.2">
      <c r="B551" s="1">
        <v>545</v>
      </c>
      <c r="C551" s="8" t="s">
        <v>12</v>
      </c>
      <c r="D551" s="8" t="s">
        <v>27</v>
      </c>
      <c r="E551" s="8" t="s">
        <v>47</v>
      </c>
      <c r="F551" s="8" t="s">
        <v>15</v>
      </c>
      <c r="G551" s="8" t="s">
        <v>16</v>
      </c>
      <c r="H551" s="8" t="s">
        <v>17</v>
      </c>
      <c r="I551" s="8">
        <v>60</v>
      </c>
      <c r="J551" s="8" t="s">
        <v>18</v>
      </c>
      <c r="K551" s="8" t="s">
        <v>19</v>
      </c>
      <c r="L551" s="8" t="s">
        <v>40</v>
      </c>
    </row>
    <row r="552" spans="2:13" ht="12.75" x14ac:dyDescent="0.2">
      <c r="B552" s="1">
        <v>546</v>
      </c>
      <c r="C552" s="8" t="s">
        <v>24</v>
      </c>
      <c r="D552" s="8" t="s">
        <v>25</v>
      </c>
      <c r="E552" s="8" t="s">
        <v>35</v>
      </c>
      <c r="F552" s="8" t="s">
        <v>42</v>
      </c>
      <c r="G552" s="8" t="s">
        <v>16</v>
      </c>
      <c r="H552" s="8" t="s">
        <v>17</v>
      </c>
      <c r="I552" s="8">
        <v>60</v>
      </c>
      <c r="J552" s="8" t="s">
        <v>18</v>
      </c>
      <c r="K552" s="8" t="s">
        <v>19</v>
      </c>
      <c r="L552" s="8" t="s">
        <v>26</v>
      </c>
    </row>
    <row r="553" spans="2:13" ht="12.75" x14ac:dyDescent="0.2">
      <c r="B553" s="1">
        <v>547</v>
      </c>
      <c r="C553" s="8" t="s">
        <v>24</v>
      </c>
      <c r="D553" s="8" t="s">
        <v>38</v>
      </c>
      <c r="E553" s="8" t="s">
        <v>47</v>
      </c>
      <c r="F553" s="8" t="s">
        <v>29</v>
      </c>
      <c r="G553" s="8" t="s">
        <v>16</v>
      </c>
      <c r="H553" s="8" t="s">
        <v>17</v>
      </c>
      <c r="I553" s="8">
        <v>43</v>
      </c>
      <c r="J553" s="8" t="s">
        <v>18</v>
      </c>
      <c r="K553" s="8" t="s">
        <v>39</v>
      </c>
      <c r="L553" s="8" t="s">
        <v>40</v>
      </c>
    </row>
    <row r="554" spans="2:13" ht="12.75" x14ac:dyDescent="0.2">
      <c r="B554" s="1">
        <v>548</v>
      </c>
      <c r="C554" s="8" t="s">
        <v>24</v>
      </c>
      <c r="D554" s="8" t="s">
        <v>27</v>
      </c>
      <c r="E554" s="8" t="s">
        <v>44</v>
      </c>
      <c r="F554" s="8" t="s">
        <v>42</v>
      </c>
      <c r="G554" s="8" t="s">
        <v>16</v>
      </c>
      <c r="H554" s="8" t="s">
        <v>17</v>
      </c>
      <c r="I554" s="8">
        <v>60</v>
      </c>
      <c r="J554" s="8" t="s">
        <v>18</v>
      </c>
      <c r="K554" s="8" t="s">
        <v>39</v>
      </c>
      <c r="L554" s="8" t="s">
        <v>40</v>
      </c>
    </row>
    <row r="555" spans="2:13" ht="12.75" x14ac:dyDescent="0.2">
      <c r="B555" s="1">
        <v>549</v>
      </c>
      <c r="C555" s="8" t="s">
        <v>12</v>
      </c>
      <c r="D555" s="8" t="s">
        <v>27</v>
      </c>
      <c r="E555" s="8" t="s">
        <v>44</v>
      </c>
      <c r="F555" s="8" t="s">
        <v>49</v>
      </c>
      <c r="G555" s="8" t="s">
        <v>16</v>
      </c>
      <c r="H555" s="8" t="s">
        <v>17</v>
      </c>
      <c r="I555" s="8">
        <v>60</v>
      </c>
      <c r="J555" s="8" t="s">
        <v>18</v>
      </c>
      <c r="K555" s="8" t="s">
        <v>19</v>
      </c>
      <c r="L555" s="8" t="s">
        <v>37</v>
      </c>
    </row>
    <row r="556" spans="2:13" ht="12.75" x14ac:dyDescent="0.2">
      <c r="B556" s="1">
        <v>550</v>
      </c>
      <c r="C556" s="8" t="s">
        <v>24</v>
      </c>
      <c r="D556" s="8" t="s">
        <v>27</v>
      </c>
      <c r="E556" s="8" t="s">
        <v>21</v>
      </c>
      <c r="F556" s="8" t="s">
        <v>13</v>
      </c>
      <c r="G556" s="8" t="s">
        <v>16</v>
      </c>
      <c r="H556" s="8" t="s">
        <v>17</v>
      </c>
      <c r="I556" s="8">
        <v>44</v>
      </c>
      <c r="J556" s="8" t="s">
        <v>18</v>
      </c>
      <c r="K556" s="8" t="s">
        <v>19</v>
      </c>
      <c r="L556" s="8" t="s">
        <v>26</v>
      </c>
      <c r="M556" s="1" t="s">
        <v>122</v>
      </c>
    </row>
  </sheetData>
  <dataValidations count="11">
    <dataValidation type="list" allowBlank="1" sqref="D7:D556" xr:uid="{00000000-0002-0000-0100-000000000000}">
      <formula1>"Flat,Small,Average,Large,Max"</formula1>
    </dataValidation>
    <dataValidation type="list" allowBlank="1" sqref="E7:E556" xr:uid="{00000000-0002-0000-0100-000001000000}">
      <formula1>"Hunter,Fighter,Ranger,Gunner,Force,Techter,Braver,Bouncer"</formula1>
    </dataValidation>
    <dataValidation type="list" allowBlank="1" sqref="J7:J556" xr:uid="{00000000-0002-0000-0100-000002000000}">
      <formula1>"NGS,PSO2"</formula1>
    </dataValidation>
    <dataValidation type="list" allowBlank="1" sqref="L12:L556" xr:uid="{00000000-0002-0000-0100-000003000000}">
      <formula1>"Casual,Gothic,Urban,Furry,Medieval,Dress,Scifi,Cosplay,Monstrosity,Defaults,Bikini"</formula1>
    </dataValidation>
    <dataValidation type="list" allowBlank="1" sqref="L7" xr:uid="{00000000-0002-0000-0100-000004000000}">
      <formula1>"Casual,Gothic,Urban,Furry,Medieval,Dress,Scifi,Cosplay,Monstrosity"</formula1>
    </dataValidation>
    <dataValidation type="list" allowBlank="1" sqref="F7:F556" xr:uid="{00000000-0002-0000-0100-000005000000}">
      <formula1>"Minimum,Short,Average,Tall,Very Tall"</formula1>
    </dataValidation>
    <dataValidation type="list" allowBlank="1" sqref="H7:H556" xr:uid="{00000000-0002-0000-0100-000006000000}">
      <formula1>"Humanoid,CAST,Suits"</formula1>
    </dataValidation>
    <dataValidation type="list" allowBlank="1" sqref="L8:L11" xr:uid="{00000000-0002-0000-0100-000007000000}">
      <formula1>"Casual,Gothic,Urban,Furry,Medieval,Dress,Scifi,Cosplay,Monstrosity,Defaults"</formula1>
    </dataValidation>
    <dataValidation type="list" allowBlank="1" sqref="K7:K556" xr:uid="{00000000-0002-0000-0100-000008000000}">
      <formula1>"Regular,Newbie,Returning"</formula1>
    </dataValidation>
    <dataValidation type="list" allowBlank="1" sqref="C7:C556" xr:uid="{00000000-0002-0000-0100-000009000000}">
      <formula1>"Female,Male,Unknown"</formula1>
    </dataValidation>
    <dataValidation type="list" allowBlank="1" sqref="G7:G24 G26:G556" xr:uid="{00000000-0002-0000-0100-00000A000000}">
      <formula1>"No,Yes Normally,Yes Extremely"</formula1>
    </dataValidation>
  </dataValidation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Players'!C7:C556,'Ship 2 Players'!C7:C556&lt;&gt;"""")),ARRAYFORMULA(COUNTIF('Ship 2 Players'!C7:C556,SUBSTITUTE(SUBSTITUTE(UNIQUE(FILTER('Ship 2 Players'!C7:C556,'Ship 2 Players'!C7:C556&lt;&gt;"""")),""*"","&amp;"""~*""),""?"",""~?"")))})}"),"Gender")</f>
        <v>Gender</v>
      </c>
      <c r="B1" s="2" t="str">
        <f ca="1">IFERROR(__xludf.DUMMYFUNCTION("""COMPUTED_VALUE"""),"Count")</f>
        <v>Count</v>
      </c>
    </row>
    <row r="2" spans="1:2" ht="12.75" x14ac:dyDescent="0.2">
      <c r="A2" s="2" t="str">
        <f ca="1">IFERROR(__xludf.DUMMYFUNCTION("""COMPUTED_VALUE"""),"Male")</f>
        <v>Male</v>
      </c>
      <c r="B2" s="2">
        <f ca="1">IFERROR(__xludf.DUMMYFUNCTION("""COMPUTED_VALUE"""),133)</f>
        <v>133</v>
      </c>
    </row>
    <row r="3" spans="1:2" ht="12.75" x14ac:dyDescent="0.2">
      <c r="A3" s="2" t="str">
        <f ca="1">IFERROR(__xludf.DUMMYFUNCTION("""COMPUTED_VALUE"""),"Female")</f>
        <v>Female</v>
      </c>
      <c r="B3" s="2">
        <f ca="1">IFERROR(__xludf.DUMMYFUNCTION("""COMPUTED_VALUE"""),403)</f>
        <v>403</v>
      </c>
    </row>
    <row r="4" spans="1:2" ht="12.75" x14ac:dyDescent="0.2">
      <c r="A4" s="2" t="str">
        <f ca="1">IFERROR(__xludf.DUMMYFUNCTION("""COMPUTED_VALUE"""),"Unknown")</f>
        <v>Unknown</v>
      </c>
      <c r="B4" s="2">
        <f ca="1">IFERROR(__xludf.DUMMYFUNCTION("""COMPUTED_VALUE"""),14)</f>
        <v>14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workbookViewId="0"/>
  </sheetViews>
  <sheetFormatPr defaultColWidth="12.5703125" defaultRowHeight="15.75" customHeight="1" x14ac:dyDescent="0.2"/>
  <sheetData>
    <row r="1" spans="1:2" ht="15.75" customHeight="1" x14ac:dyDescent="0.2">
      <c r="A1" s="2" t="str">
        <f ca="1">IFERROR(__xludf.DUMMYFUNCTION("{""Chest Size"",""Count"";ARRAYFORMULA({UNIQUE(FILTER('Ship 2 Players'!D7:D556,TO_TEXT('Ship 2 Players'!C7:C556)=""Female"",'Ship 2 Players'!D7:D556&lt;&gt;"""")),ARRAYFORMULA(COUNTIF(FILTER('Ship 2 Players'!D7:D556,TO_TEXT('Ship 2 Players'!C7:C556)=""Female"")"&amp;",SUBSTITUTE(SUBSTITUTE(UNIQUE(FILTER('Ship 2 Players'!D7:D556,TO_TEXT('Ship 2 Players'!C7:C556)=""Female"",'Ship 2 Players'!D7:D556&lt;&gt;"""")),""*"",""~*""),""?"",""~?"")))})}"),"Chest Size")</f>
        <v>Chest Size</v>
      </c>
      <c r="B1" s="2" t="str">
        <f ca="1">IFERROR(__xludf.DUMMYFUNCTION("""COMPUTED_VALUE"""),"Count")</f>
        <v>Count</v>
      </c>
    </row>
    <row r="2" spans="1:2" ht="12.75" x14ac:dyDescent="0.2">
      <c r="A2" s="2" t="str">
        <f ca="1">IFERROR(__xludf.DUMMYFUNCTION("""COMPUTED_VALUE"""),"Flat")</f>
        <v>Flat</v>
      </c>
      <c r="B2" s="2">
        <f ca="1">IFERROR(__xludf.DUMMYFUNCTION("""COMPUTED_VALUE"""),30)</f>
        <v>30</v>
      </c>
    </row>
    <row r="3" spans="1:2" ht="12.75" x14ac:dyDescent="0.2">
      <c r="A3" s="2" t="str">
        <f ca="1">IFERROR(__xludf.DUMMYFUNCTION("""COMPUTED_VALUE"""),"Large")</f>
        <v>Large</v>
      </c>
      <c r="B3" s="2">
        <f ca="1">IFERROR(__xludf.DUMMYFUNCTION("""COMPUTED_VALUE"""),112)</f>
        <v>112</v>
      </c>
    </row>
    <row r="4" spans="1:2" ht="12.75" x14ac:dyDescent="0.2">
      <c r="A4" s="2" t="str">
        <f ca="1">IFERROR(__xludf.DUMMYFUNCTION("""COMPUTED_VALUE"""),"Average")</f>
        <v>Average</v>
      </c>
      <c r="B4" s="2">
        <f ca="1">IFERROR(__xludf.DUMMYFUNCTION("""COMPUTED_VALUE"""),107)</f>
        <v>107</v>
      </c>
    </row>
    <row r="5" spans="1:2" ht="12.75" x14ac:dyDescent="0.2">
      <c r="A5" s="2" t="str">
        <f ca="1">IFERROR(__xludf.DUMMYFUNCTION("""COMPUTED_VALUE"""),"Small")</f>
        <v>Small</v>
      </c>
      <c r="B5" s="2">
        <f ca="1">IFERROR(__xludf.DUMMYFUNCTION("""COMPUTED_VALUE"""),78)</f>
        <v>78</v>
      </c>
    </row>
    <row r="6" spans="1:2" ht="12.75" x14ac:dyDescent="0.2">
      <c r="A6" s="2" t="str">
        <f ca="1">IFERROR(__xludf.DUMMYFUNCTION("""COMPUTED_VALUE"""),"Max")</f>
        <v>Max</v>
      </c>
      <c r="B6" s="2">
        <f ca="1">IFERROR(__xludf.DUMMYFUNCTION("""COMPUTED_VALUE"""),76)</f>
        <v>76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Players'!C7:C556)=""Female"",TO_TEXT('Ship 2 Players'!D7:D556)=""Max"",'Ship 2 Players'!E7:E556&lt;&gt;"""")),ARRAYFORMULA(COUNTIF(FILTER('Ship 2 Players'!E7:E556,TO_"&amp;"TEXT('Ship 2 Players'!C7:C556)=""Female"",TO_TEXT('Ship 2 Players'!D7:D556)=""Max""),SUBSTITUTE(SUBSTITUTE(UNIQUE(FILTER('Ship 2 Players'!E7:E556,TO_TEXT('Ship 2 Players'!C7:C556)=""Female"",TO_TEXT('Ship 2 Players'!D7:D556)=""Max"",'Ship 2 Players'!E7:E5"&amp;"56&lt;&gt;"""")),""*"",""~*""),""?"",""~?"")))})}"),"Main Class")</f>
        <v>Main Class</v>
      </c>
      <c r="B1" s="2" t="str">
        <f ca="1">IFERROR(__xludf.DUMMYFUNCTION("""COMPUTED_VALUE"""),"Count")</f>
        <v>Count</v>
      </c>
    </row>
    <row r="2" spans="1:2" ht="12.75" x14ac:dyDescent="0.2">
      <c r="A2" s="2" t="str">
        <f ca="1">IFERROR(__xludf.DUMMYFUNCTION("""COMPUTED_VALUE"""),"Force")</f>
        <v>Force</v>
      </c>
      <c r="B2" s="2">
        <f ca="1">IFERROR(__xludf.DUMMYFUNCTION("""COMPUTED_VALUE"""),16)</f>
        <v>16</v>
      </c>
    </row>
    <row r="3" spans="1:2" ht="12.75" x14ac:dyDescent="0.2">
      <c r="A3" s="2" t="str">
        <f ca="1">IFERROR(__xludf.DUMMYFUNCTION("""COMPUTED_VALUE"""),"Fighter")</f>
        <v>Fighter</v>
      </c>
      <c r="B3" s="2">
        <f ca="1">IFERROR(__xludf.DUMMYFUNCTION("""COMPUTED_VALUE"""),11)</f>
        <v>11</v>
      </c>
    </row>
    <row r="4" spans="1:2" ht="12.75" x14ac:dyDescent="0.2">
      <c r="A4" s="2" t="str">
        <f ca="1">IFERROR(__xludf.DUMMYFUNCTION("""COMPUTED_VALUE"""),"Braver")</f>
        <v>Braver</v>
      </c>
      <c r="B4" s="2">
        <f ca="1">IFERROR(__xludf.DUMMYFUNCTION("""COMPUTED_VALUE"""),13)</f>
        <v>13</v>
      </c>
    </row>
    <row r="5" spans="1:2" ht="12.75" x14ac:dyDescent="0.2">
      <c r="A5" s="2" t="str">
        <f ca="1">IFERROR(__xludf.DUMMYFUNCTION("""COMPUTED_VALUE"""),"Hunter")</f>
        <v>Hunter</v>
      </c>
      <c r="B5" s="2">
        <f ca="1">IFERROR(__xludf.DUMMYFUNCTION("""COMPUTED_VALUE"""),5)</f>
        <v>5</v>
      </c>
    </row>
    <row r="6" spans="1:2" ht="12.75" x14ac:dyDescent="0.2">
      <c r="A6" s="2" t="str">
        <f ca="1">IFERROR(__xludf.DUMMYFUNCTION("""COMPUTED_VALUE"""),"Bouncer")</f>
        <v>Bouncer</v>
      </c>
      <c r="B6" s="2">
        <f ca="1">IFERROR(__xludf.DUMMYFUNCTION("""COMPUTED_VALUE"""),6)</f>
        <v>6</v>
      </c>
    </row>
    <row r="7" spans="1:2" ht="12.75" x14ac:dyDescent="0.2">
      <c r="A7" s="2" t="str">
        <f ca="1">IFERROR(__xludf.DUMMYFUNCTION("""COMPUTED_VALUE"""),"Gunner")</f>
        <v>Gunner</v>
      </c>
      <c r="B7" s="2">
        <f ca="1">IFERROR(__xludf.DUMMYFUNCTION("""COMPUTED_VALUE"""),7)</f>
        <v>7</v>
      </c>
    </row>
    <row r="8" spans="1:2" ht="12.75" x14ac:dyDescent="0.2">
      <c r="A8" s="2" t="str">
        <f ca="1">IFERROR(__xludf.DUMMYFUNCTION("""COMPUTED_VALUE"""),"Ranger")</f>
        <v>Ranger</v>
      </c>
      <c r="B8" s="2">
        <f ca="1">IFERROR(__xludf.DUMMYFUNCTION("""COMPUTED_VALUE"""),10)</f>
        <v>10</v>
      </c>
    </row>
    <row r="9" spans="1:2" ht="12.75" x14ac:dyDescent="0.2">
      <c r="A9" s="2" t="str">
        <f ca="1">IFERROR(__xludf.DUMMYFUNCTION("""COMPUTED_VALUE"""),"Techter")</f>
        <v>Techter</v>
      </c>
      <c r="B9" s="2">
        <f ca="1">IFERROR(__xludf.DUMMYFUNCTION("""COMPUTED_VALUE"""),8)</f>
        <v>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8"/>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Players'!D7:D556)=""Flat"",TO_TEXT('Ship 2 Players'!C7:C556)=""Female"",'Ship 2 Players'!E7:E556&lt;&gt;"""")),ARRAYFORMULA(COUNTIF(FILTER('Ship 2 Players'!E7:E556,TO"&amp;"_TEXT('Ship 2 Players'!D7:D556)=""Flat"",TO_TEXT('Ship 2 Players'!C7:C556)=""Female""),SUBSTITUTE(SUBSTITUTE(UNIQUE(FILTER('Ship 2 Players'!E7:E556,TO_TEXT('Ship 2 Players'!D7:D556)=""Flat"",TO_TEXT('Ship 2 Players'!C7:C556)=""Female"",'Ship 2 Players'!E7"&amp;":E556&lt;&gt;"""")),""*"",""~*""),""?"",""~?"")))})}"),"Main Class")</f>
        <v>Main Class</v>
      </c>
      <c r="B1" s="2" t="str">
        <f ca="1">IFERROR(__xludf.DUMMYFUNCTION("""COMPUTED_VALUE"""),"Count")</f>
        <v>Count</v>
      </c>
    </row>
    <row r="2" spans="1:2" ht="12.75" x14ac:dyDescent="0.2">
      <c r="A2" s="2" t="str">
        <f ca="1">IFERROR(__xludf.DUMMYFUNCTION("""COMPUTED_VALUE"""),"Hunter")</f>
        <v>Hunter</v>
      </c>
      <c r="B2" s="2">
        <f ca="1">IFERROR(__xludf.DUMMYFUNCTION("""COMPUTED_VALUE"""),4)</f>
        <v>4</v>
      </c>
    </row>
    <row r="3" spans="1:2" ht="12.75" x14ac:dyDescent="0.2">
      <c r="A3" s="2" t="str">
        <f ca="1">IFERROR(__xludf.DUMMYFUNCTION("""COMPUTED_VALUE"""),"Braver")</f>
        <v>Braver</v>
      </c>
      <c r="B3" s="2">
        <f ca="1">IFERROR(__xludf.DUMMYFUNCTION("""COMPUTED_VALUE"""),10)</f>
        <v>10</v>
      </c>
    </row>
    <row r="4" spans="1:2" ht="12.75" x14ac:dyDescent="0.2">
      <c r="A4" s="2" t="str">
        <f ca="1">IFERROR(__xludf.DUMMYFUNCTION("""COMPUTED_VALUE"""),"Force")</f>
        <v>Force</v>
      </c>
      <c r="B4" s="2">
        <f ca="1">IFERROR(__xludf.DUMMYFUNCTION("""COMPUTED_VALUE"""),9)</f>
        <v>9</v>
      </c>
    </row>
    <row r="5" spans="1:2" ht="12.75" x14ac:dyDescent="0.2">
      <c r="A5" s="2" t="str">
        <f ca="1">IFERROR(__xludf.DUMMYFUNCTION("""COMPUTED_VALUE"""),"Bouncer")</f>
        <v>Bouncer</v>
      </c>
      <c r="B5" s="2">
        <f ca="1">IFERROR(__xludf.DUMMYFUNCTION("""COMPUTED_VALUE"""),3)</f>
        <v>3</v>
      </c>
    </row>
    <row r="6" spans="1:2" ht="12.75" x14ac:dyDescent="0.2">
      <c r="A6" s="2" t="str">
        <f ca="1">IFERROR(__xludf.DUMMYFUNCTION("""COMPUTED_VALUE"""),"Gunner")</f>
        <v>Gunner</v>
      </c>
      <c r="B6" s="2">
        <f ca="1">IFERROR(__xludf.DUMMYFUNCTION("""COMPUTED_VALUE"""),2)</f>
        <v>2</v>
      </c>
    </row>
    <row r="7" spans="1:2" ht="12.75" x14ac:dyDescent="0.2">
      <c r="A7" s="2" t="str">
        <f ca="1">IFERROR(__xludf.DUMMYFUNCTION("""COMPUTED_VALUE"""),"Techter")</f>
        <v>Techter</v>
      </c>
      <c r="B7" s="2">
        <f ca="1">IFERROR(__xludf.DUMMYFUNCTION("""COMPUTED_VALUE"""),1)</f>
        <v>1</v>
      </c>
    </row>
    <row r="8" spans="1:2" ht="12.75" x14ac:dyDescent="0.2">
      <c r="A8" s="2" t="str">
        <f ca="1">IFERROR(__xludf.DUMMYFUNCTION("""COMPUTED_VALUE"""),"Ranger")</f>
        <v>Ranger</v>
      </c>
      <c r="B8" s="2">
        <f ca="1">IFERROR(__xludf.DUMMYFUNCTION("""COMPUTED_VALUE"""),1)</f>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Players'!G7:G556)=""Yes Normally"") + (TO_TEXT('Ship 2 Players'!G7:G556)=""Yes Extremely""),'Ship 2 Players'!E7:E556&lt;&gt;"""")),ARRAYFORMULA(COUNTIF(FILTER('Ship "&amp;"2 Players'!E7:E556,(TO_TEXT('Ship 2 Players'!G7:G556)=""Yes Normally"") + (TO_TEXT('Ship 2 Players'!G7:G556)=""Yes Extremely"")),SUBSTITUTE(SUBSTITUTE(UNIQUE(FILTER('Ship 2 Players'!E7:E556,(TO_TEXT('Ship 2 Players'!G7:G556)=""Yes Normally"") + (TO_TEXT('"&amp;"Ship 2 Players'!G7:G556)=""Yes Extremely""),'Ship 2 Players'!E7:E556&lt;&gt;"""")),""*"",""~*""),""?"",""~?"")))})}"),"Main Class")</f>
        <v>Main Class</v>
      </c>
      <c r="B1" s="2" t="str">
        <f ca="1">IFERROR(__xludf.DUMMYFUNCTION("""COMPUTED_VALUE"""),"Count")</f>
        <v>Count</v>
      </c>
    </row>
    <row r="2" spans="1:2" ht="12.75" x14ac:dyDescent="0.2">
      <c r="A2" s="2" t="str">
        <f ca="1">IFERROR(__xludf.DUMMYFUNCTION("""COMPUTED_VALUE"""),"Force")</f>
        <v>Force</v>
      </c>
      <c r="B2" s="2">
        <f ca="1">IFERROR(__xludf.DUMMYFUNCTION("""COMPUTED_VALUE"""),6)</f>
        <v>6</v>
      </c>
    </row>
    <row r="3" spans="1:2" ht="12.75" x14ac:dyDescent="0.2">
      <c r="A3" s="2" t="str">
        <f ca="1">IFERROR(__xludf.DUMMYFUNCTION("""COMPUTED_VALUE"""),"Hunter")</f>
        <v>Hunter</v>
      </c>
      <c r="B3" s="2">
        <f ca="1">IFERROR(__xludf.DUMMYFUNCTION("""COMPUTED_VALUE"""),1)</f>
        <v>1</v>
      </c>
    </row>
    <row r="4" spans="1:2" ht="12.75" x14ac:dyDescent="0.2">
      <c r="A4" s="2" t="str">
        <f ca="1">IFERROR(__xludf.DUMMYFUNCTION("""COMPUTED_VALUE"""),"Bouncer")</f>
        <v>Bouncer</v>
      </c>
      <c r="B4" s="2">
        <f ca="1">IFERROR(__xludf.DUMMYFUNCTION("""COMPUTED_VALUE"""),2)</f>
        <v>2</v>
      </c>
    </row>
    <row r="5" spans="1:2" ht="12.75" x14ac:dyDescent="0.2">
      <c r="A5" s="2" t="str">
        <f ca="1">IFERROR(__xludf.DUMMYFUNCTION("""COMPUTED_VALUE"""),"Ranger")</f>
        <v>Ranger</v>
      </c>
      <c r="B5" s="2">
        <f ca="1">IFERROR(__xludf.DUMMYFUNCTION("""COMPUTED_VALUE"""),2)</f>
        <v>2</v>
      </c>
    </row>
    <row r="6" spans="1:2" ht="12.75" x14ac:dyDescent="0.2">
      <c r="A6" s="2" t="str">
        <f ca="1">IFERROR(__xludf.DUMMYFUNCTION("""COMPUTED_VALUE"""),"Braver")</f>
        <v>Braver</v>
      </c>
      <c r="B6" s="2">
        <f ca="1">IFERROR(__xludf.DUMMYFUNCTION("""COMPUTED_VALUE"""),2)</f>
        <v>2</v>
      </c>
    </row>
    <row r="7" spans="1:2" ht="12.75" x14ac:dyDescent="0.2">
      <c r="A7" s="2" t="str">
        <f ca="1">IFERROR(__xludf.DUMMYFUNCTION("""COMPUTED_VALUE"""),"Fighter")</f>
        <v>Fighter</v>
      </c>
      <c r="B7" s="2">
        <f ca="1">IFERROR(__xludf.DUMMYFUNCTION("""COMPUTED_VALUE"""),1)</f>
        <v>1</v>
      </c>
    </row>
    <row r="8" spans="1:2" ht="12.75" x14ac:dyDescent="0.2">
      <c r="A8" s="2" t="str">
        <f ca="1">IFERROR(__xludf.DUMMYFUNCTION("""COMPUTED_VALUE"""),"Gunner")</f>
        <v>Gunner</v>
      </c>
      <c r="B8" s="2">
        <f ca="1">IFERROR(__xludf.DUMMYFUNCTION("""COMPUTED_VALUE"""),2)</f>
        <v>2</v>
      </c>
    </row>
    <row r="9" spans="1:2" ht="12.75" x14ac:dyDescent="0.2">
      <c r="A9" s="2" t="str">
        <f ca="1">IFERROR(__xludf.DUMMYFUNCTION("""COMPUTED_VALUE"""),"Techter")</f>
        <v>Techter</v>
      </c>
      <c r="B9" s="2">
        <f ca="1">IFERROR(__xludf.DUMMYFUNCTION("""COMPUTED_VALUE"""),1)</f>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6"/>
  <sheetViews>
    <sheetView workbookViewId="0"/>
  </sheetViews>
  <sheetFormatPr defaultColWidth="12.5703125" defaultRowHeight="15.75" customHeight="1" x14ac:dyDescent="0.2"/>
  <sheetData>
    <row r="1" spans="1:2" ht="15.75" customHeight="1" x14ac:dyDescent="0.2">
      <c r="A1" s="2" t="str">
        <f ca="1">IFERROR(__xludf.DUMMYFUNCTION("{""Height"",""Count"";ARRAYFORMULA({UNIQUE(FILTER('Ship 2 Players'!F7:F556,TO_TEXT('Ship 2 Players'!C7:C556)=""Female"",'Ship 2 Players'!F7:F556&lt;&gt;"""")),ARRAYFORMULA(COUNTIF(FILTER('Ship 2 Players'!F7:F556,TO_TEXT('Ship 2 Players'!C7:C556)=""Female""),SUB"&amp;"STITUTE(SUBSTITUTE(UNIQUE(FILTER('Ship 2 Players'!F7:F556,TO_TEXT('Ship 2 Players'!C7:C556)=""Female"",'Ship 2 Players'!F7:F556&lt;&gt;"""")),""*"",""~*""),""?"",""~?"")))})}"),"Height")</f>
        <v>Height</v>
      </c>
      <c r="B1" s="2" t="str">
        <f ca="1">IFERROR(__xludf.DUMMYFUNCTION("""COMPUTED_VALUE"""),"Count")</f>
        <v>Count</v>
      </c>
    </row>
    <row r="2" spans="1:2" ht="12.75" x14ac:dyDescent="0.2">
      <c r="A2" s="2" t="str">
        <f ca="1">IFERROR(__xludf.DUMMYFUNCTION("""COMPUTED_VALUE"""),"Average")</f>
        <v>Average</v>
      </c>
      <c r="B2" s="2">
        <f ca="1">IFERROR(__xludf.DUMMYFUNCTION("""COMPUTED_VALUE"""),135)</f>
        <v>135</v>
      </c>
    </row>
    <row r="3" spans="1:2" ht="12.75" x14ac:dyDescent="0.2">
      <c r="A3" s="2" t="str">
        <f ca="1">IFERROR(__xludf.DUMMYFUNCTION("""COMPUTED_VALUE"""),"Short")</f>
        <v>Short</v>
      </c>
      <c r="B3" s="2">
        <f ca="1">IFERROR(__xludf.DUMMYFUNCTION("""COMPUTED_VALUE"""),129)</f>
        <v>129</v>
      </c>
    </row>
    <row r="4" spans="1:2" ht="12.75" x14ac:dyDescent="0.2">
      <c r="A4" s="2" t="str">
        <f ca="1">IFERROR(__xludf.DUMMYFUNCTION("""COMPUTED_VALUE"""),"Tall")</f>
        <v>Tall</v>
      </c>
      <c r="B4" s="2">
        <f ca="1">IFERROR(__xludf.DUMMYFUNCTION("""COMPUTED_VALUE"""),83)</f>
        <v>83</v>
      </c>
    </row>
    <row r="5" spans="1:2" ht="12.75" x14ac:dyDescent="0.2">
      <c r="A5" s="2" t="str">
        <f ca="1">IFERROR(__xludf.DUMMYFUNCTION("""COMPUTED_VALUE"""),"Minimum")</f>
        <v>Minimum</v>
      </c>
      <c r="B5" s="2">
        <f ca="1">IFERROR(__xludf.DUMMYFUNCTION("""COMPUTED_VALUE"""),31)</f>
        <v>31</v>
      </c>
    </row>
    <row r="6" spans="1:2" ht="12.75" x14ac:dyDescent="0.2">
      <c r="A6" s="2" t="str">
        <f ca="1">IFERROR(__xludf.DUMMYFUNCTION("""COMPUTED_VALUE"""),"Very Tall")</f>
        <v>Very Tall</v>
      </c>
      <c r="B6" s="2">
        <f ca="1">IFERROR(__xludf.DUMMYFUNCTION("""COMPUTED_VALUE"""),25)</f>
        <v>25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3"/>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Players'!K7:K556)=""Newbie"",'Ship 2 Players'!C7:C556&lt;&gt;"""")),ARRAYFORMULA(COUNTIF(FILTER('Ship 2 Players'!C7:C556,TO_TEXT('Ship 2 Players'!K7:K556)=""Newbie""),SUB"&amp;"STITUTE(SUBSTITUTE(UNIQUE(FILTER('Ship 2 Players'!C7:C556,TO_TEXT('Ship 2 Players'!K7:K556)=""Newbie"",'Ship 2 Players'!C7:C556&lt;&gt;"""")),""*"",""~*""),""?"",""~?"")))})}"),"Gender")</f>
        <v>Gender</v>
      </c>
      <c r="B1" s="2" t="str">
        <f ca="1">IFERROR(__xludf.DUMMYFUNCTION("""COMPUTED_VALUE"""),"Count")</f>
        <v>Count</v>
      </c>
    </row>
    <row r="2" spans="1:2" ht="12.75" x14ac:dyDescent="0.2">
      <c r="A2" s="2" t="str">
        <f ca="1">IFERROR(__xludf.DUMMYFUNCTION("""COMPUTED_VALUE"""),"Male")</f>
        <v>Male</v>
      </c>
      <c r="B2" s="2">
        <f ca="1">IFERROR(__xludf.DUMMYFUNCTION("""COMPUTED_VALUE"""),3)</f>
        <v>3</v>
      </c>
    </row>
    <row r="3" spans="1:2" ht="12.75" x14ac:dyDescent="0.2">
      <c r="A3" s="2" t="str">
        <f ca="1">IFERROR(__xludf.DUMMYFUNCTION("""COMPUTED_VALUE"""),"Female")</f>
        <v>Female</v>
      </c>
      <c r="B3" s="2">
        <f ca="1">IFERROR(__xludf.DUMMYFUNCTION("""COMPUTED_VALUE"""),6)</f>
        <v>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Players'!K7:K556)=""Returning"",'Ship 2 Players'!C7:C556&lt;&gt;"""")),ARRAYFORMULA(COUNTIF(FILTER('Ship 2 Players'!C7:C556,TO_TEXT('Ship 2 Players'!K7:K556)=""Returning"&amp;"""),SUBSTITUTE(SUBSTITUTE(UNIQUE(FILTER('Ship 2 Players'!C7:C556,TO_TEXT('Ship 2 Players'!K7:K556)=""Returning"",'Ship 2 Players'!C7:C556&lt;&gt;"""")),""*"",""~*""),""?"",""~?"")))})}"),"Gender")</f>
        <v>Gender</v>
      </c>
      <c r="B1" s="2" t="str">
        <f ca="1">IFERROR(__xludf.DUMMYFUNCTION("""COMPUTED_VALUE"""),"Count")</f>
        <v>Count</v>
      </c>
    </row>
    <row r="2" spans="1:2" ht="12.75" x14ac:dyDescent="0.2">
      <c r="A2" s="2" t="str">
        <f ca="1">IFERROR(__xludf.DUMMYFUNCTION("""COMPUTED_VALUE"""),"Female")</f>
        <v>Female</v>
      </c>
      <c r="B2" s="2">
        <f ca="1">IFERROR(__xludf.DUMMYFUNCTION("""COMPUTED_VALUE"""),47)</f>
        <v>47</v>
      </c>
    </row>
    <row r="3" spans="1:2" ht="12.75" x14ac:dyDescent="0.2">
      <c r="A3" s="2" t="str">
        <f ca="1">IFERROR(__xludf.DUMMYFUNCTION("""COMPUTED_VALUE"""),"Male")</f>
        <v>Male</v>
      </c>
      <c r="B3" s="2">
        <f ca="1">IFERROR(__xludf.DUMMYFUNCTION("""COMPUTED_VALUE"""),23)</f>
        <v>23</v>
      </c>
    </row>
    <row r="4" spans="1:2" ht="12.75" x14ac:dyDescent="0.2">
      <c r="A4" s="2" t="str">
        <f ca="1">IFERROR(__xludf.DUMMYFUNCTION("""COMPUTED_VALUE"""),"Unknown")</f>
        <v>Unknown</v>
      </c>
      <c r="B4" s="2">
        <f ca="1">IFERROR(__xludf.DUMMYFUNCTION("""COMPUTED_VALUE"""),1)</f>
        <v>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Players'!H7:H556)=""CAST"",'Ship 2 Players'!C7:C556&lt;&gt;"""")),ARRAYFORMULA(COUNTIF(FILTER('Ship 2 Players'!C7:C556,TO_TEXT('Ship 2 Players'!H7:H556)=""CAST""),SUBSTIT"&amp;"UTE(SUBSTITUTE(UNIQUE(FILTER('Ship 2 Players'!C7:C556,TO_TEXT('Ship 2 Players'!H7:H556)=""CAST"",'Ship 2 Players'!C7:C556&lt;&gt;"""")),""*"",""~*""),""?"",""~?"")))})}"),"Gender")</f>
        <v>Gender</v>
      </c>
      <c r="B1" s="2" t="str">
        <f ca="1">IFERROR(__xludf.DUMMYFUNCTION("""COMPUTED_VALUE"""),"Count")</f>
        <v>Count</v>
      </c>
    </row>
    <row r="2" spans="1:2" ht="12.75" x14ac:dyDescent="0.2">
      <c r="A2" s="2" t="str">
        <f ca="1">IFERROR(__xludf.DUMMYFUNCTION("""COMPUTED_VALUE"""),"Male")</f>
        <v>Male</v>
      </c>
      <c r="B2" s="2">
        <f ca="1">IFERROR(__xludf.DUMMYFUNCTION("""COMPUTED_VALUE"""),19)</f>
        <v>19</v>
      </c>
    </row>
    <row r="3" spans="1:2" ht="12.75" x14ac:dyDescent="0.2">
      <c r="A3" s="2" t="str">
        <f ca="1">IFERROR(__xludf.DUMMYFUNCTION("""COMPUTED_VALUE"""),"Female")</f>
        <v>Female</v>
      </c>
      <c r="B3" s="2">
        <f ca="1">IFERROR(__xludf.DUMMYFUNCTION("""COMPUTED_VALUE"""),20)</f>
        <v>20</v>
      </c>
    </row>
    <row r="4" spans="1:2" ht="12.75" x14ac:dyDescent="0.2">
      <c r="A4" s="2" t="str">
        <f ca="1">IFERROR(__xludf.DUMMYFUNCTION("""COMPUTED_VALUE"""),"Unknown")</f>
        <v>Unknown</v>
      </c>
      <c r="B4" s="2">
        <f ca="1">IFERROR(__xludf.DUMMYFUNCTION("""COMPUTED_VALUE"""),1)</f>
        <v>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Players'!F7:F556)=""Very Tall"",'Ship 2 Players'!C7:C556&lt;&gt;"""")),ARRAYFORMULA(COUNTIF(FILTER('Ship 2 Players'!C7:C556,TO_TEXT('Ship 2 Players'!F7:F556)=""Very Tall"&amp;"""),SUBSTITUTE(SUBSTITUTE(UNIQUE(FILTER('Ship 2 Players'!C7:C556,TO_TEXT('Ship 2 Players'!F7:F556)=""Very Tall"",'Ship 2 Players'!C7:C556&lt;&gt;"""")),""*"",""~*""),""?"",""~?"")))})}"),"Gender")</f>
        <v>Gender</v>
      </c>
      <c r="B1" s="2" t="str">
        <f ca="1">IFERROR(__xludf.DUMMYFUNCTION("""COMPUTED_VALUE"""),"Count")</f>
        <v>Count</v>
      </c>
    </row>
    <row r="2" spans="1:2" ht="12.75" x14ac:dyDescent="0.2">
      <c r="A2" s="2" t="str">
        <f ca="1">IFERROR(__xludf.DUMMYFUNCTION("""COMPUTED_VALUE"""),"Female")</f>
        <v>Female</v>
      </c>
      <c r="B2" s="2">
        <f ca="1">IFERROR(__xludf.DUMMYFUNCTION("""COMPUTED_VALUE"""),25)</f>
        <v>25</v>
      </c>
    </row>
    <row r="3" spans="1:2" ht="12.75" x14ac:dyDescent="0.2">
      <c r="A3" s="2" t="str">
        <f ca="1">IFERROR(__xludf.DUMMYFUNCTION("""COMPUTED_VALUE"""),"Unknown")</f>
        <v>Unknown</v>
      </c>
      <c r="B3" s="2">
        <f ca="1">IFERROR(__xludf.DUMMYFUNCTION("""COMPUTED_VALUE"""),1)</f>
        <v>1</v>
      </c>
    </row>
    <row r="4" spans="1:2" ht="12.75" x14ac:dyDescent="0.2">
      <c r="A4" s="2" t="str">
        <f ca="1">IFERROR(__xludf.DUMMYFUNCTION("""COMPUTED_VALUE"""),"Male")</f>
        <v>Male</v>
      </c>
      <c r="B4" s="2">
        <f ca="1">IFERROR(__xludf.DUMMYFUNCTION("""COMPUTED_VALUE"""),19)</f>
        <v>19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IFERROR(__xludf.DUMMYFUNCTION("{""Gender"",""Count"";ARRAYFORMULA({UNIQUE(FILTER('Ship 2 Players'!C7:C556,TO_TEXT('Ship 2 Players'!J7:J556)=""PSO2"",'Ship 2 Players'!C7:C556&lt;&gt;"""")),ARRAYFORMULA(COUNTIF(FILTER('Ship 2 Players'!C7:C556,TO_TEXT('Ship 2 Players'!J7:J556)=""PSO2""),SUBSTIT"&amp;"UTE(SUBSTITUTE(UNIQUE(FILTER('Ship 2 Players'!C7:C556,TO_TEXT('Ship 2 Players'!J7:J556)=""PSO2"",'Ship 2 Players'!C7:C556&lt;&gt;"""")),""*"",""~*""),""?"",""~?"")))})}"),"Gender")</f>
        <v>Gender</v>
      </c>
      <c r="B1" s="2" t="str">
        <f ca="1">IFERROR(__xludf.DUMMYFUNCTION("""COMPUTED_VALUE"""),"Count")</f>
        <v>Count</v>
      </c>
    </row>
    <row r="2" spans="1:2" ht="12.75" x14ac:dyDescent="0.2">
      <c r="A2" s="2" t="str">
        <f ca="1">IFERROR(__xludf.DUMMYFUNCTION("""COMPUTED_VALUE"""),"Male")</f>
        <v>Male</v>
      </c>
      <c r="B2" s="2">
        <f ca="1">IFERROR(__xludf.DUMMYFUNCTION("""COMPUTED_VALUE"""),14)</f>
        <v>14</v>
      </c>
    </row>
    <row r="3" spans="1:2" ht="12.75" x14ac:dyDescent="0.2">
      <c r="A3" s="2" t="str">
        <f ca="1">IFERROR(__xludf.DUMMYFUNCTION("""COMPUTED_VALUE"""),"Female")</f>
        <v>Female</v>
      </c>
      <c r="B3" s="2">
        <f ca="1">IFERROR(__xludf.DUMMYFUNCTION("""COMPUTED_VALUE"""),36)</f>
        <v>36</v>
      </c>
    </row>
    <row r="4" spans="1:2" ht="12.75" x14ac:dyDescent="0.2">
      <c r="A4" s="2" t="str">
        <f ca="1">IFERROR(__xludf.DUMMYFUNCTION("""COMPUTED_VALUE"""),"Unknown")</f>
        <v>Unknown</v>
      </c>
      <c r="B4" s="2">
        <f ca="1">IFERROR(__xludf.DUMMYFUNCTION("""COMPUTED_VALUE"""),5)</f>
        <v>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12"/>
  <sheetViews>
    <sheetView workbookViewId="0"/>
  </sheetViews>
  <sheetFormatPr defaultColWidth="12.5703125" defaultRowHeight="15.75" customHeight="1" x14ac:dyDescent="0.2"/>
  <sheetData>
    <row r="1" spans="1:2" ht="15.75" customHeight="1" x14ac:dyDescent="0.2">
      <c r="A1" s="2" t="str">
        <f ca="1">IFERROR(__xludf.DUMMYFUNCTION("{""Design Style"",""Count"";ARRAYFORMULA({UNIQUE(FILTER('Ship 2 Players'!L7:L556,'Ship 2 Players'!L7:L556&lt;&gt;"""")),ARRAYFORMULA(COUNTIF('Ship 2 Players'!L7:L556,SUBSTITUTE(SUBSTITUTE(UNIQUE(FILTER('Ship 2 Players'!L7:L556,'Ship 2 Players'!L7:L556&lt;&gt;"""")),"&amp;"""*"",""~*""),""?"",""~?"")))})}"),"Design Style")</f>
        <v>Design Style</v>
      </c>
      <c r="B1" s="2" t="str">
        <f ca="1">IFERROR(__xludf.DUMMYFUNCTION("""COMPUTED_VALUE"""),"Count")</f>
        <v>Count</v>
      </c>
    </row>
    <row r="2" spans="1:2" ht="12.75" x14ac:dyDescent="0.2">
      <c r="A2" s="2" t="str">
        <f ca="1">IFERROR(__xludf.DUMMYFUNCTION("""COMPUTED_VALUE"""),"Gothic")</f>
        <v>Gothic</v>
      </c>
      <c r="B2" s="2">
        <f ca="1">IFERROR(__xludf.DUMMYFUNCTION("""COMPUTED_VALUE"""),30)</f>
        <v>30</v>
      </c>
    </row>
    <row r="3" spans="1:2" ht="12.75" x14ac:dyDescent="0.2">
      <c r="A3" s="2" t="str">
        <f ca="1">IFERROR(__xludf.DUMMYFUNCTION("""COMPUTED_VALUE"""),"Defaults")</f>
        <v>Defaults</v>
      </c>
      <c r="B3" s="2">
        <f ca="1">IFERROR(__xludf.DUMMYFUNCTION("""COMPUTED_VALUE"""),21)</f>
        <v>21</v>
      </c>
    </row>
    <row r="4" spans="1:2" ht="12.75" x14ac:dyDescent="0.2">
      <c r="A4" s="2" t="str">
        <f ca="1">IFERROR(__xludf.DUMMYFUNCTION("""COMPUTED_VALUE"""),"Urban")</f>
        <v>Urban</v>
      </c>
      <c r="B4" s="2">
        <f ca="1">IFERROR(__xludf.DUMMYFUNCTION("""COMPUTED_VALUE"""),117)</f>
        <v>117</v>
      </c>
    </row>
    <row r="5" spans="1:2" ht="12.75" x14ac:dyDescent="0.2">
      <c r="A5" s="2" t="str">
        <f ca="1">IFERROR(__xludf.DUMMYFUNCTION("""COMPUTED_VALUE"""),"Medieval")</f>
        <v>Medieval</v>
      </c>
      <c r="B5" s="2">
        <f ca="1">IFERROR(__xludf.DUMMYFUNCTION("""COMPUTED_VALUE"""),66)</f>
        <v>66</v>
      </c>
    </row>
    <row r="6" spans="1:2" ht="12.75" x14ac:dyDescent="0.2">
      <c r="A6" s="2" t="str">
        <f ca="1">IFERROR(__xludf.DUMMYFUNCTION("""COMPUTED_VALUE"""),"Bikini")</f>
        <v>Bikini</v>
      </c>
      <c r="B6" s="2">
        <f ca="1">IFERROR(__xludf.DUMMYFUNCTION("""COMPUTED_VALUE"""),49)</f>
        <v>49</v>
      </c>
    </row>
    <row r="7" spans="1:2" ht="12.75" x14ac:dyDescent="0.2">
      <c r="A7" s="2" t="str">
        <f ca="1">IFERROR(__xludf.DUMMYFUNCTION("""COMPUTED_VALUE"""),"Scifi")</f>
        <v>Scifi</v>
      </c>
      <c r="B7" s="2">
        <f ca="1">IFERROR(__xludf.DUMMYFUNCTION("""COMPUTED_VALUE"""),87)</f>
        <v>87</v>
      </c>
    </row>
    <row r="8" spans="1:2" ht="12.75" x14ac:dyDescent="0.2">
      <c r="A8" s="2" t="str">
        <f ca="1">IFERROR(__xludf.DUMMYFUNCTION("""COMPUTED_VALUE"""),"Dress")</f>
        <v>Dress</v>
      </c>
      <c r="B8" s="2">
        <f ca="1">IFERROR(__xludf.DUMMYFUNCTION("""COMPUTED_VALUE"""),94)</f>
        <v>94</v>
      </c>
    </row>
    <row r="9" spans="1:2" ht="12.75" x14ac:dyDescent="0.2">
      <c r="A9" s="2" t="str">
        <f ca="1">IFERROR(__xludf.DUMMYFUNCTION("""COMPUTED_VALUE"""),"Casual")</f>
        <v>Casual</v>
      </c>
      <c r="B9" s="2">
        <f ca="1">IFERROR(__xludf.DUMMYFUNCTION("""COMPUTED_VALUE"""),53)</f>
        <v>53</v>
      </c>
    </row>
    <row r="10" spans="1:2" ht="12.75" x14ac:dyDescent="0.2">
      <c r="A10" s="2" t="str">
        <f ca="1">IFERROR(__xludf.DUMMYFUNCTION("""COMPUTED_VALUE"""),"Cosplay")</f>
        <v>Cosplay</v>
      </c>
      <c r="B10" s="2">
        <f ca="1">IFERROR(__xludf.DUMMYFUNCTION("""COMPUTED_VALUE"""),8)</f>
        <v>8</v>
      </c>
    </row>
    <row r="11" spans="1:2" ht="12.75" x14ac:dyDescent="0.2">
      <c r="A11" s="2" t="str">
        <f ca="1">IFERROR(__xludf.DUMMYFUNCTION("""COMPUTED_VALUE"""),"Monstrosity")</f>
        <v>Monstrosity</v>
      </c>
      <c r="B11" s="2">
        <f ca="1">IFERROR(__xludf.DUMMYFUNCTION("""COMPUTED_VALUE"""),10)</f>
        <v>10</v>
      </c>
    </row>
    <row r="12" spans="1:2" ht="12.75" x14ac:dyDescent="0.2">
      <c r="A12" s="2" t="str">
        <f ca="1">IFERROR(__xludf.DUMMYFUNCTION("""COMPUTED_VALUE"""),"Furry")</f>
        <v>Furry</v>
      </c>
      <c r="B12" s="2">
        <f ca="1">IFERROR(__xludf.DUMMYFUNCTION("""COMPUTED_VALUE"""),15)</f>
        <v>15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Players'!E7:E556,'Ship 2 Players'!I7:I556=60,'Ship 2 Players'!I7:I556&lt;&gt;"""",'Ship 2 Players'!E7:E556&lt;&gt;"""")),ARRAYFORMULA(COUNTIF(FILTER('Ship 2 Players'!E7:E556,'Ship 2 Players'!I7:I556=60,'Sh"&amp;"ip 2 Players'!I7:I556&lt;&gt;""""),SUBSTITUTE(SUBSTITUTE(UNIQUE(FILTER('Ship 2 Players'!E7:E556,'Ship 2 Players'!I7:I556=60,'Ship 2 Players'!I7:I556&lt;&gt;"""",'Ship 2 Players'!E7:E556&lt;&gt;"""")),""*"",""~*""),""?"",""~?"")))})}"),"Main Class")</f>
        <v>Main Class</v>
      </c>
      <c r="B1" s="2" t="str">
        <f ca="1">IFERROR(__xludf.DUMMYFUNCTION("""COMPUTED_VALUE"""),"Count")</f>
        <v>Count</v>
      </c>
    </row>
    <row r="2" spans="1:2" ht="12.75" x14ac:dyDescent="0.2">
      <c r="A2" s="2" t="str">
        <f ca="1">IFERROR(__xludf.DUMMYFUNCTION("""COMPUTED_VALUE"""),"Braver")</f>
        <v>Braver</v>
      </c>
      <c r="B2" s="2">
        <f ca="1">IFERROR(__xludf.DUMMYFUNCTION("""COMPUTED_VALUE"""),52)</f>
        <v>52</v>
      </c>
    </row>
    <row r="3" spans="1:2" ht="12.75" x14ac:dyDescent="0.2">
      <c r="A3" s="2" t="str">
        <f ca="1">IFERROR(__xludf.DUMMYFUNCTION("""COMPUTED_VALUE"""),"Fighter")</f>
        <v>Fighter</v>
      </c>
      <c r="B3" s="2">
        <f ca="1">IFERROR(__xludf.DUMMYFUNCTION("""COMPUTED_VALUE"""),34)</f>
        <v>34</v>
      </c>
    </row>
    <row r="4" spans="1:2" ht="12.75" x14ac:dyDescent="0.2">
      <c r="A4" s="2" t="str">
        <f ca="1">IFERROR(__xludf.DUMMYFUNCTION("""COMPUTED_VALUE"""),"Hunter")</f>
        <v>Hunter</v>
      </c>
      <c r="B4" s="2">
        <f ca="1">IFERROR(__xludf.DUMMYFUNCTION("""COMPUTED_VALUE"""),14)</f>
        <v>14</v>
      </c>
    </row>
    <row r="5" spans="1:2" ht="12.75" x14ac:dyDescent="0.2">
      <c r="A5" s="2" t="str">
        <f ca="1">IFERROR(__xludf.DUMMYFUNCTION("""COMPUTED_VALUE"""),"Techter")</f>
        <v>Techter</v>
      </c>
      <c r="B5" s="2">
        <f ca="1">IFERROR(__xludf.DUMMYFUNCTION("""COMPUTED_VALUE"""),33)</f>
        <v>33</v>
      </c>
    </row>
    <row r="6" spans="1:2" ht="12.75" x14ac:dyDescent="0.2">
      <c r="A6" s="2" t="str">
        <f ca="1">IFERROR(__xludf.DUMMYFUNCTION("""COMPUTED_VALUE"""),"Force")</f>
        <v>Force</v>
      </c>
      <c r="B6" s="2">
        <f ca="1">IFERROR(__xludf.DUMMYFUNCTION("""COMPUTED_VALUE"""),69)</f>
        <v>69</v>
      </c>
    </row>
    <row r="7" spans="1:2" ht="12.75" x14ac:dyDescent="0.2">
      <c r="A7" s="2" t="str">
        <f ca="1">IFERROR(__xludf.DUMMYFUNCTION("""COMPUTED_VALUE"""),"Ranger")</f>
        <v>Ranger</v>
      </c>
      <c r="B7" s="2">
        <f ca="1">IFERROR(__xludf.DUMMYFUNCTION("""COMPUTED_VALUE"""),34)</f>
        <v>34</v>
      </c>
    </row>
    <row r="8" spans="1:2" ht="12.75" x14ac:dyDescent="0.2">
      <c r="A8" s="2" t="str">
        <f ca="1">IFERROR(__xludf.DUMMYFUNCTION("""COMPUTED_VALUE"""),"Gunner")</f>
        <v>Gunner</v>
      </c>
      <c r="B8" s="2">
        <f ca="1">IFERROR(__xludf.DUMMYFUNCTION("""COMPUTED_VALUE"""),32)</f>
        <v>32</v>
      </c>
    </row>
    <row r="9" spans="1:2" ht="12.75" x14ac:dyDescent="0.2">
      <c r="A9" s="2" t="str">
        <f ca="1">IFERROR(__xludf.DUMMYFUNCTION("""COMPUTED_VALUE"""),"Bouncer")</f>
        <v>Bouncer</v>
      </c>
      <c r="B9" s="2">
        <f ca="1">IFERROR(__xludf.DUMMYFUNCTION("""COMPUTED_VALUE"""),14)</f>
        <v>14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Players'!C7:C556)=""Male"",'Ship 2 Players'!E7:E556&lt;&gt;"""")),ARRAYFORMULA(COUNTIF(FILTER('Ship 2 Players'!E7:E556,TO_TEXT('Ship 2 Players'!C7:C556)=""Male""),SUB"&amp;"STITUTE(SUBSTITUTE(UNIQUE(FILTER('Ship 2 Players'!E7:E556,TO_TEXT('Ship 2 Players'!C7:C556)=""Male"",'Ship 2 Players'!E7:E556&lt;&gt;"""")),""*"",""~*""),""?"",""~?"")))})}"),"Main Class")</f>
        <v>Main Class</v>
      </c>
      <c r="B1" s="2" t="str">
        <f ca="1">IFERROR(__xludf.DUMMYFUNCTION("""COMPUTED_VALUE"""),"Count")</f>
        <v>Count</v>
      </c>
    </row>
    <row r="2" spans="1:2" ht="12.75" x14ac:dyDescent="0.2">
      <c r="A2" s="2" t="str">
        <f ca="1">IFERROR(__xludf.DUMMYFUNCTION("""COMPUTED_VALUE"""),"Gunner")</f>
        <v>Gunner</v>
      </c>
      <c r="B2" s="2">
        <f ca="1">IFERROR(__xludf.DUMMYFUNCTION("""COMPUTED_VALUE"""),17)</f>
        <v>17</v>
      </c>
    </row>
    <row r="3" spans="1:2" ht="12.75" x14ac:dyDescent="0.2">
      <c r="A3" s="2" t="str">
        <f ca="1">IFERROR(__xludf.DUMMYFUNCTION("""COMPUTED_VALUE"""),"Hunter")</f>
        <v>Hunter</v>
      </c>
      <c r="B3" s="2">
        <f ca="1">IFERROR(__xludf.DUMMYFUNCTION("""COMPUTED_VALUE"""),21)</f>
        <v>21</v>
      </c>
    </row>
    <row r="4" spans="1:2" ht="12.75" x14ac:dyDescent="0.2">
      <c r="A4" s="2" t="str">
        <f ca="1">IFERROR(__xludf.DUMMYFUNCTION("""COMPUTED_VALUE"""),"Fighter")</f>
        <v>Fighter</v>
      </c>
      <c r="B4" s="2">
        <f ca="1">IFERROR(__xludf.DUMMYFUNCTION("""COMPUTED_VALUE"""),19)</f>
        <v>19</v>
      </c>
    </row>
    <row r="5" spans="1:2" ht="12.75" x14ac:dyDescent="0.2">
      <c r="A5" s="2" t="str">
        <f ca="1">IFERROR(__xludf.DUMMYFUNCTION("""COMPUTED_VALUE"""),"Ranger")</f>
        <v>Ranger</v>
      </c>
      <c r="B5" s="2">
        <f ca="1">IFERROR(__xludf.DUMMYFUNCTION("""COMPUTED_VALUE"""),15)</f>
        <v>15</v>
      </c>
    </row>
    <row r="6" spans="1:2" ht="12.75" x14ac:dyDescent="0.2">
      <c r="A6" s="2" t="str">
        <f ca="1">IFERROR(__xludf.DUMMYFUNCTION("""COMPUTED_VALUE"""),"Bouncer")</f>
        <v>Bouncer</v>
      </c>
      <c r="B6" s="2">
        <f ca="1">IFERROR(__xludf.DUMMYFUNCTION("""COMPUTED_VALUE"""),10)</f>
        <v>10</v>
      </c>
    </row>
    <row r="7" spans="1:2" ht="12.75" x14ac:dyDescent="0.2">
      <c r="A7" s="2" t="str">
        <f ca="1">IFERROR(__xludf.DUMMYFUNCTION("""COMPUTED_VALUE"""),"Force")</f>
        <v>Force</v>
      </c>
      <c r="B7" s="2">
        <f ca="1">IFERROR(__xludf.DUMMYFUNCTION("""COMPUTED_VALUE"""),17)</f>
        <v>17</v>
      </c>
    </row>
    <row r="8" spans="1:2" ht="12.75" x14ac:dyDescent="0.2">
      <c r="A8" s="2" t="str">
        <f ca="1">IFERROR(__xludf.DUMMYFUNCTION("""COMPUTED_VALUE"""),"Braver")</f>
        <v>Braver</v>
      </c>
      <c r="B8" s="2">
        <f ca="1">IFERROR(__xludf.DUMMYFUNCTION("""COMPUTED_VALUE"""),26)</f>
        <v>26</v>
      </c>
    </row>
    <row r="9" spans="1:2" ht="12.75" x14ac:dyDescent="0.2">
      <c r="A9" s="2" t="str">
        <f ca="1">IFERROR(__xludf.DUMMYFUNCTION("""COMPUTED_VALUE"""),"Techter")</f>
        <v>Techter</v>
      </c>
      <c r="B9" s="2">
        <f ca="1">IFERROR(__xludf.DUMMYFUNCTION("""COMPUTED_VALUE"""),8)</f>
        <v>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9"/>
  <sheetViews>
    <sheetView workbookViewId="0"/>
  </sheetViews>
  <sheetFormatPr defaultColWidth="12.5703125" defaultRowHeight="15.75" customHeight="1" x14ac:dyDescent="0.2"/>
  <sheetData>
    <row r="1" spans="1:2" ht="15.75" customHeight="1" x14ac:dyDescent="0.2">
      <c r="A1" s="2" t="str">
        <f ca="1">IFERROR(__xludf.DUMMYFUNCTION("{""Main Class"",""Count"";ARRAYFORMULA({UNIQUE(FILTER('Ship 2 Players'!E7:E556,TO_TEXT('Ship 2 Players'!C7:C556)=""Female"",'Ship 2 Players'!E7:E556&lt;&gt;"""")),ARRAYFORMULA(COUNTIF(FILTER('Ship 2 Players'!E7:E556,TO_TEXT('Ship 2 Players'!C7:C556)=""Female"")"&amp;",SUBSTITUTE(SUBSTITUTE(UNIQUE(FILTER('Ship 2 Players'!E7:E556,TO_TEXT('Ship 2 Players'!C7:C556)=""Female"",'Ship 2 Players'!E7:E556&lt;&gt;"""")),""*"",""~*""),""?"",""~?"")))})}"),"Main Class")</f>
        <v>Main Class</v>
      </c>
      <c r="B1" s="2" t="str">
        <f ca="1">IFERROR(__xludf.DUMMYFUNCTION("""COMPUTED_VALUE"""),"Count")</f>
        <v>Count</v>
      </c>
    </row>
    <row r="2" spans="1:2" ht="12.75" x14ac:dyDescent="0.2">
      <c r="A2" s="2" t="str">
        <f ca="1">IFERROR(__xludf.DUMMYFUNCTION("""COMPUTED_VALUE"""),"Hunter")</f>
        <v>Hunter</v>
      </c>
      <c r="B2" s="2">
        <f ca="1">IFERROR(__xludf.DUMMYFUNCTION("""COMPUTED_VALUE"""),33)</f>
        <v>33</v>
      </c>
    </row>
    <row r="3" spans="1:2" ht="12.75" x14ac:dyDescent="0.2">
      <c r="A3" s="2" t="str">
        <f ca="1">IFERROR(__xludf.DUMMYFUNCTION("""COMPUTED_VALUE"""),"Force")</f>
        <v>Force</v>
      </c>
      <c r="B3" s="2">
        <f ca="1">IFERROR(__xludf.DUMMYFUNCTION("""COMPUTED_VALUE"""),99)</f>
        <v>99</v>
      </c>
    </row>
    <row r="4" spans="1:2" ht="12.75" x14ac:dyDescent="0.2">
      <c r="A4" s="2" t="str">
        <f ca="1">IFERROR(__xludf.DUMMYFUNCTION("""COMPUTED_VALUE"""),"Fighter")</f>
        <v>Fighter</v>
      </c>
      <c r="B4" s="2">
        <f ca="1">IFERROR(__xludf.DUMMYFUNCTION("""COMPUTED_VALUE"""),44)</f>
        <v>44</v>
      </c>
    </row>
    <row r="5" spans="1:2" ht="12.75" x14ac:dyDescent="0.2">
      <c r="A5" s="2" t="str">
        <f ca="1">IFERROR(__xludf.DUMMYFUNCTION("""COMPUTED_VALUE"""),"Techter")</f>
        <v>Techter</v>
      </c>
      <c r="B5" s="2">
        <f ca="1">IFERROR(__xludf.DUMMYFUNCTION("""COMPUTED_VALUE"""),41)</f>
        <v>41</v>
      </c>
    </row>
    <row r="6" spans="1:2" ht="12.75" x14ac:dyDescent="0.2">
      <c r="A6" s="2" t="str">
        <f ca="1">IFERROR(__xludf.DUMMYFUNCTION("""COMPUTED_VALUE"""),"Ranger")</f>
        <v>Ranger</v>
      </c>
      <c r="B6" s="2">
        <f ca="1">IFERROR(__xludf.DUMMYFUNCTION("""COMPUTED_VALUE"""),43)</f>
        <v>43</v>
      </c>
    </row>
    <row r="7" spans="1:2" ht="12.75" x14ac:dyDescent="0.2">
      <c r="A7" s="2" t="str">
        <f ca="1">IFERROR(__xludf.DUMMYFUNCTION("""COMPUTED_VALUE"""),"Gunner")</f>
        <v>Gunner</v>
      </c>
      <c r="B7" s="2">
        <f ca="1">IFERROR(__xludf.DUMMYFUNCTION("""COMPUTED_VALUE"""),42)</f>
        <v>42</v>
      </c>
    </row>
    <row r="8" spans="1:2" ht="12.75" x14ac:dyDescent="0.2">
      <c r="A8" s="2" t="str">
        <f ca="1">IFERROR(__xludf.DUMMYFUNCTION("""COMPUTED_VALUE"""),"Braver")</f>
        <v>Braver</v>
      </c>
      <c r="B8" s="2">
        <f ca="1">IFERROR(__xludf.DUMMYFUNCTION("""COMPUTED_VALUE"""),76)</f>
        <v>76</v>
      </c>
    </row>
    <row r="9" spans="1:2" ht="12.75" x14ac:dyDescent="0.2">
      <c r="A9" s="2" t="str">
        <f ca="1">IFERROR(__xludf.DUMMYFUNCTION("""COMPUTED_VALUE"""),"Bouncer")</f>
        <v>Bouncer</v>
      </c>
      <c r="B9" s="2">
        <f ca="1">IFERROR(__xludf.DUMMYFUNCTION("""COMPUTED_VALUE"""),25)</f>
        <v>25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4"/>
  <sheetViews>
    <sheetView workbookViewId="0"/>
  </sheetViews>
  <sheetFormatPr defaultColWidth="12.5703125" defaultRowHeight="15.75" customHeight="1" x14ac:dyDescent="0.2"/>
  <sheetData>
    <row r="1" spans="1:2" ht="15.75" customHeight="1" x14ac:dyDescent="0.2">
      <c r="A1" s="2" t="str">
        <f ca="1">IFERROR(__xludf.DUMMYFUNCTION("{""Race"",""Count"";ARRAYFORMULA({UNIQUE(FILTER('Ship 2 Players'!H7:H556,'Ship 2 Players'!H7:H556&lt;&gt;"""")),ARRAYFORMULA(COUNTIF('Ship 2 Players'!H7:H556,SUBSTITUTE(SUBSTITUTE(UNIQUE(FILTER('Ship 2 Players'!H7:H556,'Ship 2 Players'!H7:H556&lt;&gt;"""")),""*"",""~"&amp;"*""),""?"",""~?"")))})}"),"Race")</f>
        <v>Race</v>
      </c>
      <c r="B1" s="2" t="str">
        <f ca="1">IFERROR(__xludf.DUMMYFUNCTION("""COMPUTED_VALUE"""),"Count")</f>
        <v>Count</v>
      </c>
    </row>
    <row r="2" spans="1:2" ht="12.75" x14ac:dyDescent="0.2">
      <c r="A2" s="2" t="str">
        <f ca="1">IFERROR(__xludf.DUMMYFUNCTION("""COMPUTED_VALUE"""),"Humanoid")</f>
        <v>Humanoid</v>
      </c>
      <c r="B2" s="2">
        <f ca="1">IFERROR(__xludf.DUMMYFUNCTION("""COMPUTED_VALUE"""),503)</f>
        <v>503</v>
      </c>
    </row>
    <row r="3" spans="1:2" ht="12.75" x14ac:dyDescent="0.2">
      <c r="A3" s="2" t="str">
        <f ca="1">IFERROR(__xludf.DUMMYFUNCTION("""COMPUTED_VALUE"""),"CAST")</f>
        <v>CAST</v>
      </c>
      <c r="B3" s="2">
        <f ca="1">IFERROR(__xludf.DUMMYFUNCTION("""COMPUTED_VALUE"""),40)</f>
        <v>40</v>
      </c>
    </row>
    <row r="4" spans="1:2" ht="12.75" x14ac:dyDescent="0.2">
      <c r="A4" s="2" t="str">
        <f ca="1">IFERROR(__xludf.DUMMYFUNCTION("""COMPUTED_VALUE"""),"Suits")</f>
        <v>Suits</v>
      </c>
      <c r="B4" s="2">
        <f ca="1">IFERROR(__xludf.DUMMYFUNCTION("""COMPUTED_VALUE"""),7)</f>
        <v>7</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12"/>
  <sheetViews>
    <sheetView workbookViewId="0"/>
  </sheetViews>
  <sheetFormatPr defaultColWidth="12.5703125" defaultRowHeight="15.75" customHeight="1" x14ac:dyDescent="0.2"/>
  <sheetData>
    <row r="1" spans="1:2" ht="15.75" customHeight="1" x14ac:dyDescent="0.2">
      <c r="A1" s="2" t="str">
        <f ca="1">IFERROR(__xludf.DUMMYFUNCTION("{""Design Style"",""Count"";ARRAYFORMULA({UNIQUE(FILTER('Ship 2 Players'!L7:L556,TO_TEXT('Ship 2 Players'!C7:C556)=""Female"",'Ship 2 Players'!L7:L556&lt;&gt;"""")),ARRAYFORMULA(COUNTIF(FILTER('Ship 2 Players'!L7:L556,TO_TEXT('Ship 2 Players'!C7:C556)=""Female"&amp;"""),SUBSTITUTE(SUBSTITUTE(UNIQUE(FILTER('Ship 2 Players'!L7:L556,TO_TEXT('Ship 2 Players'!C7:C556)=""Female"",'Ship 2 Players'!L7:L556&lt;&gt;"""")),""*"",""~*""),""?"",""~?"")))})}"),"Design Style")</f>
        <v>Design Style</v>
      </c>
      <c r="B1" s="2" t="str">
        <f ca="1">IFERROR(__xludf.DUMMYFUNCTION("""COMPUTED_VALUE"""),"Count")</f>
        <v>Count</v>
      </c>
    </row>
    <row r="2" spans="1:2" ht="12.75" x14ac:dyDescent="0.2">
      <c r="A2" s="2" t="str">
        <f ca="1">IFERROR(__xludf.DUMMYFUNCTION("""COMPUTED_VALUE"""),"Urban")</f>
        <v>Urban</v>
      </c>
      <c r="B2" s="2">
        <f ca="1">IFERROR(__xludf.DUMMYFUNCTION("""COMPUTED_VALUE"""),85)</f>
        <v>85</v>
      </c>
    </row>
    <row r="3" spans="1:2" ht="12.75" x14ac:dyDescent="0.2">
      <c r="A3" s="2" t="str">
        <f ca="1">IFERROR(__xludf.DUMMYFUNCTION("""COMPUTED_VALUE"""),"Medieval")</f>
        <v>Medieval</v>
      </c>
      <c r="B3" s="2">
        <f ca="1">IFERROR(__xludf.DUMMYFUNCTION("""COMPUTED_VALUE"""),54)</f>
        <v>54</v>
      </c>
    </row>
    <row r="4" spans="1:2" ht="12.75" x14ac:dyDescent="0.2">
      <c r="A4" s="2" t="str">
        <f ca="1">IFERROR(__xludf.DUMMYFUNCTION("""COMPUTED_VALUE"""),"Bikini")</f>
        <v>Bikini</v>
      </c>
      <c r="B4" s="2">
        <f ca="1">IFERROR(__xludf.DUMMYFUNCTION("""COMPUTED_VALUE"""),40)</f>
        <v>40</v>
      </c>
    </row>
    <row r="5" spans="1:2" ht="12.75" x14ac:dyDescent="0.2">
      <c r="A5" s="2" t="str">
        <f ca="1">IFERROR(__xludf.DUMMYFUNCTION("""COMPUTED_VALUE"""),"Scifi")</f>
        <v>Scifi</v>
      </c>
      <c r="B5" s="2">
        <f ca="1">IFERROR(__xludf.DUMMYFUNCTION("""COMPUTED_VALUE"""),53)</f>
        <v>53</v>
      </c>
    </row>
    <row r="6" spans="1:2" ht="12.75" x14ac:dyDescent="0.2">
      <c r="A6" s="2" t="str">
        <f ca="1">IFERROR(__xludf.DUMMYFUNCTION("""COMPUTED_VALUE"""),"Dress")</f>
        <v>Dress</v>
      </c>
      <c r="B6" s="2">
        <f ca="1">IFERROR(__xludf.DUMMYFUNCTION("""COMPUTED_VALUE"""),76)</f>
        <v>76</v>
      </c>
    </row>
    <row r="7" spans="1:2" ht="12.75" x14ac:dyDescent="0.2">
      <c r="A7" s="2" t="str">
        <f ca="1">IFERROR(__xludf.DUMMYFUNCTION("""COMPUTED_VALUE"""),"Casual")</f>
        <v>Casual</v>
      </c>
      <c r="B7" s="2">
        <f ca="1">IFERROR(__xludf.DUMMYFUNCTION("""COMPUTED_VALUE"""),43)</f>
        <v>43</v>
      </c>
    </row>
    <row r="8" spans="1:2" ht="12.75" x14ac:dyDescent="0.2">
      <c r="A8" s="2" t="str">
        <f ca="1">IFERROR(__xludf.DUMMYFUNCTION("""COMPUTED_VALUE"""),"Defaults")</f>
        <v>Defaults</v>
      </c>
      <c r="B8" s="2">
        <f ca="1">IFERROR(__xludf.DUMMYFUNCTION("""COMPUTED_VALUE"""),12)</f>
        <v>12</v>
      </c>
    </row>
    <row r="9" spans="1:2" ht="12.75" x14ac:dyDescent="0.2">
      <c r="A9" s="2" t="str">
        <f ca="1">IFERROR(__xludf.DUMMYFUNCTION("""COMPUTED_VALUE"""),"Gothic")</f>
        <v>Gothic</v>
      </c>
      <c r="B9" s="2">
        <f ca="1">IFERROR(__xludf.DUMMYFUNCTION("""COMPUTED_VALUE"""),22)</f>
        <v>22</v>
      </c>
    </row>
    <row r="10" spans="1:2" ht="12.75" x14ac:dyDescent="0.2">
      <c r="A10" s="2" t="str">
        <f ca="1">IFERROR(__xludf.DUMMYFUNCTION("""COMPUTED_VALUE"""),"Monstrosity")</f>
        <v>Monstrosity</v>
      </c>
      <c r="B10" s="2">
        <f ca="1">IFERROR(__xludf.DUMMYFUNCTION("""COMPUTED_VALUE"""),4)</f>
        <v>4</v>
      </c>
    </row>
    <row r="11" spans="1:2" ht="12.75" x14ac:dyDescent="0.2">
      <c r="A11" s="2" t="str">
        <f ca="1">IFERROR(__xludf.DUMMYFUNCTION("""COMPUTED_VALUE"""),"Furry")</f>
        <v>Furry</v>
      </c>
      <c r="B11" s="2">
        <f ca="1">IFERROR(__xludf.DUMMYFUNCTION("""COMPUTED_VALUE"""),10)</f>
        <v>10</v>
      </c>
    </row>
    <row r="12" spans="1:2" ht="12.75" x14ac:dyDescent="0.2">
      <c r="A12" s="2" t="str">
        <f ca="1">IFERROR(__xludf.DUMMYFUNCTION("""COMPUTED_VALUE"""),"Cosplay")</f>
        <v>Cosplay</v>
      </c>
      <c r="B12" s="2">
        <f ca="1">IFERROR(__xludf.DUMMYFUNCTION("""COMPUTED_VALUE"""),4)</f>
        <v>4</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11"/>
  <sheetViews>
    <sheetView workbookViewId="0"/>
  </sheetViews>
  <sheetFormatPr defaultColWidth="12.5703125" defaultRowHeight="15.75" customHeight="1" x14ac:dyDescent="0.2"/>
  <sheetData>
    <row r="1" spans="1:2" ht="15.75" customHeight="1" x14ac:dyDescent="0.2">
      <c r="A1" s="2" t="str">
        <f ca="1">IFERROR(__xludf.DUMMYFUNCTION("{""Design Style"",""Count"";ARRAYFORMULA({UNIQUE(FILTER('Ship 2 Players'!L7:L556,TO_TEXT('Ship 2 Players'!C7:C556)=""Male"",'Ship 2 Players'!L7:L556&lt;&gt;"""")),ARRAYFORMULA(COUNTIF(FILTER('Ship 2 Players'!L7:L556,TO_TEXT('Ship 2 Players'!C7:C556)=""Male""),S"&amp;"UBSTITUTE(SUBSTITUTE(UNIQUE(FILTER('Ship 2 Players'!L7:L556,TO_TEXT('Ship 2 Players'!C7:C556)=""Male"",'Ship 2 Players'!L7:L556&lt;&gt;"""")),""*"",""~*""),""?"",""~?"")))})}"),"Design Style")</f>
        <v>Design Style</v>
      </c>
      <c r="B1" s="2" t="str">
        <f ca="1">IFERROR(__xludf.DUMMYFUNCTION("""COMPUTED_VALUE"""),"Count")</f>
        <v>Count</v>
      </c>
    </row>
    <row r="2" spans="1:2" ht="12.75" x14ac:dyDescent="0.2">
      <c r="A2" s="2" t="str">
        <f ca="1">IFERROR(__xludf.DUMMYFUNCTION("""COMPUTED_VALUE"""),"Gothic")</f>
        <v>Gothic</v>
      </c>
      <c r="B2" s="2">
        <f ca="1">IFERROR(__xludf.DUMMYFUNCTION("""COMPUTED_VALUE"""),7)</f>
        <v>7</v>
      </c>
    </row>
    <row r="3" spans="1:2" ht="12.75" x14ac:dyDescent="0.2">
      <c r="A3" s="2" t="str">
        <f ca="1">IFERROR(__xludf.DUMMYFUNCTION("""COMPUTED_VALUE"""),"Defaults")</f>
        <v>Defaults</v>
      </c>
      <c r="B3" s="2">
        <f ca="1">IFERROR(__xludf.DUMMYFUNCTION("""COMPUTED_VALUE"""),9)</f>
        <v>9</v>
      </c>
    </row>
    <row r="4" spans="1:2" ht="12.75" x14ac:dyDescent="0.2">
      <c r="A4" s="2" t="str">
        <f ca="1">IFERROR(__xludf.DUMMYFUNCTION("""COMPUTED_VALUE"""),"Urban")</f>
        <v>Urban</v>
      </c>
      <c r="B4" s="2">
        <f ca="1">IFERROR(__xludf.DUMMYFUNCTION("""COMPUTED_VALUE"""),32)</f>
        <v>32</v>
      </c>
    </row>
    <row r="5" spans="1:2" ht="12.75" x14ac:dyDescent="0.2">
      <c r="A5" s="2" t="str">
        <f ca="1">IFERROR(__xludf.DUMMYFUNCTION("""COMPUTED_VALUE"""),"Scifi")</f>
        <v>Scifi</v>
      </c>
      <c r="B5" s="2">
        <f ca="1">IFERROR(__xludf.DUMMYFUNCTION("""COMPUTED_VALUE"""),33)</f>
        <v>33</v>
      </c>
    </row>
    <row r="6" spans="1:2" ht="12.75" x14ac:dyDescent="0.2">
      <c r="A6" s="2" t="str">
        <f ca="1">IFERROR(__xludf.DUMMYFUNCTION("""COMPUTED_VALUE"""),"Cosplay")</f>
        <v>Cosplay</v>
      </c>
      <c r="B6" s="2">
        <f ca="1">IFERROR(__xludf.DUMMYFUNCTION("""COMPUTED_VALUE"""),3)</f>
        <v>3</v>
      </c>
    </row>
    <row r="7" spans="1:2" ht="12.75" x14ac:dyDescent="0.2">
      <c r="A7" s="2" t="str">
        <f ca="1">IFERROR(__xludf.DUMMYFUNCTION("""COMPUTED_VALUE"""),"Dress")</f>
        <v>Dress</v>
      </c>
      <c r="B7" s="2">
        <f ca="1">IFERROR(__xludf.DUMMYFUNCTION("""COMPUTED_VALUE"""),18)</f>
        <v>18</v>
      </c>
    </row>
    <row r="8" spans="1:2" ht="12.75" x14ac:dyDescent="0.2">
      <c r="A8" s="2" t="str">
        <f ca="1">IFERROR(__xludf.DUMMYFUNCTION("""COMPUTED_VALUE"""),"Medieval")</f>
        <v>Medieval</v>
      </c>
      <c r="B8" s="2">
        <f ca="1">IFERROR(__xludf.DUMMYFUNCTION("""COMPUTED_VALUE"""),11)</f>
        <v>11</v>
      </c>
    </row>
    <row r="9" spans="1:2" ht="12.75" x14ac:dyDescent="0.2">
      <c r="A9" s="2" t="str">
        <f ca="1">IFERROR(__xludf.DUMMYFUNCTION("""COMPUTED_VALUE"""),"Casual")</f>
        <v>Casual</v>
      </c>
      <c r="B9" s="2">
        <f ca="1">IFERROR(__xludf.DUMMYFUNCTION("""COMPUTED_VALUE"""),10)</f>
        <v>10</v>
      </c>
    </row>
    <row r="10" spans="1:2" ht="12.75" x14ac:dyDescent="0.2">
      <c r="A10" s="2" t="str">
        <f ca="1">IFERROR(__xludf.DUMMYFUNCTION("""COMPUTED_VALUE"""),"Monstrosity")</f>
        <v>Monstrosity</v>
      </c>
      <c r="B10" s="2">
        <f ca="1">IFERROR(__xludf.DUMMYFUNCTION("""COMPUTED_VALUE"""),1)</f>
        <v>1</v>
      </c>
    </row>
    <row r="11" spans="1:2" ht="12.75" x14ac:dyDescent="0.2">
      <c r="A11" s="2" t="str">
        <f ca="1">IFERROR(__xludf.DUMMYFUNCTION("""COMPUTED_VALUE"""),"Bikini")</f>
        <v>Bikini</v>
      </c>
      <c r="B11" s="2">
        <f ca="1">IFERROR(__xludf.DUMMYFUNCTION("""COMPUTED_VALUE"""),9)</f>
        <v>9</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2.5703125" defaultRowHeight="15.75" customHeight="1" x14ac:dyDescent="0.2"/>
  <sheetData>
    <row r="1" spans="1:2" ht="15.75" customHeight="1" x14ac:dyDescent="0.2">
      <c r="A1" s="2" t="str">
        <f ca="1">IFERROR(__xludf.DUMMYFUNCTION("{""Height"",""Count"";ARRAYFORMULA({UNIQUE(FILTER('Ship 2 Players'!F7:F556,TO_TEXT('Ship 2 Players'!C7:C556)=""Male"",'Ship 2 Players'!F7:F556&lt;&gt;"""")),ARRAYFORMULA(COUNTIF(FILTER('Ship 2 Players'!F7:F556,TO_TEXT('Ship 2 Players'!C7:C556)=""Male""),SUBSTIT"&amp;"UTE(SUBSTITUTE(UNIQUE(FILTER('Ship 2 Players'!F7:F556,TO_TEXT('Ship 2 Players'!C7:C556)=""Male"",'Ship 2 Players'!F7:F556&lt;&gt;"""")),""*"",""~*""),""?"",""~?"")))})}"),"Height")</f>
        <v>Height</v>
      </c>
      <c r="B1" s="2" t="str">
        <f ca="1">IFERROR(__xludf.DUMMYFUNCTION("""COMPUTED_VALUE"""),"Count")</f>
        <v>Count</v>
      </c>
    </row>
    <row r="2" spans="1:2" ht="12.75" x14ac:dyDescent="0.2">
      <c r="A2" s="2" t="str">
        <f ca="1">IFERROR(__xludf.DUMMYFUNCTION("""COMPUTED_VALUE"""),"Tall")</f>
        <v>Tall</v>
      </c>
      <c r="B2" s="2">
        <f ca="1">IFERROR(__xludf.DUMMYFUNCTION("""COMPUTED_VALUE"""),59)</f>
        <v>59</v>
      </c>
    </row>
    <row r="3" spans="1:2" ht="12.75" x14ac:dyDescent="0.2">
      <c r="A3" s="2" t="str">
        <f ca="1">IFERROR(__xludf.DUMMYFUNCTION("""COMPUTED_VALUE"""),"Average")</f>
        <v>Average</v>
      </c>
      <c r="B3" s="2">
        <f ca="1">IFERROR(__xludf.DUMMYFUNCTION("""COMPUTED_VALUE"""),34)</f>
        <v>34</v>
      </c>
    </row>
    <row r="4" spans="1:2" ht="12.75" x14ac:dyDescent="0.2">
      <c r="A4" s="2" t="str">
        <f ca="1">IFERROR(__xludf.DUMMYFUNCTION("""COMPUTED_VALUE"""),"Short")</f>
        <v>Short</v>
      </c>
      <c r="B4" s="2">
        <f ca="1">IFERROR(__xludf.DUMMYFUNCTION("""COMPUTED_VALUE"""),15)</f>
        <v>15</v>
      </c>
    </row>
    <row r="5" spans="1:2" ht="12.75" x14ac:dyDescent="0.2">
      <c r="A5" s="2" t="str">
        <f ca="1">IFERROR(__xludf.DUMMYFUNCTION("""COMPUTED_VALUE"""),"Minimum")</f>
        <v>Minimum</v>
      </c>
      <c r="B5" s="2">
        <f ca="1">IFERROR(__xludf.DUMMYFUNCTION("""COMPUTED_VALUE"""),6)</f>
        <v>6</v>
      </c>
    </row>
    <row r="6" spans="1:2" ht="12.75" x14ac:dyDescent="0.2">
      <c r="A6" s="2" t="str">
        <f ca="1">IFERROR(__xludf.DUMMYFUNCTION("""COMPUTED_VALUE"""),"Very Tall")</f>
        <v>Very Tall</v>
      </c>
      <c r="B6" s="2">
        <f ca="1">IFERROR(__xludf.DUMMYFUNCTION("""COMPUTED_VALUE"""),19)</f>
        <v>19</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916B-E875-4E47-8F2A-B96F8A1383CD}">
  <dimension ref="B2:M556"/>
  <sheetViews>
    <sheetView zoomScaleNormal="100" workbookViewId="0">
      <selection activeCell="C6" sqref="C6:M556"/>
    </sheetView>
  </sheetViews>
  <sheetFormatPr defaultRowHeight="12.75" x14ac:dyDescent="0.2"/>
  <cols>
    <col min="3" max="3" width="8.7109375" bestFit="1" customWidth="1"/>
    <col min="4" max="4" width="10" bestFit="1" customWidth="1"/>
    <col min="5" max="5" width="13.140625" bestFit="1" customWidth="1"/>
    <col min="6" max="6" width="13.28515625" bestFit="1" customWidth="1"/>
    <col min="7" max="7" width="9.42578125" bestFit="1" customWidth="1"/>
    <col min="8" max="8" width="24.5703125" bestFit="1" customWidth="1"/>
    <col min="10" max="10" width="18.85546875" bestFit="1" customWidth="1"/>
    <col min="11" max="11" width="13.7109375" bestFit="1" customWidth="1"/>
    <col min="12" max="12" width="10.7109375" bestFit="1" customWidth="1"/>
    <col min="13" max="13" width="14.85546875" bestFit="1" customWidth="1"/>
  </cols>
  <sheetData>
    <row r="2" spans="2:13" x14ac:dyDescent="0.2">
      <c r="B2" s="9" t="s">
        <v>123</v>
      </c>
    </row>
    <row r="3" spans="2:13" x14ac:dyDescent="0.2">
      <c r="B3" s="10" t="s">
        <v>124</v>
      </c>
    </row>
    <row r="4" spans="2:13" x14ac:dyDescent="0.2">
      <c r="B4" s="10"/>
    </row>
    <row r="6" spans="2:13" x14ac:dyDescent="0.2">
      <c r="C6" s="18" t="s">
        <v>142</v>
      </c>
      <c r="D6" t="s">
        <v>2</v>
      </c>
      <c r="E6" t="s">
        <v>3</v>
      </c>
      <c r="F6" t="s">
        <v>4</v>
      </c>
      <c r="G6" t="s">
        <v>0</v>
      </c>
      <c r="H6" t="s">
        <v>5</v>
      </c>
      <c r="I6" t="s">
        <v>6</v>
      </c>
      <c r="J6" t="s">
        <v>7</v>
      </c>
      <c r="K6" t="s">
        <v>8</v>
      </c>
      <c r="L6" t="s">
        <v>9</v>
      </c>
      <c r="M6" t="s">
        <v>10</v>
      </c>
    </row>
    <row r="7" spans="2:13" x14ac:dyDescent="0.2">
      <c r="C7" s="11"/>
      <c r="D7" s="11" t="s">
        <v>12</v>
      </c>
      <c r="E7" s="11" t="s">
        <v>13</v>
      </c>
      <c r="F7" s="11" t="s">
        <v>32</v>
      </c>
      <c r="G7" s="11" t="s">
        <v>29</v>
      </c>
      <c r="H7" s="11" t="s">
        <v>16</v>
      </c>
      <c r="I7" s="11" t="s">
        <v>17</v>
      </c>
      <c r="J7" s="11">
        <v>1</v>
      </c>
      <c r="K7" s="11" t="s">
        <v>18</v>
      </c>
      <c r="L7" s="11" t="s">
        <v>39</v>
      </c>
      <c r="M7" s="11" t="s">
        <v>23</v>
      </c>
    </row>
    <row r="8" spans="2:13" x14ac:dyDescent="0.2">
      <c r="C8" s="11"/>
      <c r="D8" s="11" t="s">
        <v>12</v>
      </c>
      <c r="E8" s="11" t="s">
        <v>13</v>
      </c>
      <c r="F8" s="11" t="s">
        <v>21</v>
      </c>
      <c r="G8" s="11" t="s">
        <v>15</v>
      </c>
      <c r="H8" s="11" t="s">
        <v>16</v>
      </c>
      <c r="I8" s="11" t="s">
        <v>17</v>
      </c>
      <c r="J8" s="11">
        <v>5</v>
      </c>
      <c r="K8" s="11" t="s">
        <v>18</v>
      </c>
      <c r="L8" s="11" t="s">
        <v>22</v>
      </c>
      <c r="M8" s="11" t="s">
        <v>23</v>
      </c>
    </row>
    <row r="9" spans="2:13" x14ac:dyDescent="0.2">
      <c r="C9" s="11"/>
      <c r="D9" s="11" t="s">
        <v>24</v>
      </c>
      <c r="E9" s="11" t="s">
        <v>27</v>
      </c>
      <c r="F9" s="11" t="s">
        <v>33</v>
      </c>
      <c r="G9" s="11" t="s">
        <v>15</v>
      </c>
      <c r="H9" s="11" t="s">
        <v>16</v>
      </c>
      <c r="I9" s="11" t="s">
        <v>17</v>
      </c>
      <c r="J9" s="11">
        <v>9</v>
      </c>
      <c r="K9" s="11" t="s">
        <v>18</v>
      </c>
      <c r="L9" s="11" t="s">
        <v>22</v>
      </c>
      <c r="M9" s="11" t="s">
        <v>23</v>
      </c>
    </row>
    <row r="10" spans="2:13" x14ac:dyDescent="0.2">
      <c r="C10" s="11"/>
      <c r="D10" s="11" t="s">
        <v>24</v>
      </c>
      <c r="E10" s="11" t="s">
        <v>27</v>
      </c>
      <c r="F10" s="11" t="s">
        <v>14</v>
      </c>
      <c r="G10" s="11" t="s">
        <v>13</v>
      </c>
      <c r="H10" s="11" t="s">
        <v>16</v>
      </c>
      <c r="I10" s="11" t="s">
        <v>17</v>
      </c>
      <c r="J10" s="11">
        <v>9</v>
      </c>
      <c r="K10" s="11" t="s">
        <v>18</v>
      </c>
      <c r="L10" s="11" t="s">
        <v>22</v>
      </c>
      <c r="M10" s="11" t="s">
        <v>23</v>
      </c>
    </row>
    <row r="11" spans="2:13" x14ac:dyDescent="0.2">
      <c r="C11" s="11"/>
      <c r="D11" s="11" t="s">
        <v>24</v>
      </c>
      <c r="E11" s="11" t="s">
        <v>27</v>
      </c>
      <c r="F11" s="11" t="s">
        <v>28</v>
      </c>
      <c r="G11" s="11" t="s">
        <v>13</v>
      </c>
      <c r="H11" s="11" t="s">
        <v>16</v>
      </c>
      <c r="I11" s="11" t="s">
        <v>17</v>
      </c>
      <c r="J11" s="11">
        <v>10</v>
      </c>
      <c r="K11" s="11" t="s">
        <v>46</v>
      </c>
      <c r="L11" s="11" t="s">
        <v>22</v>
      </c>
      <c r="M11" s="11" t="s">
        <v>23</v>
      </c>
    </row>
    <row r="12" spans="2:13" x14ac:dyDescent="0.2">
      <c r="C12" s="11"/>
      <c r="D12" s="11" t="s">
        <v>12</v>
      </c>
      <c r="E12" s="11" t="s">
        <v>13</v>
      </c>
      <c r="F12" s="11" t="s">
        <v>44</v>
      </c>
      <c r="G12" s="11" t="s">
        <v>13</v>
      </c>
      <c r="H12" s="11" t="s">
        <v>16</v>
      </c>
      <c r="I12" s="11" t="s">
        <v>17</v>
      </c>
      <c r="J12" s="11">
        <v>11</v>
      </c>
      <c r="K12" s="11" t="s">
        <v>18</v>
      </c>
      <c r="L12" s="11" t="s">
        <v>19</v>
      </c>
      <c r="M12" s="11" t="s">
        <v>37</v>
      </c>
    </row>
    <row r="13" spans="2:13" x14ac:dyDescent="0.2">
      <c r="C13" s="11"/>
      <c r="D13" s="11" t="s">
        <v>12</v>
      </c>
      <c r="E13" s="11" t="s">
        <v>13</v>
      </c>
      <c r="F13" s="11" t="s">
        <v>28</v>
      </c>
      <c r="G13" s="11" t="s">
        <v>42</v>
      </c>
      <c r="H13" s="11" t="s">
        <v>16</v>
      </c>
      <c r="I13" s="11" t="s">
        <v>17</v>
      </c>
      <c r="J13" s="11">
        <v>11</v>
      </c>
      <c r="K13" s="11" t="s">
        <v>46</v>
      </c>
      <c r="L13" s="11" t="s">
        <v>19</v>
      </c>
      <c r="M13" s="11" t="s">
        <v>40</v>
      </c>
    </row>
    <row r="14" spans="2:13" x14ac:dyDescent="0.2">
      <c r="C14" s="11"/>
      <c r="D14" s="11" t="s">
        <v>24</v>
      </c>
      <c r="E14" s="11" t="s">
        <v>13</v>
      </c>
      <c r="F14" s="11" t="s">
        <v>14</v>
      </c>
      <c r="G14" s="11" t="s">
        <v>15</v>
      </c>
      <c r="H14" s="11" t="s">
        <v>16</v>
      </c>
      <c r="I14" s="11" t="s">
        <v>36</v>
      </c>
      <c r="J14" s="11">
        <v>11</v>
      </c>
      <c r="K14" s="11" t="s">
        <v>18</v>
      </c>
      <c r="L14" s="11" t="s">
        <v>22</v>
      </c>
      <c r="M14" s="11" t="s">
        <v>37</v>
      </c>
    </row>
    <row r="15" spans="2:13" x14ac:dyDescent="0.2">
      <c r="C15" s="11"/>
      <c r="D15" s="11" t="s">
        <v>12</v>
      </c>
      <c r="E15" s="11" t="s">
        <v>13</v>
      </c>
      <c r="F15" s="11" t="s">
        <v>44</v>
      </c>
      <c r="G15" s="11" t="s">
        <v>13</v>
      </c>
      <c r="H15" s="11" t="s">
        <v>16</v>
      </c>
      <c r="I15" s="11" t="s">
        <v>17</v>
      </c>
      <c r="J15" s="11">
        <v>13</v>
      </c>
      <c r="K15" s="11" t="s">
        <v>18</v>
      </c>
      <c r="L15" s="11" t="s">
        <v>19</v>
      </c>
      <c r="M15" s="11" t="s">
        <v>31</v>
      </c>
    </row>
    <row r="16" spans="2:13" x14ac:dyDescent="0.2">
      <c r="C16" s="11"/>
      <c r="D16" s="11" t="s">
        <v>12</v>
      </c>
      <c r="E16" s="11" t="s">
        <v>27</v>
      </c>
      <c r="F16" s="11" t="s">
        <v>35</v>
      </c>
      <c r="G16" s="11" t="s">
        <v>29</v>
      </c>
      <c r="H16" s="11" t="s">
        <v>16</v>
      </c>
      <c r="I16" s="11" t="s">
        <v>36</v>
      </c>
      <c r="J16" s="11">
        <v>14</v>
      </c>
      <c r="K16" s="11" t="s">
        <v>18</v>
      </c>
      <c r="L16" s="11" t="s">
        <v>22</v>
      </c>
      <c r="M16" s="11" t="s">
        <v>37</v>
      </c>
    </row>
    <row r="17" spans="3:13" x14ac:dyDescent="0.2">
      <c r="C17" s="11"/>
      <c r="D17" s="11" t="s">
        <v>12</v>
      </c>
      <c r="E17" s="11" t="s">
        <v>13</v>
      </c>
      <c r="F17" s="11" t="s">
        <v>47</v>
      </c>
      <c r="G17" s="11" t="s">
        <v>29</v>
      </c>
      <c r="H17" s="11" t="s">
        <v>16</v>
      </c>
      <c r="I17" s="11" t="s">
        <v>17</v>
      </c>
      <c r="J17" s="11">
        <v>15</v>
      </c>
      <c r="K17" s="11" t="s">
        <v>46</v>
      </c>
      <c r="L17" s="11" t="s">
        <v>39</v>
      </c>
      <c r="M17" s="11" t="s">
        <v>43</v>
      </c>
    </row>
    <row r="18" spans="3:13" x14ac:dyDescent="0.2">
      <c r="C18" s="11"/>
      <c r="D18" s="11" t="s">
        <v>24</v>
      </c>
      <c r="E18" s="11" t="s">
        <v>13</v>
      </c>
      <c r="F18" s="11" t="s">
        <v>33</v>
      </c>
      <c r="G18" s="11" t="s">
        <v>29</v>
      </c>
      <c r="H18" s="11" t="s">
        <v>16</v>
      </c>
      <c r="I18" s="11" t="s">
        <v>17</v>
      </c>
      <c r="J18" s="11">
        <v>15</v>
      </c>
      <c r="K18" s="11" t="s">
        <v>18</v>
      </c>
      <c r="L18" s="11" t="s">
        <v>19</v>
      </c>
      <c r="M18" s="11" t="s">
        <v>40</v>
      </c>
    </row>
    <row r="19" spans="3:13" x14ac:dyDescent="0.2">
      <c r="C19" s="11"/>
      <c r="D19" s="11" t="s">
        <v>12</v>
      </c>
      <c r="E19" s="11" t="s">
        <v>27</v>
      </c>
      <c r="F19" s="11" t="s">
        <v>21</v>
      </c>
      <c r="G19" s="11" t="s">
        <v>15</v>
      </c>
      <c r="H19" s="11" t="s">
        <v>16</v>
      </c>
      <c r="I19" s="11" t="s">
        <v>17</v>
      </c>
      <c r="J19" s="11">
        <v>15</v>
      </c>
      <c r="K19" s="11" t="s">
        <v>18</v>
      </c>
      <c r="L19" s="11" t="s">
        <v>22</v>
      </c>
      <c r="M19" s="11" t="s">
        <v>23</v>
      </c>
    </row>
    <row r="20" spans="3:13" x14ac:dyDescent="0.2">
      <c r="C20" s="11"/>
      <c r="D20" s="11" t="s">
        <v>24</v>
      </c>
      <c r="E20" s="11" t="s">
        <v>27</v>
      </c>
      <c r="F20" s="11" t="s">
        <v>14</v>
      </c>
      <c r="G20" s="11" t="s">
        <v>15</v>
      </c>
      <c r="H20" s="11" t="s">
        <v>16</v>
      </c>
      <c r="I20" s="11" t="s">
        <v>17</v>
      </c>
      <c r="J20" s="11">
        <v>15</v>
      </c>
      <c r="K20" s="11" t="s">
        <v>18</v>
      </c>
      <c r="L20" s="11" t="s">
        <v>39</v>
      </c>
      <c r="M20" s="11" t="s">
        <v>40</v>
      </c>
    </row>
    <row r="21" spans="3:13" x14ac:dyDescent="0.2">
      <c r="C21" s="11"/>
      <c r="D21" s="11" t="s">
        <v>24</v>
      </c>
      <c r="E21" s="11" t="s">
        <v>13</v>
      </c>
      <c r="F21" s="11" t="s">
        <v>14</v>
      </c>
      <c r="G21" s="11" t="s">
        <v>13</v>
      </c>
      <c r="H21" s="11" t="s">
        <v>16</v>
      </c>
      <c r="I21" s="11" t="s">
        <v>17</v>
      </c>
      <c r="J21" s="11">
        <v>16</v>
      </c>
      <c r="K21" s="11" t="s">
        <v>18</v>
      </c>
      <c r="L21" s="11" t="s">
        <v>22</v>
      </c>
      <c r="M21" s="11" t="s">
        <v>23</v>
      </c>
    </row>
    <row r="22" spans="3:13" x14ac:dyDescent="0.2">
      <c r="C22" s="11"/>
      <c r="D22" s="11" t="s">
        <v>24</v>
      </c>
      <c r="E22" s="11" t="s">
        <v>41</v>
      </c>
      <c r="F22" s="11" t="s">
        <v>28</v>
      </c>
      <c r="G22" s="11" t="s">
        <v>15</v>
      </c>
      <c r="H22" s="11" t="s">
        <v>16</v>
      </c>
      <c r="I22" s="11" t="s">
        <v>17</v>
      </c>
      <c r="J22" s="11">
        <v>16</v>
      </c>
      <c r="K22" s="11" t="s">
        <v>18</v>
      </c>
      <c r="L22" s="11" t="s">
        <v>39</v>
      </c>
      <c r="M22" s="11" t="s">
        <v>31</v>
      </c>
    </row>
    <row r="23" spans="3:13" x14ac:dyDescent="0.2">
      <c r="C23" s="11"/>
      <c r="D23" s="11" t="s">
        <v>24</v>
      </c>
      <c r="E23" s="11" t="s">
        <v>38</v>
      </c>
      <c r="F23" s="11" t="s">
        <v>21</v>
      </c>
      <c r="G23" s="11" t="s">
        <v>29</v>
      </c>
      <c r="H23" s="11" t="s">
        <v>16</v>
      </c>
      <c r="I23" s="11" t="s">
        <v>17</v>
      </c>
      <c r="J23" s="11">
        <v>16</v>
      </c>
      <c r="K23" s="11" t="s">
        <v>18</v>
      </c>
      <c r="L23" s="11" t="s">
        <v>39</v>
      </c>
      <c r="M23" s="11" t="s">
        <v>37</v>
      </c>
    </row>
    <row r="24" spans="3:13" x14ac:dyDescent="0.2">
      <c r="C24" s="11"/>
      <c r="D24" s="11" t="s">
        <v>24</v>
      </c>
      <c r="E24" s="11" t="s">
        <v>13</v>
      </c>
      <c r="F24" s="11" t="s">
        <v>33</v>
      </c>
      <c r="G24" s="11" t="s">
        <v>13</v>
      </c>
      <c r="H24" s="11" t="s">
        <v>16</v>
      </c>
      <c r="I24" s="11" t="s">
        <v>17</v>
      </c>
      <c r="J24" s="11">
        <v>17</v>
      </c>
      <c r="K24" s="11" t="s">
        <v>18</v>
      </c>
      <c r="L24" s="11" t="s">
        <v>39</v>
      </c>
      <c r="M24" s="11" t="s">
        <v>23</v>
      </c>
    </row>
    <row r="25" spans="3:13" x14ac:dyDescent="0.2">
      <c r="C25" s="11"/>
      <c r="D25" s="11" t="s">
        <v>24</v>
      </c>
      <c r="E25" s="11" t="s">
        <v>41</v>
      </c>
      <c r="F25" s="11" t="s">
        <v>14</v>
      </c>
      <c r="G25" s="11" t="s">
        <v>29</v>
      </c>
      <c r="H25" s="11" t="s">
        <v>16</v>
      </c>
      <c r="I25" s="11" t="s">
        <v>17</v>
      </c>
      <c r="J25" s="11">
        <v>17</v>
      </c>
      <c r="K25" s="11" t="s">
        <v>46</v>
      </c>
      <c r="L25" s="11" t="s">
        <v>19</v>
      </c>
      <c r="M25" s="11" t="s">
        <v>23</v>
      </c>
    </row>
    <row r="26" spans="3:13" x14ac:dyDescent="0.2">
      <c r="C26" s="11"/>
      <c r="D26" s="11" t="s">
        <v>24</v>
      </c>
      <c r="E26" s="11" t="s">
        <v>38</v>
      </c>
      <c r="F26" s="11" t="s">
        <v>21</v>
      </c>
      <c r="G26" s="11" t="s">
        <v>29</v>
      </c>
      <c r="H26" s="11" t="s">
        <v>16</v>
      </c>
      <c r="I26" s="11" t="s">
        <v>17</v>
      </c>
      <c r="J26" s="11">
        <v>17</v>
      </c>
      <c r="K26" s="11" t="s">
        <v>18</v>
      </c>
      <c r="L26" s="11" t="s">
        <v>22</v>
      </c>
      <c r="M26" s="11" t="s">
        <v>23</v>
      </c>
    </row>
    <row r="27" spans="3:13" x14ac:dyDescent="0.2">
      <c r="C27" s="11"/>
      <c r="D27" s="11" t="s">
        <v>24</v>
      </c>
      <c r="E27" s="11" t="s">
        <v>27</v>
      </c>
      <c r="F27" s="11" t="s">
        <v>44</v>
      </c>
      <c r="G27" s="11" t="s">
        <v>15</v>
      </c>
      <c r="H27" s="11" t="s">
        <v>16</v>
      </c>
      <c r="I27" s="11" t="s">
        <v>17</v>
      </c>
      <c r="J27" s="11">
        <v>20</v>
      </c>
      <c r="K27" s="11" t="s">
        <v>46</v>
      </c>
      <c r="L27" s="11" t="s">
        <v>39</v>
      </c>
      <c r="M27" s="11" t="s">
        <v>48</v>
      </c>
    </row>
    <row r="28" spans="3:13" x14ac:dyDescent="0.2">
      <c r="C28" s="11"/>
      <c r="D28" s="11" t="s">
        <v>24</v>
      </c>
      <c r="E28" s="11" t="s">
        <v>27</v>
      </c>
      <c r="F28" s="11" t="s">
        <v>47</v>
      </c>
      <c r="G28" s="11" t="s">
        <v>15</v>
      </c>
      <c r="H28" s="11" t="s">
        <v>16</v>
      </c>
      <c r="I28" s="11" t="s">
        <v>17</v>
      </c>
      <c r="J28" s="11">
        <v>20</v>
      </c>
      <c r="K28" s="11" t="s">
        <v>46</v>
      </c>
      <c r="L28" s="11" t="s">
        <v>39</v>
      </c>
      <c r="M28" s="11" t="s">
        <v>31</v>
      </c>
    </row>
    <row r="29" spans="3:13" x14ac:dyDescent="0.2">
      <c r="C29" s="11"/>
      <c r="D29" s="11" t="s">
        <v>24</v>
      </c>
      <c r="E29" s="11" t="s">
        <v>41</v>
      </c>
      <c r="F29" s="11" t="s">
        <v>21</v>
      </c>
      <c r="G29" s="11" t="s">
        <v>13</v>
      </c>
      <c r="H29" s="11" t="s">
        <v>16</v>
      </c>
      <c r="I29" s="11" t="s">
        <v>17</v>
      </c>
      <c r="J29" s="11">
        <v>20</v>
      </c>
      <c r="K29" s="11" t="s">
        <v>18</v>
      </c>
      <c r="L29" s="11" t="s">
        <v>39</v>
      </c>
      <c r="M29" s="11" t="s">
        <v>31</v>
      </c>
    </row>
    <row r="30" spans="3:13" x14ac:dyDescent="0.2">
      <c r="C30" s="11"/>
      <c r="D30" s="11" t="s">
        <v>12</v>
      </c>
      <c r="E30" s="11" t="s">
        <v>13</v>
      </c>
      <c r="F30" s="11" t="s">
        <v>47</v>
      </c>
      <c r="G30" s="11" t="s">
        <v>29</v>
      </c>
      <c r="H30" s="11" t="s">
        <v>16</v>
      </c>
      <c r="I30" s="11" t="s">
        <v>17</v>
      </c>
      <c r="J30" s="11">
        <v>21</v>
      </c>
      <c r="K30" s="11" t="s">
        <v>46</v>
      </c>
      <c r="L30" s="11" t="s">
        <v>39</v>
      </c>
      <c r="M30" s="11" t="s">
        <v>31</v>
      </c>
    </row>
    <row r="31" spans="3:13" x14ac:dyDescent="0.2">
      <c r="C31" s="11"/>
      <c r="D31" s="11" t="s">
        <v>24</v>
      </c>
      <c r="E31" s="11" t="s">
        <v>27</v>
      </c>
      <c r="F31" s="11" t="s">
        <v>32</v>
      </c>
      <c r="G31" s="11" t="s">
        <v>15</v>
      </c>
      <c r="H31" s="11" t="s">
        <v>16</v>
      </c>
      <c r="I31" s="11" t="s">
        <v>17</v>
      </c>
      <c r="J31" s="11">
        <v>21</v>
      </c>
      <c r="K31" s="11" t="s">
        <v>18</v>
      </c>
      <c r="L31" s="11" t="s">
        <v>19</v>
      </c>
      <c r="M31" s="11" t="s">
        <v>40</v>
      </c>
    </row>
    <row r="32" spans="3:13" x14ac:dyDescent="0.2">
      <c r="C32" s="11"/>
      <c r="D32" s="11" t="s">
        <v>24</v>
      </c>
      <c r="E32" s="11" t="s">
        <v>27</v>
      </c>
      <c r="F32" s="11" t="s">
        <v>35</v>
      </c>
      <c r="G32" s="11" t="s">
        <v>42</v>
      </c>
      <c r="H32" s="11" t="s">
        <v>16</v>
      </c>
      <c r="I32" s="11" t="s">
        <v>17</v>
      </c>
      <c r="J32" s="11">
        <v>21</v>
      </c>
      <c r="K32" s="11" t="s">
        <v>18</v>
      </c>
      <c r="L32" s="11" t="s">
        <v>39</v>
      </c>
      <c r="M32" s="11" t="s">
        <v>48</v>
      </c>
    </row>
    <row r="33" spans="3:13" x14ac:dyDescent="0.2">
      <c r="C33" s="11"/>
      <c r="D33" s="11" t="s">
        <v>24</v>
      </c>
      <c r="E33" s="11" t="s">
        <v>41</v>
      </c>
      <c r="F33" s="11" t="s">
        <v>47</v>
      </c>
      <c r="G33" s="11" t="s">
        <v>15</v>
      </c>
      <c r="H33" s="11" t="s">
        <v>16</v>
      </c>
      <c r="I33" s="11" t="s">
        <v>17</v>
      </c>
      <c r="J33" s="11">
        <v>21</v>
      </c>
      <c r="K33" s="11" t="s">
        <v>18</v>
      </c>
      <c r="L33" s="11" t="s">
        <v>19</v>
      </c>
      <c r="M33" s="11" t="s">
        <v>34</v>
      </c>
    </row>
    <row r="34" spans="3:13" x14ac:dyDescent="0.2">
      <c r="C34" s="11"/>
      <c r="D34" s="11" t="s">
        <v>24</v>
      </c>
      <c r="E34" s="11" t="s">
        <v>38</v>
      </c>
      <c r="F34" s="11" t="s">
        <v>21</v>
      </c>
      <c r="G34" s="11" t="s">
        <v>29</v>
      </c>
      <c r="H34" s="11" t="s">
        <v>16</v>
      </c>
      <c r="I34" s="11" t="s">
        <v>17</v>
      </c>
      <c r="J34" s="11">
        <v>21</v>
      </c>
      <c r="K34" s="11" t="s">
        <v>18</v>
      </c>
      <c r="L34" s="11" t="s">
        <v>19</v>
      </c>
      <c r="M34" s="11" t="s">
        <v>40</v>
      </c>
    </row>
    <row r="35" spans="3:13" x14ac:dyDescent="0.2">
      <c r="C35" s="11"/>
      <c r="D35" s="11" t="s">
        <v>12</v>
      </c>
      <c r="E35" s="11" t="s">
        <v>13</v>
      </c>
      <c r="F35" s="11" t="s">
        <v>35</v>
      </c>
      <c r="G35" s="11" t="s">
        <v>15</v>
      </c>
      <c r="H35" s="11" t="s">
        <v>16</v>
      </c>
      <c r="I35" s="11" t="s">
        <v>17</v>
      </c>
      <c r="J35" s="11">
        <v>22</v>
      </c>
      <c r="K35" s="11" t="s">
        <v>18</v>
      </c>
      <c r="L35" s="11" t="s">
        <v>39</v>
      </c>
      <c r="M35" s="11" t="s">
        <v>45</v>
      </c>
    </row>
    <row r="36" spans="3:13" x14ac:dyDescent="0.2">
      <c r="C36" s="11"/>
      <c r="D36" s="11" t="s">
        <v>12</v>
      </c>
      <c r="E36" s="11" t="s">
        <v>13</v>
      </c>
      <c r="F36" s="11" t="s">
        <v>14</v>
      </c>
      <c r="G36" s="11" t="s">
        <v>13</v>
      </c>
      <c r="H36" s="11" t="s">
        <v>16</v>
      </c>
      <c r="I36" s="11" t="s">
        <v>17</v>
      </c>
      <c r="J36" s="11">
        <v>22</v>
      </c>
      <c r="K36" s="11" t="s">
        <v>18</v>
      </c>
      <c r="L36" s="11" t="s">
        <v>19</v>
      </c>
      <c r="M36" s="11" t="s">
        <v>23</v>
      </c>
    </row>
    <row r="37" spans="3:13" x14ac:dyDescent="0.2">
      <c r="C37" s="11"/>
      <c r="D37" s="11" t="s">
        <v>24</v>
      </c>
      <c r="E37" s="11" t="s">
        <v>25</v>
      </c>
      <c r="F37" s="11" t="s">
        <v>47</v>
      </c>
      <c r="G37" s="11" t="s">
        <v>42</v>
      </c>
      <c r="H37" s="11" t="s">
        <v>16</v>
      </c>
      <c r="I37" s="11" t="s">
        <v>17</v>
      </c>
      <c r="J37" s="11">
        <v>22</v>
      </c>
      <c r="K37" s="11" t="s">
        <v>18</v>
      </c>
      <c r="L37" s="11" t="s">
        <v>39</v>
      </c>
      <c r="M37" s="11" t="s">
        <v>43</v>
      </c>
    </row>
    <row r="38" spans="3:13" x14ac:dyDescent="0.2">
      <c r="C38" s="11"/>
      <c r="D38" s="11" t="s">
        <v>24</v>
      </c>
      <c r="E38" s="11" t="s">
        <v>27</v>
      </c>
      <c r="F38" s="11" t="s">
        <v>28</v>
      </c>
      <c r="G38" s="11" t="s">
        <v>29</v>
      </c>
      <c r="H38" s="11" t="s">
        <v>16</v>
      </c>
      <c r="I38" s="11" t="s">
        <v>17</v>
      </c>
      <c r="J38" s="11">
        <v>22</v>
      </c>
      <c r="K38" s="11" t="s">
        <v>18</v>
      </c>
      <c r="L38" s="11" t="s">
        <v>19</v>
      </c>
      <c r="M38" s="11" t="s">
        <v>20</v>
      </c>
    </row>
    <row r="39" spans="3:13" x14ac:dyDescent="0.2">
      <c r="C39" s="11"/>
      <c r="D39" s="11" t="s">
        <v>24</v>
      </c>
      <c r="E39" s="11" t="s">
        <v>13</v>
      </c>
      <c r="F39" s="11" t="s">
        <v>28</v>
      </c>
      <c r="G39" s="11" t="s">
        <v>15</v>
      </c>
      <c r="H39" s="11" t="s">
        <v>16</v>
      </c>
      <c r="I39" s="11" t="s">
        <v>17</v>
      </c>
      <c r="J39" s="11">
        <v>23</v>
      </c>
      <c r="K39" s="11" t="s">
        <v>18</v>
      </c>
      <c r="L39" s="11" t="s">
        <v>39</v>
      </c>
      <c r="M39" s="11" t="s">
        <v>31</v>
      </c>
    </row>
    <row r="40" spans="3:13" x14ac:dyDescent="0.2">
      <c r="C40" s="11"/>
      <c r="D40" s="11" t="s">
        <v>24</v>
      </c>
      <c r="E40" s="11" t="s">
        <v>41</v>
      </c>
      <c r="F40" s="11" t="s">
        <v>21</v>
      </c>
      <c r="G40" s="11" t="s">
        <v>15</v>
      </c>
      <c r="H40" s="11" t="s">
        <v>16</v>
      </c>
      <c r="I40" s="11" t="s">
        <v>17</v>
      </c>
      <c r="J40" s="11">
        <v>23</v>
      </c>
      <c r="K40" s="11" t="s">
        <v>46</v>
      </c>
      <c r="L40" s="11" t="s">
        <v>39</v>
      </c>
      <c r="M40" s="11" t="s">
        <v>40</v>
      </c>
    </row>
    <row r="41" spans="3:13" x14ac:dyDescent="0.2">
      <c r="C41" s="11"/>
      <c r="D41" s="11" t="s">
        <v>24</v>
      </c>
      <c r="E41" s="11" t="s">
        <v>38</v>
      </c>
      <c r="F41" s="11" t="s">
        <v>32</v>
      </c>
      <c r="G41" s="11" t="s">
        <v>13</v>
      </c>
      <c r="H41" s="11" t="s">
        <v>16</v>
      </c>
      <c r="I41" s="11" t="s">
        <v>17</v>
      </c>
      <c r="J41" s="11">
        <v>23</v>
      </c>
      <c r="K41" s="11" t="s">
        <v>18</v>
      </c>
      <c r="L41" s="11" t="s">
        <v>39</v>
      </c>
      <c r="M41" s="11" t="s">
        <v>40</v>
      </c>
    </row>
    <row r="42" spans="3:13" x14ac:dyDescent="0.2">
      <c r="C42" s="11"/>
      <c r="D42" s="11" t="s">
        <v>24</v>
      </c>
      <c r="E42" s="11" t="s">
        <v>27</v>
      </c>
      <c r="F42" s="11" t="s">
        <v>47</v>
      </c>
      <c r="G42" s="11" t="s">
        <v>29</v>
      </c>
      <c r="H42" s="11" t="s">
        <v>16</v>
      </c>
      <c r="I42" s="11" t="s">
        <v>17</v>
      </c>
      <c r="J42" s="11">
        <v>24</v>
      </c>
      <c r="K42" s="11" t="s">
        <v>46</v>
      </c>
      <c r="L42" s="11" t="s">
        <v>39</v>
      </c>
      <c r="M42" s="11" t="s">
        <v>26</v>
      </c>
    </row>
    <row r="43" spans="3:13" x14ac:dyDescent="0.2">
      <c r="C43" s="11"/>
      <c r="D43" s="11" t="s">
        <v>12</v>
      </c>
      <c r="E43" s="11" t="s">
        <v>38</v>
      </c>
      <c r="F43" s="11" t="s">
        <v>35</v>
      </c>
      <c r="G43" s="11" t="s">
        <v>15</v>
      </c>
      <c r="H43" s="11" t="s">
        <v>16</v>
      </c>
      <c r="I43" s="11" t="s">
        <v>17</v>
      </c>
      <c r="J43" s="11">
        <v>24</v>
      </c>
      <c r="K43" s="11" t="s">
        <v>18</v>
      </c>
      <c r="L43" s="11" t="s">
        <v>19</v>
      </c>
      <c r="M43" s="11" t="s">
        <v>23</v>
      </c>
    </row>
    <row r="44" spans="3:13" x14ac:dyDescent="0.2">
      <c r="C44" s="11"/>
      <c r="D44" s="11" t="s">
        <v>24</v>
      </c>
      <c r="E44" s="11" t="s">
        <v>27</v>
      </c>
      <c r="F44" s="11" t="s">
        <v>28</v>
      </c>
      <c r="G44" s="11" t="s">
        <v>29</v>
      </c>
      <c r="H44" s="11" t="s">
        <v>16</v>
      </c>
      <c r="I44" s="11" t="s">
        <v>36</v>
      </c>
      <c r="J44" s="11">
        <v>25</v>
      </c>
      <c r="K44" s="11" t="s">
        <v>18</v>
      </c>
      <c r="L44" s="11" t="s">
        <v>39</v>
      </c>
      <c r="M44" s="11" t="s">
        <v>37</v>
      </c>
    </row>
    <row r="45" spans="3:13" x14ac:dyDescent="0.2">
      <c r="C45" s="11"/>
      <c r="D45" s="11" t="s">
        <v>12</v>
      </c>
      <c r="E45" s="11" t="s">
        <v>27</v>
      </c>
      <c r="F45" s="11" t="s">
        <v>47</v>
      </c>
      <c r="G45" s="11" t="s">
        <v>13</v>
      </c>
      <c r="H45" s="11" t="s">
        <v>16</v>
      </c>
      <c r="I45" s="11" t="s">
        <v>17</v>
      </c>
      <c r="J45" s="11">
        <v>25</v>
      </c>
      <c r="K45" s="11" t="s">
        <v>18</v>
      </c>
      <c r="L45" s="11" t="s">
        <v>19</v>
      </c>
      <c r="M45" s="11" t="s">
        <v>31</v>
      </c>
    </row>
    <row r="46" spans="3:13" x14ac:dyDescent="0.2">
      <c r="C46" s="11"/>
      <c r="D46" s="11" t="s">
        <v>55</v>
      </c>
      <c r="E46" s="11" t="s">
        <v>25</v>
      </c>
      <c r="F46" s="11" t="s">
        <v>14</v>
      </c>
      <c r="G46" s="11" t="s">
        <v>42</v>
      </c>
      <c r="H46" s="11" t="s">
        <v>16</v>
      </c>
      <c r="I46" s="11" t="s">
        <v>17</v>
      </c>
      <c r="J46" s="11">
        <v>26</v>
      </c>
      <c r="K46" s="11" t="s">
        <v>18</v>
      </c>
      <c r="L46" s="11" t="s">
        <v>39</v>
      </c>
      <c r="M46" s="11" t="s">
        <v>48</v>
      </c>
    </row>
    <row r="47" spans="3:13" x14ac:dyDescent="0.2">
      <c r="C47" s="11"/>
      <c r="D47" s="11" t="s">
        <v>12</v>
      </c>
      <c r="E47" s="11" t="s">
        <v>27</v>
      </c>
      <c r="F47" s="11" t="s">
        <v>21</v>
      </c>
      <c r="G47" s="11" t="s">
        <v>13</v>
      </c>
      <c r="H47" s="11" t="s">
        <v>16</v>
      </c>
      <c r="I47" s="11" t="s">
        <v>17</v>
      </c>
      <c r="J47" s="11">
        <v>28</v>
      </c>
      <c r="K47" s="11" t="s">
        <v>18</v>
      </c>
      <c r="L47" s="11" t="s">
        <v>19</v>
      </c>
      <c r="M47" s="11" t="s">
        <v>23</v>
      </c>
    </row>
    <row r="48" spans="3:13" x14ac:dyDescent="0.2">
      <c r="C48" s="11"/>
      <c r="D48" s="11" t="s">
        <v>24</v>
      </c>
      <c r="E48" s="11" t="s">
        <v>27</v>
      </c>
      <c r="F48" s="11" t="s">
        <v>32</v>
      </c>
      <c r="G48" s="11" t="s">
        <v>13</v>
      </c>
      <c r="H48" s="11" t="s">
        <v>16</v>
      </c>
      <c r="I48" s="11" t="s">
        <v>17</v>
      </c>
      <c r="J48" s="11">
        <v>29</v>
      </c>
      <c r="K48" s="11" t="s">
        <v>18</v>
      </c>
      <c r="L48" s="11" t="s">
        <v>39</v>
      </c>
      <c r="M48" s="11" t="s">
        <v>40</v>
      </c>
    </row>
    <row r="49" spans="3:13" x14ac:dyDescent="0.2">
      <c r="C49" s="11"/>
      <c r="D49" s="11" t="s">
        <v>24</v>
      </c>
      <c r="E49" s="11" t="s">
        <v>25</v>
      </c>
      <c r="F49" s="11" t="s">
        <v>21</v>
      </c>
      <c r="G49" s="11" t="s">
        <v>29</v>
      </c>
      <c r="H49" s="11" t="s">
        <v>16</v>
      </c>
      <c r="I49" s="11" t="s">
        <v>17</v>
      </c>
      <c r="J49" s="11">
        <v>30</v>
      </c>
      <c r="K49" s="11" t="s">
        <v>18</v>
      </c>
      <c r="L49" s="11" t="s">
        <v>39</v>
      </c>
      <c r="M49" s="11" t="s">
        <v>43</v>
      </c>
    </row>
    <row r="50" spans="3:13" x14ac:dyDescent="0.2">
      <c r="C50" s="11"/>
      <c r="D50" s="11" t="s">
        <v>24</v>
      </c>
      <c r="E50" s="11" t="s">
        <v>41</v>
      </c>
      <c r="F50" s="11" t="s">
        <v>47</v>
      </c>
      <c r="G50" s="11" t="s">
        <v>15</v>
      </c>
      <c r="H50" s="11" t="s">
        <v>16</v>
      </c>
      <c r="I50" s="11" t="s">
        <v>17</v>
      </c>
      <c r="J50" s="11">
        <v>30</v>
      </c>
      <c r="K50" s="11" t="s">
        <v>18</v>
      </c>
      <c r="L50" s="11" t="s">
        <v>19</v>
      </c>
      <c r="M50" s="11" t="s">
        <v>40</v>
      </c>
    </row>
    <row r="51" spans="3:13" x14ac:dyDescent="0.2">
      <c r="C51" s="11"/>
      <c r="D51" s="11" t="s">
        <v>24</v>
      </c>
      <c r="E51" s="11" t="s">
        <v>38</v>
      </c>
      <c r="F51" s="11" t="s">
        <v>32</v>
      </c>
      <c r="G51" s="11" t="s">
        <v>42</v>
      </c>
      <c r="H51" s="11" t="s">
        <v>16</v>
      </c>
      <c r="I51" s="11" t="s">
        <v>17</v>
      </c>
      <c r="J51" s="11">
        <v>32</v>
      </c>
      <c r="K51" s="11" t="s">
        <v>18</v>
      </c>
      <c r="L51" s="11" t="s">
        <v>19</v>
      </c>
      <c r="M51" s="11" t="s">
        <v>37</v>
      </c>
    </row>
    <row r="52" spans="3:13" x14ac:dyDescent="0.2">
      <c r="C52" s="11"/>
      <c r="D52" s="11" t="s">
        <v>24</v>
      </c>
      <c r="E52" s="11" t="s">
        <v>13</v>
      </c>
      <c r="F52" s="11" t="s">
        <v>35</v>
      </c>
      <c r="G52" s="11" t="s">
        <v>13</v>
      </c>
      <c r="H52" s="11" t="s">
        <v>16</v>
      </c>
      <c r="I52" s="11" t="s">
        <v>17</v>
      </c>
      <c r="J52" s="11">
        <v>33</v>
      </c>
      <c r="K52" s="11" t="s">
        <v>18</v>
      </c>
      <c r="L52" s="11" t="s">
        <v>39</v>
      </c>
      <c r="M52" s="11" t="s">
        <v>26</v>
      </c>
    </row>
    <row r="53" spans="3:13" x14ac:dyDescent="0.2">
      <c r="C53" s="11"/>
      <c r="D53" s="11" t="s">
        <v>24</v>
      </c>
      <c r="E53" s="11" t="s">
        <v>27</v>
      </c>
      <c r="F53" s="11" t="s">
        <v>21</v>
      </c>
      <c r="G53" s="11" t="s">
        <v>13</v>
      </c>
      <c r="H53" s="11" t="s">
        <v>16</v>
      </c>
      <c r="I53" s="11" t="s">
        <v>17</v>
      </c>
      <c r="J53" s="11">
        <v>34</v>
      </c>
      <c r="K53" s="11" t="s">
        <v>46</v>
      </c>
      <c r="L53" s="11" t="s">
        <v>39</v>
      </c>
      <c r="M53" s="11" t="s">
        <v>40</v>
      </c>
    </row>
    <row r="54" spans="3:13" x14ac:dyDescent="0.2">
      <c r="C54" s="11"/>
      <c r="D54" s="11" t="s">
        <v>55</v>
      </c>
      <c r="E54" s="11" t="s">
        <v>13</v>
      </c>
      <c r="F54" s="11" t="s">
        <v>14</v>
      </c>
      <c r="G54" s="11" t="s">
        <v>49</v>
      </c>
      <c r="H54" s="11" t="s">
        <v>16</v>
      </c>
      <c r="I54" s="11" t="s">
        <v>17</v>
      </c>
      <c r="J54" s="11">
        <v>35</v>
      </c>
      <c r="K54" s="11" t="s">
        <v>18</v>
      </c>
      <c r="L54" s="11" t="s">
        <v>19</v>
      </c>
      <c r="M54" s="11" t="s">
        <v>20</v>
      </c>
    </row>
    <row r="55" spans="3:13" x14ac:dyDescent="0.2">
      <c r="C55" s="11"/>
      <c r="D55" s="11" t="s">
        <v>24</v>
      </c>
      <c r="E55" s="11" t="s">
        <v>13</v>
      </c>
      <c r="F55" s="11" t="s">
        <v>33</v>
      </c>
      <c r="G55" s="11" t="s">
        <v>15</v>
      </c>
      <c r="H55" s="11" t="s">
        <v>16</v>
      </c>
      <c r="I55" s="11" t="s">
        <v>17</v>
      </c>
      <c r="J55" s="11">
        <v>35</v>
      </c>
      <c r="K55" s="11" t="s">
        <v>18</v>
      </c>
      <c r="L55" s="11" t="s">
        <v>19</v>
      </c>
      <c r="M55" s="11" t="s">
        <v>26</v>
      </c>
    </row>
    <row r="56" spans="3:13" x14ac:dyDescent="0.2">
      <c r="C56" s="11"/>
      <c r="D56" s="11" t="s">
        <v>12</v>
      </c>
      <c r="E56" s="11" t="s">
        <v>38</v>
      </c>
      <c r="F56" s="11" t="s">
        <v>28</v>
      </c>
      <c r="G56" s="11" t="s">
        <v>29</v>
      </c>
      <c r="H56" s="11" t="s">
        <v>16</v>
      </c>
      <c r="I56" s="11" t="s">
        <v>17</v>
      </c>
      <c r="J56" s="11">
        <v>35</v>
      </c>
      <c r="K56" s="11" t="s">
        <v>18</v>
      </c>
      <c r="L56" s="11" t="s">
        <v>19</v>
      </c>
      <c r="M56" s="11" t="s">
        <v>20</v>
      </c>
    </row>
    <row r="57" spans="3:13" x14ac:dyDescent="0.2">
      <c r="C57" s="11"/>
      <c r="D57" s="11" t="s">
        <v>24</v>
      </c>
      <c r="E57" s="11" t="s">
        <v>27</v>
      </c>
      <c r="F57" s="11" t="s">
        <v>21</v>
      </c>
      <c r="G57" s="11" t="s">
        <v>15</v>
      </c>
      <c r="H57" s="11" t="s">
        <v>16</v>
      </c>
      <c r="I57" s="11" t="s">
        <v>17</v>
      </c>
      <c r="J57" s="11">
        <v>36</v>
      </c>
      <c r="K57" s="11" t="s">
        <v>18</v>
      </c>
      <c r="L57" s="11" t="s">
        <v>19</v>
      </c>
      <c r="M57" s="11" t="s">
        <v>31</v>
      </c>
    </row>
    <row r="58" spans="3:13" x14ac:dyDescent="0.2">
      <c r="C58" s="11"/>
      <c r="D58" s="11" t="s">
        <v>24</v>
      </c>
      <c r="E58" s="11" t="s">
        <v>13</v>
      </c>
      <c r="F58" s="11" t="s">
        <v>33</v>
      </c>
      <c r="G58" s="11" t="s">
        <v>29</v>
      </c>
      <c r="H58" s="11" t="s">
        <v>16</v>
      </c>
      <c r="I58" s="11" t="s">
        <v>17</v>
      </c>
      <c r="J58" s="11">
        <v>37</v>
      </c>
      <c r="K58" s="11" t="s">
        <v>18</v>
      </c>
      <c r="L58" s="11" t="s">
        <v>19</v>
      </c>
      <c r="M58" s="11" t="s">
        <v>34</v>
      </c>
    </row>
    <row r="59" spans="3:13" x14ac:dyDescent="0.2">
      <c r="C59" s="11"/>
      <c r="D59" s="11" t="s">
        <v>24</v>
      </c>
      <c r="E59" s="11" t="s">
        <v>25</v>
      </c>
      <c r="F59" s="11" t="s">
        <v>28</v>
      </c>
      <c r="G59" s="11" t="s">
        <v>15</v>
      </c>
      <c r="H59" s="11" t="s">
        <v>16</v>
      </c>
      <c r="I59" s="11" t="s">
        <v>17</v>
      </c>
      <c r="J59" s="11">
        <v>38</v>
      </c>
      <c r="K59" s="11" t="s">
        <v>18</v>
      </c>
      <c r="L59" s="11" t="s">
        <v>19</v>
      </c>
      <c r="M59" s="11" t="s">
        <v>26</v>
      </c>
    </row>
    <row r="60" spans="3:13" x14ac:dyDescent="0.2">
      <c r="C60" s="11"/>
      <c r="D60" s="11" t="s">
        <v>12</v>
      </c>
      <c r="E60" s="11" t="s">
        <v>27</v>
      </c>
      <c r="F60" s="11" t="s">
        <v>21</v>
      </c>
      <c r="G60" s="11" t="s">
        <v>49</v>
      </c>
      <c r="H60" s="11" t="s">
        <v>16</v>
      </c>
      <c r="I60" s="11" t="s">
        <v>36</v>
      </c>
      <c r="J60" s="11">
        <v>38</v>
      </c>
      <c r="K60" s="11" t="s">
        <v>18</v>
      </c>
      <c r="L60" s="11" t="s">
        <v>19</v>
      </c>
      <c r="M60" s="11" t="s">
        <v>37</v>
      </c>
    </row>
    <row r="61" spans="3:13" x14ac:dyDescent="0.2">
      <c r="C61" s="11"/>
      <c r="D61" s="11" t="s">
        <v>24</v>
      </c>
      <c r="E61" s="11" t="s">
        <v>41</v>
      </c>
      <c r="F61" s="11" t="s">
        <v>32</v>
      </c>
      <c r="G61" s="11" t="s">
        <v>13</v>
      </c>
      <c r="H61" s="11" t="s">
        <v>16</v>
      </c>
      <c r="I61" s="11" t="s">
        <v>17</v>
      </c>
      <c r="J61" s="11">
        <v>38</v>
      </c>
      <c r="K61" s="11" t="s">
        <v>18</v>
      </c>
      <c r="L61" s="11" t="s">
        <v>19</v>
      </c>
      <c r="M61" s="11" t="s">
        <v>31</v>
      </c>
    </row>
    <row r="62" spans="3:13" x14ac:dyDescent="0.2">
      <c r="C62" s="11"/>
      <c r="D62" s="11" t="s">
        <v>24</v>
      </c>
      <c r="E62" s="11" t="s">
        <v>13</v>
      </c>
      <c r="F62" s="11" t="s">
        <v>28</v>
      </c>
      <c r="G62" s="11" t="s">
        <v>29</v>
      </c>
      <c r="H62" s="11" t="s">
        <v>16</v>
      </c>
      <c r="I62" s="11" t="s">
        <v>17</v>
      </c>
      <c r="J62" s="11">
        <v>39</v>
      </c>
      <c r="K62" s="11" t="s">
        <v>18</v>
      </c>
      <c r="L62" s="11" t="s">
        <v>19</v>
      </c>
      <c r="M62" s="11" t="s">
        <v>26</v>
      </c>
    </row>
    <row r="63" spans="3:13" x14ac:dyDescent="0.2">
      <c r="C63" s="11"/>
      <c r="D63" s="11" t="s">
        <v>24</v>
      </c>
      <c r="E63" s="11" t="s">
        <v>13</v>
      </c>
      <c r="F63" s="11" t="s">
        <v>47</v>
      </c>
      <c r="G63" s="11" t="s">
        <v>13</v>
      </c>
      <c r="H63" s="11" t="s">
        <v>16</v>
      </c>
      <c r="I63" s="11" t="s">
        <v>17</v>
      </c>
      <c r="J63" s="11">
        <v>39</v>
      </c>
      <c r="K63" s="11" t="s">
        <v>18</v>
      </c>
      <c r="L63" s="11" t="s">
        <v>39</v>
      </c>
      <c r="M63" s="11" t="s">
        <v>31</v>
      </c>
    </row>
    <row r="64" spans="3:13" x14ac:dyDescent="0.2">
      <c r="C64" s="11"/>
      <c r="D64" s="11" t="s">
        <v>12</v>
      </c>
      <c r="E64" s="11" t="s">
        <v>13</v>
      </c>
      <c r="F64" s="11" t="s">
        <v>14</v>
      </c>
      <c r="G64" s="11" t="s">
        <v>15</v>
      </c>
      <c r="H64" s="11" t="s">
        <v>16</v>
      </c>
      <c r="I64" s="11" t="s">
        <v>17</v>
      </c>
      <c r="J64" s="11">
        <v>40</v>
      </c>
      <c r="K64" s="11" t="s">
        <v>18</v>
      </c>
      <c r="L64" s="11" t="s">
        <v>19</v>
      </c>
      <c r="M64" s="11" t="s">
        <v>20</v>
      </c>
    </row>
    <row r="65" spans="3:13" x14ac:dyDescent="0.2">
      <c r="C65" s="11"/>
      <c r="D65" s="11" t="s">
        <v>12</v>
      </c>
      <c r="E65" s="11" t="s">
        <v>13</v>
      </c>
      <c r="F65" s="11" t="s">
        <v>47</v>
      </c>
      <c r="G65" s="11" t="s">
        <v>15</v>
      </c>
      <c r="H65" s="11" t="s">
        <v>16</v>
      </c>
      <c r="I65" s="11" t="s">
        <v>17</v>
      </c>
      <c r="J65" s="11">
        <v>40</v>
      </c>
      <c r="K65" s="11" t="s">
        <v>18</v>
      </c>
      <c r="L65" s="11" t="s">
        <v>19</v>
      </c>
      <c r="M65" s="11" t="s">
        <v>26</v>
      </c>
    </row>
    <row r="66" spans="3:13" x14ac:dyDescent="0.2">
      <c r="C66" s="11"/>
      <c r="D66" s="11" t="s">
        <v>24</v>
      </c>
      <c r="E66" s="11" t="s">
        <v>27</v>
      </c>
      <c r="F66" s="11" t="s">
        <v>32</v>
      </c>
      <c r="G66" s="11" t="s">
        <v>13</v>
      </c>
      <c r="H66" s="11" t="s">
        <v>16</v>
      </c>
      <c r="I66" s="11" t="s">
        <v>17</v>
      </c>
      <c r="J66" s="11">
        <v>40</v>
      </c>
      <c r="K66" s="11" t="s">
        <v>18</v>
      </c>
      <c r="L66" s="11" t="s">
        <v>19</v>
      </c>
      <c r="M66" s="11" t="s">
        <v>31</v>
      </c>
    </row>
    <row r="67" spans="3:13" x14ac:dyDescent="0.2">
      <c r="C67" s="11"/>
      <c r="D67" s="11" t="s">
        <v>24</v>
      </c>
      <c r="E67" s="11" t="s">
        <v>41</v>
      </c>
      <c r="F67" s="11" t="s">
        <v>35</v>
      </c>
      <c r="G67" s="11" t="s">
        <v>29</v>
      </c>
      <c r="H67" s="11" t="s">
        <v>16</v>
      </c>
      <c r="I67" s="11" t="s">
        <v>17</v>
      </c>
      <c r="J67" s="11">
        <v>40</v>
      </c>
      <c r="K67" s="11" t="s">
        <v>18</v>
      </c>
      <c r="L67" s="11" t="s">
        <v>19</v>
      </c>
      <c r="M67" s="11" t="s">
        <v>26</v>
      </c>
    </row>
    <row r="68" spans="3:13" x14ac:dyDescent="0.2">
      <c r="C68" s="11"/>
      <c r="D68" s="11" t="s">
        <v>24</v>
      </c>
      <c r="E68" s="11" t="s">
        <v>38</v>
      </c>
      <c r="F68" s="11" t="s">
        <v>28</v>
      </c>
      <c r="G68" s="11" t="s">
        <v>13</v>
      </c>
      <c r="H68" s="11" t="s">
        <v>16</v>
      </c>
      <c r="I68" s="11" t="s">
        <v>17</v>
      </c>
      <c r="J68" s="11">
        <v>40</v>
      </c>
      <c r="K68" s="11" t="s">
        <v>18</v>
      </c>
      <c r="L68" s="11" t="s">
        <v>19</v>
      </c>
      <c r="M68" s="11" t="s">
        <v>31</v>
      </c>
    </row>
    <row r="69" spans="3:13" x14ac:dyDescent="0.2">
      <c r="C69" s="11"/>
      <c r="D69" s="11" t="s">
        <v>12</v>
      </c>
      <c r="E69" s="11" t="s">
        <v>13</v>
      </c>
      <c r="F69" s="11" t="s">
        <v>14</v>
      </c>
      <c r="G69" s="11" t="s">
        <v>15</v>
      </c>
      <c r="H69" s="11" t="s">
        <v>16</v>
      </c>
      <c r="I69" s="11" t="s">
        <v>36</v>
      </c>
      <c r="J69" s="11">
        <v>41</v>
      </c>
      <c r="K69" s="11" t="s">
        <v>18</v>
      </c>
      <c r="L69" s="11" t="s">
        <v>39</v>
      </c>
      <c r="M69" s="11" t="s">
        <v>37</v>
      </c>
    </row>
    <row r="70" spans="3:13" x14ac:dyDescent="0.2">
      <c r="C70" s="11"/>
      <c r="D70" s="11" t="s">
        <v>24</v>
      </c>
      <c r="E70" s="11" t="s">
        <v>13</v>
      </c>
      <c r="F70" s="11" t="s">
        <v>28</v>
      </c>
      <c r="G70" s="11" t="s">
        <v>29</v>
      </c>
      <c r="H70" s="11" t="s">
        <v>16</v>
      </c>
      <c r="I70" s="11" t="s">
        <v>17</v>
      </c>
      <c r="J70" s="11">
        <v>41</v>
      </c>
      <c r="K70" s="11" t="s">
        <v>18</v>
      </c>
      <c r="L70" s="11" t="s">
        <v>19</v>
      </c>
      <c r="M70" s="11" t="s">
        <v>40</v>
      </c>
    </row>
    <row r="71" spans="3:13" x14ac:dyDescent="0.2">
      <c r="C71" s="11"/>
      <c r="D71" s="11" t="s">
        <v>12</v>
      </c>
      <c r="E71" s="11" t="s">
        <v>27</v>
      </c>
      <c r="F71" s="11" t="s">
        <v>14</v>
      </c>
      <c r="G71" s="11" t="s">
        <v>15</v>
      </c>
      <c r="H71" s="11" t="s">
        <v>16</v>
      </c>
      <c r="I71" s="11" t="s">
        <v>17</v>
      </c>
      <c r="J71" s="11">
        <v>41</v>
      </c>
      <c r="K71" s="11" t="s">
        <v>18</v>
      </c>
      <c r="L71" s="11" t="s">
        <v>39</v>
      </c>
      <c r="M71" s="11" t="s">
        <v>23</v>
      </c>
    </row>
    <row r="72" spans="3:13" x14ac:dyDescent="0.2">
      <c r="C72" s="11"/>
      <c r="D72" s="11" t="s">
        <v>12</v>
      </c>
      <c r="E72" s="11" t="s">
        <v>41</v>
      </c>
      <c r="F72" s="11" t="s">
        <v>47</v>
      </c>
      <c r="G72" s="11" t="s">
        <v>15</v>
      </c>
      <c r="H72" s="11" t="s">
        <v>16</v>
      </c>
      <c r="I72" s="11" t="s">
        <v>17</v>
      </c>
      <c r="J72" s="11">
        <v>41</v>
      </c>
      <c r="K72" s="11" t="s">
        <v>18</v>
      </c>
      <c r="L72" s="11" t="s">
        <v>39</v>
      </c>
      <c r="M72" s="11" t="s">
        <v>31</v>
      </c>
    </row>
    <row r="73" spans="3:13" x14ac:dyDescent="0.2">
      <c r="C73" s="11"/>
      <c r="D73" s="11" t="s">
        <v>24</v>
      </c>
      <c r="E73" s="11" t="s">
        <v>38</v>
      </c>
      <c r="F73" s="11" t="s">
        <v>33</v>
      </c>
      <c r="G73" s="11" t="s">
        <v>29</v>
      </c>
      <c r="H73" s="11" t="s">
        <v>16</v>
      </c>
      <c r="I73" s="11" t="s">
        <v>17</v>
      </c>
      <c r="J73" s="11">
        <v>41</v>
      </c>
      <c r="K73" s="11" t="s">
        <v>18</v>
      </c>
      <c r="L73" s="11" t="s">
        <v>19</v>
      </c>
      <c r="M73" s="11" t="s">
        <v>37</v>
      </c>
    </row>
    <row r="74" spans="3:13" x14ac:dyDescent="0.2">
      <c r="C74" s="11"/>
      <c r="D74" s="11" t="s">
        <v>12</v>
      </c>
      <c r="E74" s="11" t="s">
        <v>13</v>
      </c>
      <c r="F74" s="11" t="s">
        <v>32</v>
      </c>
      <c r="G74" s="11" t="s">
        <v>15</v>
      </c>
      <c r="H74" s="11" t="s">
        <v>16</v>
      </c>
      <c r="I74" s="11" t="s">
        <v>17</v>
      </c>
      <c r="J74" s="11">
        <v>42</v>
      </c>
      <c r="K74" s="11" t="s">
        <v>18</v>
      </c>
      <c r="L74" s="11" t="s">
        <v>39</v>
      </c>
      <c r="M74" s="11" t="s">
        <v>40</v>
      </c>
    </row>
    <row r="75" spans="3:13" x14ac:dyDescent="0.2">
      <c r="C75" s="11"/>
      <c r="D75" s="11" t="s">
        <v>12</v>
      </c>
      <c r="E75" s="11" t="s">
        <v>13</v>
      </c>
      <c r="F75" s="11" t="s">
        <v>33</v>
      </c>
      <c r="G75" s="11" t="s">
        <v>13</v>
      </c>
      <c r="H75" s="11" t="s">
        <v>16</v>
      </c>
      <c r="I75" s="11" t="s">
        <v>17</v>
      </c>
      <c r="J75" s="11">
        <v>42</v>
      </c>
      <c r="K75" s="11" t="s">
        <v>18</v>
      </c>
      <c r="L75" s="11" t="s">
        <v>39</v>
      </c>
      <c r="M75" s="11" t="s">
        <v>37</v>
      </c>
    </row>
    <row r="76" spans="3:13" x14ac:dyDescent="0.2">
      <c r="C76" s="11"/>
      <c r="D76" s="11" t="s">
        <v>12</v>
      </c>
      <c r="E76" s="11" t="s">
        <v>13</v>
      </c>
      <c r="F76" s="11" t="s">
        <v>47</v>
      </c>
      <c r="G76" s="11" t="s">
        <v>13</v>
      </c>
      <c r="H76" s="11" t="s">
        <v>16</v>
      </c>
      <c r="I76" s="11" t="s">
        <v>17</v>
      </c>
      <c r="J76" s="11">
        <v>42</v>
      </c>
      <c r="K76" s="11" t="s">
        <v>18</v>
      </c>
      <c r="L76" s="11" t="s">
        <v>39</v>
      </c>
      <c r="M76" s="11" t="s">
        <v>26</v>
      </c>
    </row>
    <row r="77" spans="3:13" x14ac:dyDescent="0.2">
      <c r="C77" s="11"/>
      <c r="D77" s="11" t="s">
        <v>12</v>
      </c>
      <c r="E77" s="11" t="s">
        <v>27</v>
      </c>
      <c r="F77" s="11" t="s">
        <v>32</v>
      </c>
      <c r="G77" s="11" t="s">
        <v>13</v>
      </c>
      <c r="H77" s="11" t="s">
        <v>16</v>
      </c>
      <c r="I77" s="11" t="s">
        <v>17</v>
      </c>
      <c r="J77" s="11">
        <v>42</v>
      </c>
      <c r="K77" s="11" t="s">
        <v>18</v>
      </c>
      <c r="L77" s="11" t="s">
        <v>39</v>
      </c>
      <c r="M77" s="11" t="s">
        <v>26</v>
      </c>
    </row>
    <row r="78" spans="3:13" x14ac:dyDescent="0.2">
      <c r="C78" s="11"/>
      <c r="D78" s="11" t="s">
        <v>24</v>
      </c>
      <c r="E78" s="11" t="s">
        <v>13</v>
      </c>
      <c r="F78" s="11" t="s">
        <v>14</v>
      </c>
      <c r="G78" s="11" t="s">
        <v>13</v>
      </c>
      <c r="H78" s="11" t="s">
        <v>16</v>
      </c>
      <c r="I78" s="11" t="s">
        <v>17</v>
      </c>
      <c r="J78" s="11">
        <v>43</v>
      </c>
      <c r="K78" s="11" t="s">
        <v>18</v>
      </c>
      <c r="L78" s="11" t="s">
        <v>19</v>
      </c>
      <c r="M78" s="11" t="s">
        <v>31</v>
      </c>
    </row>
    <row r="79" spans="3:13" x14ac:dyDescent="0.2">
      <c r="C79" s="11"/>
      <c r="D79" s="11" t="s">
        <v>24</v>
      </c>
      <c r="E79" s="11" t="s">
        <v>13</v>
      </c>
      <c r="F79" s="11" t="s">
        <v>32</v>
      </c>
      <c r="G79" s="11" t="s">
        <v>15</v>
      </c>
      <c r="H79" s="11" t="s">
        <v>16</v>
      </c>
      <c r="I79" s="11" t="s">
        <v>36</v>
      </c>
      <c r="J79" s="11">
        <v>43</v>
      </c>
      <c r="K79" s="11" t="s">
        <v>18</v>
      </c>
      <c r="L79" s="11" t="s">
        <v>19</v>
      </c>
      <c r="M79" s="11" t="s">
        <v>37</v>
      </c>
    </row>
    <row r="80" spans="3:13" x14ac:dyDescent="0.2">
      <c r="C80" s="11"/>
      <c r="D80" s="11" t="s">
        <v>24</v>
      </c>
      <c r="E80" s="11" t="s">
        <v>38</v>
      </c>
      <c r="F80" s="11" t="s">
        <v>47</v>
      </c>
      <c r="G80" s="11" t="s">
        <v>29</v>
      </c>
      <c r="H80" s="11" t="s">
        <v>16</v>
      </c>
      <c r="I80" s="11" t="s">
        <v>17</v>
      </c>
      <c r="J80" s="11">
        <v>43</v>
      </c>
      <c r="K80" s="11" t="s">
        <v>18</v>
      </c>
      <c r="L80" s="11" t="s">
        <v>39</v>
      </c>
      <c r="M80" s="11" t="s">
        <v>40</v>
      </c>
    </row>
    <row r="81" spans="3:13" x14ac:dyDescent="0.2">
      <c r="C81" s="11"/>
      <c r="D81" s="11" t="s">
        <v>12</v>
      </c>
      <c r="E81" s="11" t="s">
        <v>13</v>
      </c>
      <c r="F81" s="11" t="s">
        <v>28</v>
      </c>
      <c r="G81" s="11" t="s">
        <v>15</v>
      </c>
      <c r="H81" s="11" t="s">
        <v>16</v>
      </c>
      <c r="I81" s="11" t="s">
        <v>17</v>
      </c>
      <c r="J81" s="11">
        <v>44</v>
      </c>
      <c r="K81" s="11" t="s">
        <v>18</v>
      </c>
      <c r="L81" s="11" t="s">
        <v>39</v>
      </c>
      <c r="M81" s="11" t="s">
        <v>26</v>
      </c>
    </row>
    <row r="82" spans="3:13" x14ac:dyDescent="0.2">
      <c r="C82" s="11"/>
      <c r="D82" s="11" t="s">
        <v>24</v>
      </c>
      <c r="E82" s="11" t="s">
        <v>27</v>
      </c>
      <c r="F82" s="11" t="s">
        <v>47</v>
      </c>
      <c r="G82" s="11" t="s">
        <v>49</v>
      </c>
      <c r="H82" s="11" t="s">
        <v>16</v>
      </c>
      <c r="I82" s="11" t="s">
        <v>17</v>
      </c>
      <c r="J82" s="11">
        <v>44</v>
      </c>
      <c r="K82" s="11" t="s">
        <v>18</v>
      </c>
      <c r="L82" s="11" t="s">
        <v>19</v>
      </c>
      <c r="M82" s="11" t="s">
        <v>40</v>
      </c>
    </row>
    <row r="83" spans="3:13" x14ac:dyDescent="0.2">
      <c r="C83" s="11"/>
      <c r="D83" s="11" t="s">
        <v>24</v>
      </c>
      <c r="E83" s="11" t="s">
        <v>27</v>
      </c>
      <c r="F83" s="11" t="s">
        <v>21</v>
      </c>
      <c r="G83" s="11" t="s">
        <v>13</v>
      </c>
      <c r="H83" s="11" t="s">
        <v>16</v>
      </c>
      <c r="I83" s="11" t="s">
        <v>17</v>
      </c>
      <c r="J83" s="11">
        <v>44</v>
      </c>
      <c r="K83" s="11" t="s">
        <v>18</v>
      </c>
      <c r="L83" s="11" t="s">
        <v>19</v>
      </c>
      <c r="M83" s="11" t="s">
        <v>26</v>
      </c>
    </row>
    <row r="84" spans="3:13" x14ac:dyDescent="0.2">
      <c r="C84" s="11"/>
      <c r="D84" s="11" t="s">
        <v>24</v>
      </c>
      <c r="E84" s="11" t="s">
        <v>41</v>
      </c>
      <c r="F84" s="11" t="s">
        <v>28</v>
      </c>
      <c r="G84" s="11" t="s">
        <v>42</v>
      </c>
      <c r="H84" s="11" t="s">
        <v>16</v>
      </c>
      <c r="I84" s="11" t="s">
        <v>17</v>
      </c>
      <c r="J84" s="11">
        <v>44</v>
      </c>
      <c r="K84" s="11" t="s">
        <v>18</v>
      </c>
      <c r="L84" s="11" t="s">
        <v>19</v>
      </c>
      <c r="M84" s="11" t="s">
        <v>43</v>
      </c>
    </row>
    <row r="85" spans="3:13" x14ac:dyDescent="0.2">
      <c r="C85" s="11"/>
      <c r="D85" s="11" t="s">
        <v>24</v>
      </c>
      <c r="E85" s="11" t="s">
        <v>41</v>
      </c>
      <c r="F85" s="11" t="s">
        <v>44</v>
      </c>
      <c r="G85" s="11" t="s">
        <v>49</v>
      </c>
      <c r="H85" s="11" t="s">
        <v>16</v>
      </c>
      <c r="I85" s="11" t="s">
        <v>17</v>
      </c>
      <c r="J85" s="11">
        <v>44</v>
      </c>
      <c r="K85" s="11" t="s">
        <v>18</v>
      </c>
      <c r="L85" s="11" t="s">
        <v>39</v>
      </c>
      <c r="M85" s="11" t="s">
        <v>23</v>
      </c>
    </row>
    <row r="86" spans="3:13" x14ac:dyDescent="0.2">
      <c r="C86" s="11"/>
      <c r="D86" s="11" t="s">
        <v>24</v>
      </c>
      <c r="E86" s="11" t="s">
        <v>27</v>
      </c>
      <c r="F86" s="11" t="s">
        <v>28</v>
      </c>
      <c r="G86" s="11" t="s">
        <v>13</v>
      </c>
      <c r="H86" s="11" t="s">
        <v>16</v>
      </c>
      <c r="I86" s="11" t="s">
        <v>17</v>
      </c>
      <c r="J86" s="11">
        <v>45</v>
      </c>
      <c r="K86" s="11" t="s">
        <v>18</v>
      </c>
      <c r="L86" s="11" t="s">
        <v>19</v>
      </c>
      <c r="M86" s="11" t="s">
        <v>34</v>
      </c>
    </row>
    <row r="87" spans="3:13" x14ac:dyDescent="0.2">
      <c r="C87" s="11"/>
      <c r="D87" s="11" t="s">
        <v>24</v>
      </c>
      <c r="E87" s="11" t="s">
        <v>27</v>
      </c>
      <c r="F87" s="11" t="s">
        <v>47</v>
      </c>
      <c r="G87" s="11" t="s">
        <v>29</v>
      </c>
      <c r="H87" s="11" t="s">
        <v>16</v>
      </c>
      <c r="I87" s="11" t="s">
        <v>17</v>
      </c>
      <c r="J87" s="11">
        <v>45</v>
      </c>
      <c r="K87" s="11" t="s">
        <v>18</v>
      </c>
      <c r="L87" s="11" t="s">
        <v>19</v>
      </c>
      <c r="M87" s="11" t="s">
        <v>34</v>
      </c>
    </row>
    <row r="88" spans="3:13" x14ac:dyDescent="0.2">
      <c r="C88" s="11"/>
      <c r="D88" s="11" t="s">
        <v>24</v>
      </c>
      <c r="E88" s="11" t="s">
        <v>41</v>
      </c>
      <c r="F88" s="11" t="s">
        <v>28</v>
      </c>
      <c r="G88" s="11" t="s">
        <v>49</v>
      </c>
      <c r="H88" s="11" t="s">
        <v>30</v>
      </c>
      <c r="I88" s="11" t="s">
        <v>17</v>
      </c>
      <c r="J88" s="11">
        <v>45</v>
      </c>
      <c r="K88" s="11" t="s">
        <v>18</v>
      </c>
      <c r="L88" s="11" t="s">
        <v>19</v>
      </c>
      <c r="M88" s="11" t="s">
        <v>34</v>
      </c>
    </row>
    <row r="89" spans="3:13" x14ac:dyDescent="0.2">
      <c r="C89" s="11"/>
      <c r="D89" s="11" t="s">
        <v>12</v>
      </c>
      <c r="E89" s="11" t="s">
        <v>41</v>
      </c>
      <c r="F89" s="11" t="s">
        <v>47</v>
      </c>
      <c r="G89" s="11" t="s">
        <v>15</v>
      </c>
      <c r="H89" s="11" t="s">
        <v>16</v>
      </c>
      <c r="I89" s="11" t="s">
        <v>17</v>
      </c>
      <c r="J89" s="11">
        <v>45</v>
      </c>
      <c r="K89" s="11" t="s">
        <v>18</v>
      </c>
      <c r="L89" s="11" t="s">
        <v>19</v>
      </c>
      <c r="M89" s="11" t="s">
        <v>26</v>
      </c>
    </row>
    <row r="90" spans="3:13" x14ac:dyDescent="0.2">
      <c r="C90" s="11"/>
      <c r="D90" s="11" t="s">
        <v>12</v>
      </c>
      <c r="E90" s="11" t="s">
        <v>41</v>
      </c>
      <c r="F90" s="11" t="s">
        <v>14</v>
      </c>
      <c r="G90" s="11" t="s">
        <v>15</v>
      </c>
      <c r="H90" s="11" t="s">
        <v>16</v>
      </c>
      <c r="I90" s="11" t="s">
        <v>17</v>
      </c>
      <c r="J90" s="11">
        <v>45</v>
      </c>
      <c r="K90" s="11" t="s">
        <v>18</v>
      </c>
      <c r="L90" s="11" t="s">
        <v>19</v>
      </c>
      <c r="M90" s="11" t="s">
        <v>26</v>
      </c>
    </row>
    <row r="91" spans="3:13" x14ac:dyDescent="0.2">
      <c r="C91" s="11"/>
      <c r="D91" s="11" t="s">
        <v>24</v>
      </c>
      <c r="E91" s="11" t="s">
        <v>38</v>
      </c>
      <c r="F91" s="11" t="s">
        <v>35</v>
      </c>
      <c r="G91" s="11" t="s">
        <v>29</v>
      </c>
      <c r="H91" s="11" t="s">
        <v>16</v>
      </c>
      <c r="I91" s="11" t="s">
        <v>17</v>
      </c>
      <c r="J91" s="11">
        <v>45</v>
      </c>
      <c r="K91" s="11" t="s">
        <v>18</v>
      </c>
      <c r="L91" s="11" t="s">
        <v>19</v>
      </c>
      <c r="M91" s="11" t="s">
        <v>26</v>
      </c>
    </row>
    <row r="92" spans="3:13" x14ac:dyDescent="0.2">
      <c r="C92" s="11"/>
      <c r="D92" s="11" t="s">
        <v>24</v>
      </c>
      <c r="E92" s="11" t="s">
        <v>38</v>
      </c>
      <c r="F92" s="11" t="s">
        <v>21</v>
      </c>
      <c r="G92" s="11" t="s">
        <v>13</v>
      </c>
      <c r="H92" s="11" t="s">
        <v>16</v>
      </c>
      <c r="I92" s="11" t="s">
        <v>17</v>
      </c>
      <c r="J92" s="11">
        <v>45</v>
      </c>
      <c r="K92" s="11" t="s">
        <v>18</v>
      </c>
      <c r="L92" s="11" t="s">
        <v>19</v>
      </c>
      <c r="M92" s="11" t="s">
        <v>26</v>
      </c>
    </row>
    <row r="93" spans="3:13" x14ac:dyDescent="0.2">
      <c r="C93" s="11"/>
      <c r="D93" s="11" t="s">
        <v>24</v>
      </c>
      <c r="E93" s="11" t="s">
        <v>38</v>
      </c>
      <c r="F93" s="11" t="s">
        <v>35</v>
      </c>
      <c r="G93" s="11" t="s">
        <v>29</v>
      </c>
      <c r="H93" s="11" t="s">
        <v>16</v>
      </c>
      <c r="I93" s="11" t="s">
        <v>17</v>
      </c>
      <c r="J93" s="11">
        <v>45</v>
      </c>
      <c r="K93" s="11" t="s">
        <v>18</v>
      </c>
      <c r="L93" s="11" t="s">
        <v>19</v>
      </c>
      <c r="M93" s="11" t="s">
        <v>31</v>
      </c>
    </row>
    <row r="94" spans="3:13" x14ac:dyDescent="0.2">
      <c r="C94" s="11"/>
      <c r="D94" s="11" t="s">
        <v>12</v>
      </c>
      <c r="E94" s="11" t="s">
        <v>38</v>
      </c>
      <c r="F94" s="11" t="s">
        <v>14</v>
      </c>
      <c r="G94" s="11" t="s">
        <v>13</v>
      </c>
      <c r="H94" s="11" t="s">
        <v>16</v>
      </c>
      <c r="I94" s="11" t="s">
        <v>17</v>
      </c>
      <c r="J94" s="11">
        <v>45</v>
      </c>
      <c r="K94" s="11" t="s">
        <v>46</v>
      </c>
      <c r="L94" s="11" t="s">
        <v>19</v>
      </c>
      <c r="M94" s="11" t="s">
        <v>40</v>
      </c>
    </row>
    <row r="95" spans="3:13" x14ac:dyDescent="0.2">
      <c r="C95" s="11"/>
      <c r="D95" s="11" t="s">
        <v>24</v>
      </c>
      <c r="E95" s="11" t="s">
        <v>13</v>
      </c>
      <c r="F95" s="11" t="s">
        <v>32</v>
      </c>
      <c r="G95" s="11" t="s">
        <v>13</v>
      </c>
      <c r="H95" s="11" t="s">
        <v>16</v>
      </c>
      <c r="I95" s="11" t="s">
        <v>17</v>
      </c>
      <c r="J95" s="11">
        <v>46</v>
      </c>
      <c r="K95" s="11" t="s">
        <v>18</v>
      </c>
      <c r="L95" s="11" t="s">
        <v>19</v>
      </c>
      <c r="M95" s="11" t="s">
        <v>43</v>
      </c>
    </row>
    <row r="96" spans="3:13" x14ac:dyDescent="0.2">
      <c r="C96" s="11"/>
      <c r="D96" s="11" t="s">
        <v>12</v>
      </c>
      <c r="E96" s="11" t="s">
        <v>13</v>
      </c>
      <c r="F96" s="11" t="s">
        <v>28</v>
      </c>
      <c r="G96" s="11" t="s">
        <v>29</v>
      </c>
      <c r="H96" s="11" t="s">
        <v>16</v>
      </c>
      <c r="I96" s="11" t="s">
        <v>36</v>
      </c>
      <c r="J96" s="11">
        <v>46</v>
      </c>
      <c r="K96" s="11" t="s">
        <v>18</v>
      </c>
      <c r="L96" s="11" t="s">
        <v>19</v>
      </c>
      <c r="M96" s="11" t="s">
        <v>37</v>
      </c>
    </row>
    <row r="97" spans="3:13" x14ac:dyDescent="0.2">
      <c r="C97" s="11"/>
      <c r="D97" s="11" t="s">
        <v>12</v>
      </c>
      <c r="E97" s="11" t="s">
        <v>13</v>
      </c>
      <c r="F97" s="11" t="s">
        <v>47</v>
      </c>
      <c r="G97" s="11" t="s">
        <v>13</v>
      </c>
      <c r="H97" s="11" t="s">
        <v>16</v>
      </c>
      <c r="I97" s="11" t="s">
        <v>17</v>
      </c>
      <c r="J97" s="11">
        <v>46</v>
      </c>
      <c r="K97" s="11" t="s">
        <v>18</v>
      </c>
      <c r="L97" s="11" t="s">
        <v>19</v>
      </c>
      <c r="M97" s="11" t="s">
        <v>40</v>
      </c>
    </row>
    <row r="98" spans="3:13" x14ac:dyDescent="0.2">
      <c r="C98" s="11"/>
      <c r="D98" s="11" t="s">
        <v>24</v>
      </c>
      <c r="E98" s="11" t="s">
        <v>25</v>
      </c>
      <c r="F98" s="11" t="s">
        <v>44</v>
      </c>
      <c r="G98" s="11" t="s">
        <v>29</v>
      </c>
      <c r="H98" s="11" t="s">
        <v>16</v>
      </c>
      <c r="I98" s="11" t="s">
        <v>17</v>
      </c>
      <c r="J98" s="11">
        <v>46</v>
      </c>
      <c r="K98" s="11" t="s">
        <v>18</v>
      </c>
      <c r="L98" s="11" t="s">
        <v>19</v>
      </c>
      <c r="M98" s="11" t="s">
        <v>43</v>
      </c>
    </row>
    <row r="99" spans="3:13" x14ac:dyDescent="0.2">
      <c r="C99" s="11"/>
      <c r="D99" s="11" t="s">
        <v>24</v>
      </c>
      <c r="E99" s="11" t="s">
        <v>27</v>
      </c>
      <c r="F99" s="11" t="s">
        <v>28</v>
      </c>
      <c r="G99" s="11" t="s">
        <v>15</v>
      </c>
      <c r="H99" s="11" t="s">
        <v>16</v>
      </c>
      <c r="I99" s="11" t="s">
        <v>17</v>
      </c>
      <c r="J99" s="11">
        <v>46</v>
      </c>
      <c r="K99" s="11" t="s">
        <v>18</v>
      </c>
      <c r="L99" s="11" t="s">
        <v>39</v>
      </c>
      <c r="M99" s="11" t="s">
        <v>23</v>
      </c>
    </row>
    <row r="100" spans="3:13" x14ac:dyDescent="0.2">
      <c r="C100" s="11"/>
      <c r="D100" s="11" t="s">
        <v>24</v>
      </c>
      <c r="E100" s="11" t="s">
        <v>41</v>
      </c>
      <c r="F100" s="11" t="s">
        <v>21</v>
      </c>
      <c r="G100" s="11" t="s">
        <v>49</v>
      </c>
      <c r="H100" s="11" t="s">
        <v>30</v>
      </c>
      <c r="I100" s="11" t="s">
        <v>17</v>
      </c>
      <c r="J100" s="11">
        <v>46</v>
      </c>
      <c r="K100" s="11" t="s">
        <v>18</v>
      </c>
      <c r="L100" s="11" t="s">
        <v>39</v>
      </c>
      <c r="M100" s="11" t="s">
        <v>51</v>
      </c>
    </row>
    <row r="101" spans="3:13" x14ac:dyDescent="0.2">
      <c r="C101" s="11"/>
      <c r="D101" s="11" t="s">
        <v>24</v>
      </c>
      <c r="E101" s="11" t="s">
        <v>41</v>
      </c>
      <c r="F101" s="11" t="s">
        <v>44</v>
      </c>
      <c r="G101" s="11" t="s">
        <v>49</v>
      </c>
      <c r="H101" s="11" t="s">
        <v>16</v>
      </c>
      <c r="I101" s="11" t="s">
        <v>17</v>
      </c>
      <c r="J101" s="11">
        <v>46</v>
      </c>
      <c r="K101" s="11" t="s">
        <v>18</v>
      </c>
      <c r="L101" s="11" t="s">
        <v>19</v>
      </c>
      <c r="M101" s="11" t="s">
        <v>34</v>
      </c>
    </row>
    <row r="102" spans="3:13" x14ac:dyDescent="0.2">
      <c r="C102" s="11"/>
      <c r="D102" s="11" t="s">
        <v>24</v>
      </c>
      <c r="E102" s="11" t="s">
        <v>38</v>
      </c>
      <c r="F102" s="11" t="s">
        <v>47</v>
      </c>
      <c r="G102" s="11" t="s">
        <v>42</v>
      </c>
      <c r="H102" s="11" t="s">
        <v>16</v>
      </c>
      <c r="I102" s="11" t="s">
        <v>17</v>
      </c>
      <c r="J102" s="11">
        <v>46</v>
      </c>
      <c r="K102" s="11" t="s">
        <v>18</v>
      </c>
      <c r="L102" s="11" t="s">
        <v>19</v>
      </c>
      <c r="M102" s="11" t="s">
        <v>20</v>
      </c>
    </row>
    <row r="103" spans="3:13" x14ac:dyDescent="0.2">
      <c r="C103" s="11"/>
      <c r="D103" s="11" t="s">
        <v>24</v>
      </c>
      <c r="E103" s="11" t="s">
        <v>13</v>
      </c>
      <c r="F103" s="11" t="s">
        <v>35</v>
      </c>
      <c r="G103" s="11" t="s">
        <v>13</v>
      </c>
      <c r="H103" s="11" t="s">
        <v>16</v>
      </c>
      <c r="I103" s="11" t="s">
        <v>17</v>
      </c>
      <c r="J103" s="11">
        <v>47</v>
      </c>
      <c r="K103" s="11" t="s">
        <v>18</v>
      </c>
      <c r="L103" s="11" t="s">
        <v>19</v>
      </c>
      <c r="M103" s="11" t="s">
        <v>40</v>
      </c>
    </row>
    <row r="104" spans="3:13" x14ac:dyDescent="0.2">
      <c r="C104" s="11"/>
      <c r="D104" s="11" t="s">
        <v>12</v>
      </c>
      <c r="E104" s="11" t="s">
        <v>13</v>
      </c>
      <c r="F104" s="11" t="s">
        <v>35</v>
      </c>
      <c r="G104" s="11" t="s">
        <v>15</v>
      </c>
      <c r="H104" s="11" t="s">
        <v>16</v>
      </c>
      <c r="I104" s="11" t="s">
        <v>17</v>
      </c>
      <c r="J104" s="11">
        <v>47</v>
      </c>
      <c r="K104" s="11" t="s">
        <v>18</v>
      </c>
      <c r="L104" s="11" t="s">
        <v>19</v>
      </c>
      <c r="M104" s="11" t="s">
        <v>26</v>
      </c>
    </row>
    <row r="105" spans="3:13" x14ac:dyDescent="0.2">
      <c r="C105" s="11"/>
      <c r="D105" s="11" t="s">
        <v>24</v>
      </c>
      <c r="E105" s="11" t="s">
        <v>27</v>
      </c>
      <c r="F105" s="11" t="s">
        <v>28</v>
      </c>
      <c r="G105" s="11" t="s">
        <v>29</v>
      </c>
      <c r="H105" s="11" t="s">
        <v>30</v>
      </c>
      <c r="I105" s="11" t="s">
        <v>17</v>
      </c>
      <c r="J105" s="11">
        <v>47</v>
      </c>
      <c r="K105" s="11" t="s">
        <v>18</v>
      </c>
      <c r="L105" s="11" t="s">
        <v>19</v>
      </c>
      <c r="M105" s="11" t="s">
        <v>31</v>
      </c>
    </row>
    <row r="106" spans="3:13" x14ac:dyDescent="0.2">
      <c r="C106" s="11"/>
      <c r="D106" s="11" t="s">
        <v>12</v>
      </c>
      <c r="E106" s="11" t="s">
        <v>27</v>
      </c>
      <c r="F106" s="11" t="s">
        <v>33</v>
      </c>
      <c r="G106" s="11" t="s">
        <v>29</v>
      </c>
      <c r="H106" s="11" t="s">
        <v>16</v>
      </c>
      <c r="I106" s="11" t="s">
        <v>17</v>
      </c>
      <c r="J106" s="11">
        <v>47</v>
      </c>
      <c r="K106" s="11" t="s">
        <v>18</v>
      </c>
      <c r="L106" s="11" t="s">
        <v>19</v>
      </c>
      <c r="M106" s="11" t="s">
        <v>26</v>
      </c>
    </row>
    <row r="107" spans="3:13" x14ac:dyDescent="0.2">
      <c r="C107" s="11"/>
      <c r="D107" s="11" t="s">
        <v>24</v>
      </c>
      <c r="E107" s="11" t="s">
        <v>41</v>
      </c>
      <c r="F107" s="11" t="s">
        <v>47</v>
      </c>
      <c r="G107" s="11" t="s">
        <v>29</v>
      </c>
      <c r="H107" s="11" t="s">
        <v>16</v>
      </c>
      <c r="I107" s="11" t="s">
        <v>17</v>
      </c>
      <c r="J107" s="11">
        <v>47</v>
      </c>
      <c r="K107" s="11" t="s">
        <v>18</v>
      </c>
      <c r="L107" s="11" t="s">
        <v>19</v>
      </c>
      <c r="M107" s="11" t="s">
        <v>26</v>
      </c>
    </row>
    <row r="108" spans="3:13" x14ac:dyDescent="0.2">
      <c r="C108" s="11"/>
      <c r="D108" s="11" t="s">
        <v>24</v>
      </c>
      <c r="E108" s="11" t="s">
        <v>41</v>
      </c>
      <c r="F108" s="11" t="s">
        <v>14</v>
      </c>
      <c r="G108" s="11" t="s">
        <v>13</v>
      </c>
      <c r="H108" s="11" t="s">
        <v>16</v>
      </c>
      <c r="I108" s="11" t="s">
        <v>17</v>
      </c>
      <c r="J108" s="11">
        <v>47</v>
      </c>
      <c r="K108" s="11" t="s">
        <v>18</v>
      </c>
      <c r="L108" s="11" t="s">
        <v>19</v>
      </c>
      <c r="M108" s="11" t="s">
        <v>26</v>
      </c>
    </row>
    <row r="109" spans="3:13" x14ac:dyDescent="0.2">
      <c r="C109" s="11"/>
      <c r="D109" s="11" t="s">
        <v>24</v>
      </c>
      <c r="E109" s="11" t="s">
        <v>38</v>
      </c>
      <c r="F109" s="11" t="s">
        <v>47</v>
      </c>
      <c r="G109" s="11" t="s">
        <v>29</v>
      </c>
      <c r="H109" s="11" t="s">
        <v>16</v>
      </c>
      <c r="I109" s="11" t="s">
        <v>17</v>
      </c>
      <c r="J109" s="11">
        <v>47</v>
      </c>
      <c r="K109" s="11" t="s">
        <v>46</v>
      </c>
      <c r="L109" s="11" t="s">
        <v>19</v>
      </c>
      <c r="M109" s="11" t="s">
        <v>40</v>
      </c>
    </row>
    <row r="110" spans="3:13" x14ac:dyDescent="0.2">
      <c r="C110" s="11"/>
      <c r="D110" s="11" t="s">
        <v>12</v>
      </c>
      <c r="E110" s="11" t="s">
        <v>38</v>
      </c>
      <c r="F110" s="11" t="s">
        <v>21</v>
      </c>
      <c r="G110" s="11" t="s">
        <v>15</v>
      </c>
      <c r="H110" s="11" t="s">
        <v>16</v>
      </c>
      <c r="I110" s="11" t="s">
        <v>17</v>
      </c>
      <c r="J110" s="11">
        <v>47</v>
      </c>
      <c r="K110" s="11" t="s">
        <v>18</v>
      </c>
      <c r="L110" s="11" t="s">
        <v>19</v>
      </c>
      <c r="M110" s="11" t="s">
        <v>23</v>
      </c>
    </row>
    <row r="111" spans="3:13" x14ac:dyDescent="0.2">
      <c r="C111" s="11"/>
      <c r="D111" s="11" t="s">
        <v>24</v>
      </c>
      <c r="E111" s="11" t="s">
        <v>38</v>
      </c>
      <c r="F111" s="11" t="s">
        <v>35</v>
      </c>
      <c r="G111" s="11" t="s">
        <v>29</v>
      </c>
      <c r="H111" s="11" t="s">
        <v>16</v>
      </c>
      <c r="I111" s="11" t="s">
        <v>17</v>
      </c>
      <c r="J111" s="11">
        <v>47</v>
      </c>
      <c r="K111" s="11" t="s">
        <v>18</v>
      </c>
      <c r="L111" s="11" t="s">
        <v>19</v>
      </c>
      <c r="M111" s="11" t="s">
        <v>23</v>
      </c>
    </row>
    <row r="112" spans="3:13" x14ac:dyDescent="0.2">
      <c r="C112" s="11"/>
      <c r="D112" s="11" t="s">
        <v>24</v>
      </c>
      <c r="E112" s="11" t="s">
        <v>38</v>
      </c>
      <c r="F112" s="11" t="s">
        <v>21</v>
      </c>
      <c r="G112" s="11" t="s">
        <v>49</v>
      </c>
      <c r="H112" s="11" t="s">
        <v>16</v>
      </c>
      <c r="I112" s="11" t="s">
        <v>17</v>
      </c>
      <c r="J112" s="11">
        <v>47</v>
      </c>
      <c r="K112" s="11" t="s">
        <v>18</v>
      </c>
      <c r="L112" s="11" t="s">
        <v>19</v>
      </c>
      <c r="M112" s="11" t="s">
        <v>37</v>
      </c>
    </row>
    <row r="113" spans="3:13" x14ac:dyDescent="0.2">
      <c r="C113" s="11"/>
      <c r="D113" s="11" t="s">
        <v>24</v>
      </c>
      <c r="E113" s="11" t="s">
        <v>38</v>
      </c>
      <c r="F113" s="11" t="s">
        <v>21</v>
      </c>
      <c r="G113" s="11" t="s">
        <v>29</v>
      </c>
      <c r="H113" s="11" t="s">
        <v>16</v>
      </c>
      <c r="I113" s="11" t="s">
        <v>17</v>
      </c>
      <c r="J113" s="11">
        <v>47</v>
      </c>
      <c r="K113" s="11" t="s">
        <v>18</v>
      </c>
      <c r="L113" s="11" t="s">
        <v>19</v>
      </c>
      <c r="M113" s="11" t="s">
        <v>31</v>
      </c>
    </row>
    <row r="114" spans="3:13" x14ac:dyDescent="0.2">
      <c r="C114" s="11"/>
      <c r="D114" s="11" t="s">
        <v>24</v>
      </c>
      <c r="E114" s="11" t="s">
        <v>38</v>
      </c>
      <c r="F114" s="11" t="s">
        <v>35</v>
      </c>
      <c r="G114" s="11" t="s">
        <v>13</v>
      </c>
      <c r="H114" s="11" t="s">
        <v>16</v>
      </c>
      <c r="I114" s="11" t="s">
        <v>17</v>
      </c>
      <c r="J114" s="11">
        <v>47</v>
      </c>
      <c r="K114" s="11" t="s">
        <v>18</v>
      </c>
      <c r="L114" s="11" t="s">
        <v>19</v>
      </c>
      <c r="M114" s="11" t="s">
        <v>43</v>
      </c>
    </row>
    <row r="115" spans="3:13" x14ac:dyDescent="0.2">
      <c r="C115" s="11"/>
      <c r="D115" s="11" t="s">
        <v>24</v>
      </c>
      <c r="E115" s="11" t="s">
        <v>13</v>
      </c>
      <c r="F115" s="11" t="s">
        <v>21</v>
      </c>
      <c r="G115" s="11" t="s">
        <v>29</v>
      </c>
      <c r="H115" s="11" t="s">
        <v>16</v>
      </c>
      <c r="I115" s="11" t="s">
        <v>17</v>
      </c>
      <c r="J115" s="11">
        <v>48</v>
      </c>
      <c r="K115" s="11" t="s">
        <v>18</v>
      </c>
      <c r="L115" s="11" t="s">
        <v>19</v>
      </c>
      <c r="M115" s="11" t="s">
        <v>40</v>
      </c>
    </row>
    <row r="116" spans="3:13" x14ac:dyDescent="0.2">
      <c r="C116" s="11"/>
      <c r="D116" s="11" t="s">
        <v>24</v>
      </c>
      <c r="E116" s="11" t="s">
        <v>13</v>
      </c>
      <c r="F116" s="11" t="s">
        <v>32</v>
      </c>
      <c r="G116" s="11" t="s">
        <v>29</v>
      </c>
      <c r="H116" s="11" t="s">
        <v>16</v>
      </c>
      <c r="I116" s="11" t="s">
        <v>17</v>
      </c>
      <c r="J116" s="11">
        <v>48</v>
      </c>
      <c r="K116" s="11" t="s">
        <v>18</v>
      </c>
      <c r="L116" s="11" t="s">
        <v>19</v>
      </c>
      <c r="M116" s="11" t="s">
        <v>40</v>
      </c>
    </row>
    <row r="117" spans="3:13" x14ac:dyDescent="0.2">
      <c r="C117" s="11"/>
      <c r="D117" s="11" t="s">
        <v>24</v>
      </c>
      <c r="E117" s="11" t="s">
        <v>13</v>
      </c>
      <c r="F117" s="11" t="s">
        <v>32</v>
      </c>
      <c r="G117" s="11" t="s">
        <v>15</v>
      </c>
      <c r="H117" s="11" t="s">
        <v>16</v>
      </c>
      <c r="I117" s="11" t="s">
        <v>17</v>
      </c>
      <c r="J117" s="11">
        <v>48</v>
      </c>
      <c r="K117" s="11" t="s">
        <v>18</v>
      </c>
      <c r="L117" s="11" t="s">
        <v>19</v>
      </c>
      <c r="M117" s="11" t="s">
        <v>40</v>
      </c>
    </row>
    <row r="118" spans="3:13" x14ac:dyDescent="0.2">
      <c r="C118" s="11"/>
      <c r="D118" s="11" t="s">
        <v>24</v>
      </c>
      <c r="E118" s="11" t="s">
        <v>13</v>
      </c>
      <c r="F118" s="11" t="s">
        <v>32</v>
      </c>
      <c r="G118" s="11" t="s">
        <v>42</v>
      </c>
      <c r="H118" s="11" t="s">
        <v>16</v>
      </c>
      <c r="I118" s="11" t="s">
        <v>17</v>
      </c>
      <c r="J118" s="11">
        <v>48</v>
      </c>
      <c r="K118" s="11" t="s">
        <v>18</v>
      </c>
      <c r="L118" s="11" t="s">
        <v>19</v>
      </c>
      <c r="M118" s="11" t="s">
        <v>37</v>
      </c>
    </row>
    <row r="119" spans="3:13" x14ac:dyDescent="0.2">
      <c r="C119" s="11"/>
      <c r="D119" s="11" t="s">
        <v>24</v>
      </c>
      <c r="E119" s="11" t="s">
        <v>27</v>
      </c>
      <c r="F119" s="11" t="s">
        <v>47</v>
      </c>
      <c r="G119" s="11" t="s">
        <v>15</v>
      </c>
      <c r="H119" s="11" t="s">
        <v>16</v>
      </c>
      <c r="I119" s="11" t="s">
        <v>17</v>
      </c>
      <c r="J119" s="11">
        <v>48</v>
      </c>
      <c r="K119" s="11" t="s">
        <v>18</v>
      </c>
      <c r="L119" s="11" t="s">
        <v>39</v>
      </c>
      <c r="M119" s="11" t="s">
        <v>20</v>
      </c>
    </row>
    <row r="120" spans="3:13" x14ac:dyDescent="0.2">
      <c r="C120" s="11"/>
      <c r="D120" s="11" t="s">
        <v>24</v>
      </c>
      <c r="E120" s="11" t="s">
        <v>27</v>
      </c>
      <c r="F120" s="11" t="s">
        <v>28</v>
      </c>
      <c r="G120" s="11" t="s">
        <v>29</v>
      </c>
      <c r="H120" s="11" t="s">
        <v>16</v>
      </c>
      <c r="I120" s="11" t="s">
        <v>17</v>
      </c>
      <c r="J120" s="11">
        <v>48</v>
      </c>
      <c r="K120" s="11" t="s">
        <v>18</v>
      </c>
      <c r="L120" s="11" t="s">
        <v>19</v>
      </c>
      <c r="M120" s="11" t="s">
        <v>40</v>
      </c>
    </row>
    <row r="121" spans="3:13" x14ac:dyDescent="0.2">
      <c r="C121" s="11"/>
      <c r="D121" s="11" t="s">
        <v>12</v>
      </c>
      <c r="E121" s="11" t="s">
        <v>41</v>
      </c>
      <c r="F121" s="11" t="s">
        <v>21</v>
      </c>
      <c r="G121" s="11" t="s">
        <v>15</v>
      </c>
      <c r="H121" s="11" t="s">
        <v>16</v>
      </c>
      <c r="I121" s="11" t="s">
        <v>36</v>
      </c>
      <c r="J121" s="11">
        <v>48</v>
      </c>
      <c r="K121" s="11" t="s">
        <v>18</v>
      </c>
      <c r="L121" s="11" t="s">
        <v>39</v>
      </c>
      <c r="M121" s="11" t="s">
        <v>37</v>
      </c>
    </row>
    <row r="122" spans="3:13" x14ac:dyDescent="0.2">
      <c r="C122" s="11"/>
      <c r="D122" s="11" t="s">
        <v>24</v>
      </c>
      <c r="E122" s="11" t="s">
        <v>41</v>
      </c>
      <c r="F122" s="11" t="s">
        <v>35</v>
      </c>
      <c r="G122" s="11" t="s">
        <v>49</v>
      </c>
      <c r="H122" s="11" t="s">
        <v>16</v>
      </c>
      <c r="I122" s="11" t="s">
        <v>17</v>
      </c>
      <c r="J122" s="11">
        <v>48</v>
      </c>
      <c r="K122" s="11" t="s">
        <v>18</v>
      </c>
      <c r="L122" s="11" t="s">
        <v>19</v>
      </c>
      <c r="M122" s="11" t="s">
        <v>31</v>
      </c>
    </row>
    <row r="123" spans="3:13" x14ac:dyDescent="0.2">
      <c r="C123" s="11"/>
      <c r="D123" s="11" t="s">
        <v>12</v>
      </c>
      <c r="E123" s="11" t="s">
        <v>13</v>
      </c>
      <c r="F123" s="11" t="s">
        <v>32</v>
      </c>
      <c r="G123" s="11" t="s">
        <v>13</v>
      </c>
      <c r="H123" s="11" t="s">
        <v>16</v>
      </c>
      <c r="I123" s="11" t="s">
        <v>17</v>
      </c>
      <c r="J123" s="11">
        <v>49</v>
      </c>
      <c r="K123" s="11" t="s">
        <v>18</v>
      </c>
      <c r="L123" s="11" t="s">
        <v>19</v>
      </c>
      <c r="M123" s="11" t="s">
        <v>26</v>
      </c>
    </row>
    <row r="124" spans="3:13" x14ac:dyDescent="0.2">
      <c r="C124" s="11"/>
      <c r="D124" s="11" t="s">
        <v>12</v>
      </c>
      <c r="E124" s="11" t="s">
        <v>13</v>
      </c>
      <c r="F124" s="11" t="s">
        <v>44</v>
      </c>
      <c r="G124" s="11" t="s">
        <v>15</v>
      </c>
      <c r="H124" s="11" t="s">
        <v>16</v>
      </c>
      <c r="I124" s="11" t="s">
        <v>17</v>
      </c>
      <c r="J124" s="11">
        <v>49</v>
      </c>
      <c r="K124" s="11" t="s">
        <v>18</v>
      </c>
      <c r="L124" s="11" t="s">
        <v>19</v>
      </c>
      <c r="M124" s="11" t="s">
        <v>26</v>
      </c>
    </row>
    <row r="125" spans="3:13" x14ac:dyDescent="0.2">
      <c r="C125" s="11"/>
      <c r="D125" s="11" t="s">
        <v>24</v>
      </c>
      <c r="E125" s="11" t="s">
        <v>13</v>
      </c>
      <c r="F125" s="11" t="s">
        <v>32</v>
      </c>
      <c r="G125" s="11" t="s">
        <v>13</v>
      </c>
      <c r="H125" s="11" t="s">
        <v>16</v>
      </c>
      <c r="I125" s="11" t="s">
        <v>17</v>
      </c>
      <c r="J125" s="11">
        <v>49</v>
      </c>
      <c r="K125" s="11" t="s">
        <v>46</v>
      </c>
      <c r="L125" s="11" t="s">
        <v>19</v>
      </c>
      <c r="M125" s="11" t="s">
        <v>45</v>
      </c>
    </row>
    <row r="126" spans="3:13" x14ac:dyDescent="0.2">
      <c r="C126" s="11"/>
      <c r="D126" s="11" t="s">
        <v>24</v>
      </c>
      <c r="E126" s="11" t="s">
        <v>13</v>
      </c>
      <c r="F126" s="11" t="s">
        <v>14</v>
      </c>
      <c r="G126" s="11" t="s">
        <v>29</v>
      </c>
      <c r="H126" s="11" t="s">
        <v>16</v>
      </c>
      <c r="I126" s="11" t="s">
        <v>17</v>
      </c>
      <c r="J126" s="11">
        <v>49</v>
      </c>
      <c r="K126" s="11" t="s">
        <v>18</v>
      </c>
      <c r="L126" s="11" t="s">
        <v>19</v>
      </c>
      <c r="M126" s="11" t="s">
        <v>40</v>
      </c>
    </row>
    <row r="127" spans="3:13" x14ac:dyDescent="0.2">
      <c r="C127" s="11"/>
      <c r="D127" s="11" t="s">
        <v>24</v>
      </c>
      <c r="E127" s="11" t="s">
        <v>27</v>
      </c>
      <c r="F127" s="11" t="s">
        <v>28</v>
      </c>
      <c r="G127" s="11" t="s">
        <v>42</v>
      </c>
      <c r="H127" s="11" t="s">
        <v>16</v>
      </c>
      <c r="I127" s="11" t="s">
        <v>17</v>
      </c>
      <c r="J127" s="11">
        <v>49</v>
      </c>
      <c r="K127" s="11" t="s">
        <v>46</v>
      </c>
      <c r="L127" s="11" t="s">
        <v>19</v>
      </c>
      <c r="M127" s="11" t="s">
        <v>34</v>
      </c>
    </row>
    <row r="128" spans="3:13" x14ac:dyDescent="0.2">
      <c r="C128" s="11"/>
      <c r="D128" s="11" t="s">
        <v>24</v>
      </c>
      <c r="E128" s="11" t="s">
        <v>27</v>
      </c>
      <c r="F128" s="11" t="s">
        <v>35</v>
      </c>
      <c r="G128" s="11" t="s">
        <v>13</v>
      </c>
      <c r="H128" s="11" t="s">
        <v>16</v>
      </c>
      <c r="I128" s="11" t="s">
        <v>17</v>
      </c>
      <c r="J128" s="11">
        <v>49</v>
      </c>
      <c r="K128" s="11" t="s">
        <v>18</v>
      </c>
      <c r="L128" s="11" t="s">
        <v>19</v>
      </c>
      <c r="M128" s="11" t="s">
        <v>37</v>
      </c>
    </row>
    <row r="129" spans="3:13" x14ac:dyDescent="0.2">
      <c r="C129" s="11"/>
      <c r="D129" s="11" t="s">
        <v>24</v>
      </c>
      <c r="E129" s="11" t="s">
        <v>27</v>
      </c>
      <c r="F129" s="11" t="s">
        <v>21</v>
      </c>
      <c r="G129" s="11" t="s">
        <v>15</v>
      </c>
      <c r="H129" s="11" t="s">
        <v>16</v>
      </c>
      <c r="I129" s="11" t="s">
        <v>17</v>
      </c>
      <c r="J129" s="11">
        <v>49</v>
      </c>
      <c r="K129" s="11" t="s">
        <v>18</v>
      </c>
      <c r="L129" s="11" t="s">
        <v>19</v>
      </c>
      <c r="M129" s="11" t="s">
        <v>34</v>
      </c>
    </row>
    <row r="130" spans="3:13" x14ac:dyDescent="0.2">
      <c r="C130" s="11"/>
      <c r="D130" s="11" t="s">
        <v>24</v>
      </c>
      <c r="E130" s="11" t="s">
        <v>27</v>
      </c>
      <c r="F130" s="11" t="s">
        <v>47</v>
      </c>
      <c r="G130" s="11" t="s">
        <v>13</v>
      </c>
      <c r="H130" s="11" t="s">
        <v>16</v>
      </c>
      <c r="I130" s="11" t="s">
        <v>17</v>
      </c>
      <c r="J130" s="11">
        <v>49</v>
      </c>
      <c r="K130" s="11" t="s">
        <v>18</v>
      </c>
      <c r="L130" s="11" t="s">
        <v>19</v>
      </c>
      <c r="M130" s="11" t="s">
        <v>31</v>
      </c>
    </row>
    <row r="131" spans="3:13" x14ac:dyDescent="0.2">
      <c r="C131" s="11"/>
      <c r="D131" s="11" t="s">
        <v>24</v>
      </c>
      <c r="E131" s="11" t="s">
        <v>27</v>
      </c>
      <c r="F131" s="11" t="s">
        <v>28</v>
      </c>
      <c r="G131" s="11" t="s">
        <v>15</v>
      </c>
      <c r="H131" s="11" t="s">
        <v>16</v>
      </c>
      <c r="I131" s="11" t="s">
        <v>17</v>
      </c>
      <c r="J131" s="11">
        <v>49</v>
      </c>
      <c r="K131" s="11" t="s">
        <v>18</v>
      </c>
      <c r="L131" s="11" t="s">
        <v>19</v>
      </c>
      <c r="M131" s="11" t="s">
        <v>31</v>
      </c>
    </row>
    <row r="132" spans="3:13" x14ac:dyDescent="0.2">
      <c r="C132" s="11"/>
      <c r="D132" s="11" t="s">
        <v>24</v>
      </c>
      <c r="E132" s="11" t="s">
        <v>41</v>
      </c>
      <c r="F132" s="11" t="s">
        <v>32</v>
      </c>
      <c r="G132" s="11" t="s">
        <v>49</v>
      </c>
      <c r="H132" s="11" t="s">
        <v>16</v>
      </c>
      <c r="I132" s="11" t="s">
        <v>17</v>
      </c>
      <c r="J132" s="11">
        <v>49</v>
      </c>
      <c r="K132" s="11" t="s">
        <v>18</v>
      </c>
      <c r="L132" s="11" t="s">
        <v>39</v>
      </c>
      <c r="M132" s="11" t="s">
        <v>31</v>
      </c>
    </row>
    <row r="133" spans="3:13" x14ac:dyDescent="0.2">
      <c r="C133" s="11"/>
      <c r="D133" s="11" t="s">
        <v>55</v>
      </c>
      <c r="E133" s="11" t="s">
        <v>41</v>
      </c>
      <c r="F133" s="11" t="s">
        <v>21</v>
      </c>
      <c r="G133" s="11" t="s">
        <v>15</v>
      </c>
      <c r="H133" s="11" t="s">
        <v>16</v>
      </c>
      <c r="I133" s="11" t="s">
        <v>17</v>
      </c>
      <c r="J133" s="11">
        <v>49</v>
      </c>
      <c r="K133" s="11" t="s">
        <v>18</v>
      </c>
      <c r="L133" s="11" t="s">
        <v>19</v>
      </c>
      <c r="M133" s="11" t="s">
        <v>48</v>
      </c>
    </row>
    <row r="134" spans="3:13" x14ac:dyDescent="0.2">
      <c r="C134" s="11"/>
      <c r="D134" s="11" t="s">
        <v>24</v>
      </c>
      <c r="E134" s="11" t="s">
        <v>38</v>
      </c>
      <c r="F134" s="11" t="s">
        <v>35</v>
      </c>
      <c r="G134" s="11" t="s">
        <v>29</v>
      </c>
      <c r="H134" s="11" t="s">
        <v>16</v>
      </c>
      <c r="I134" s="11" t="s">
        <v>17</v>
      </c>
      <c r="J134" s="11">
        <v>49</v>
      </c>
      <c r="K134" s="11" t="s">
        <v>18</v>
      </c>
      <c r="L134" s="11" t="s">
        <v>19</v>
      </c>
      <c r="M134" s="11" t="s">
        <v>37</v>
      </c>
    </row>
    <row r="135" spans="3:13" x14ac:dyDescent="0.2">
      <c r="C135" s="11"/>
      <c r="D135" s="11" t="s">
        <v>24</v>
      </c>
      <c r="E135" s="11" t="s">
        <v>13</v>
      </c>
      <c r="F135" s="11" t="s">
        <v>47</v>
      </c>
      <c r="G135" s="11" t="s">
        <v>15</v>
      </c>
      <c r="H135" s="11" t="s">
        <v>16</v>
      </c>
      <c r="I135" s="11" t="s">
        <v>36</v>
      </c>
      <c r="J135" s="11">
        <v>50</v>
      </c>
      <c r="K135" s="11" t="s">
        <v>18</v>
      </c>
      <c r="L135" s="11" t="s">
        <v>19</v>
      </c>
      <c r="M135" s="11" t="s">
        <v>37</v>
      </c>
    </row>
    <row r="136" spans="3:13" x14ac:dyDescent="0.2">
      <c r="C136" s="11"/>
      <c r="D136" s="11" t="s">
        <v>24</v>
      </c>
      <c r="E136" s="11" t="s">
        <v>13</v>
      </c>
      <c r="F136" s="11" t="s">
        <v>47</v>
      </c>
      <c r="G136" s="11" t="s">
        <v>13</v>
      </c>
      <c r="H136" s="11" t="s">
        <v>16</v>
      </c>
      <c r="I136" s="11" t="s">
        <v>17</v>
      </c>
      <c r="J136" s="11">
        <v>50</v>
      </c>
      <c r="K136" s="11" t="s">
        <v>18</v>
      </c>
      <c r="L136" s="11" t="s">
        <v>19</v>
      </c>
      <c r="M136" s="11" t="s">
        <v>40</v>
      </c>
    </row>
    <row r="137" spans="3:13" x14ac:dyDescent="0.2">
      <c r="C137" s="11"/>
      <c r="D137" s="11" t="s">
        <v>24</v>
      </c>
      <c r="E137" s="11" t="s">
        <v>27</v>
      </c>
      <c r="F137" s="11" t="s">
        <v>32</v>
      </c>
      <c r="G137" s="11" t="s">
        <v>13</v>
      </c>
      <c r="H137" s="11" t="s">
        <v>16</v>
      </c>
      <c r="I137" s="11" t="s">
        <v>17</v>
      </c>
      <c r="J137" s="11">
        <v>50</v>
      </c>
      <c r="K137" s="11" t="s">
        <v>18</v>
      </c>
      <c r="L137" s="11" t="s">
        <v>19</v>
      </c>
      <c r="M137" s="11" t="s">
        <v>26</v>
      </c>
    </row>
    <row r="138" spans="3:13" x14ac:dyDescent="0.2">
      <c r="C138" s="11"/>
      <c r="D138" s="11" t="s">
        <v>24</v>
      </c>
      <c r="E138" s="11" t="s">
        <v>27</v>
      </c>
      <c r="F138" s="11" t="s">
        <v>35</v>
      </c>
      <c r="G138" s="11" t="s">
        <v>42</v>
      </c>
      <c r="H138" s="11" t="s">
        <v>16</v>
      </c>
      <c r="I138" s="11" t="s">
        <v>17</v>
      </c>
      <c r="J138" s="11">
        <v>50</v>
      </c>
      <c r="K138" s="11" t="s">
        <v>18</v>
      </c>
      <c r="L138" s="11" t="s">
        <v>19</v>
      </c>
      <c r="M138" s="11" t="s">
        <v>31</v>
      </c>
    </row>
    <row r="139" spans="3:13" x14ac:dyDescent="0.2">
      <c r="C139" s="11"/>
      <c r="D139" s="11" t="s">
        <v>24</v>
      </c>
      <c r="E139" s="11" t="s">
        <v>27</v>
      </c>
      <c r="F139" s="11" t="s">
        <v>47</v>
      </c>
      <c r="G139" s="11" t="s">
        <v>29</v>
      </c>
      <c r="H139" s="11" t="s">
        <v>16</v>
      </c>
      <c r="I139" s="11" t="s">
        <v>17</v>
      </c>
      <c r="J139" s="11">
        <v>50</v>
      </c>
      <c r="K139" s="11" t="s">
        <v>18</v>
      </c>
      <c r="L139" s="11" t="s">
        <v>19</v>
      </c>
      <c r="M139" s="11" t="s">
        <v>40</v>
      </c>
    </row>
    <row r="140" spans="3:13" x14ac:dyDescent="0.2">
      <c r="C140" s="11"/>
      <c r="D140" s="11" t="s">
        <v>12</v>
      </c>
      <c r="E140" s="11" t="s">
        <v>41</v>
      </c>
      <c r="F140" s="11" t="s">
        <v>47</v>
      </c>
      <c r="G140" s="11" t="s">
        <v>13</v>
      </c>
      <c r="H140" s="11" t="s">
        <v>16</v>
      </c>
      <c r="I140" s="11" t="s">
        <v>17</v>
      </c>
      <c r="J140" s="11">
        <v>50</v>
      </c>
      <c r="K140" s="11" t="s">
        <v>18</v>
      </c>
      <c r="L140" s="11" t="s">
        <v>19</v>
      </c>
      <c r="M140" s="11" t="s">
        <v>20</v>
      </c>
    </row>
    <row r="141" spans="3:13" x14ac:dyDescent="0.2">
      <c r="C141" s="11"/>
      <c r="D141" s="11" t="s">
        <v>24</v>
      </c>
      <c r="E141" s="11" t="s">
        <v>38</v>
      </c>
      <c r="F141" s="11" t="s">
        <v>47</v>
      </c>
      <c r="G141" s="11" t="s">
        <v>29</v>
      </c>
      <c r="H141" s="11" t="s">
        <v>16</v>
      </c>
      <c r="I141" s="11" t="s">
        <v>17</v>
      </c>
      <c r="J141" s="11">
        <v>50</v>
      </c>
      <c r="K141" s="11" t="s">
        <v>18</v>
      </c>
      <c r="L141" s="11" t="s">
        <v>19</v>
      </c>
      <c r="M141" s="11" t="s">
        <v>34</v>
      </c>
    </row>
    <row r="142" spans="3:13" x14ac:dyDescent="0.2">
      <c r="C142" s="11"/>
      <c r="D142" s="11" t="s">
        <v>12</v>
      </c>
      <c r="E142" s="11" t="s">
        <v>38</v>
      </c>
      <c r="F142" s="11" t="s">
        <v>21</v>
      </c>
      <c r="G142" s="11" t="s">
        <v>15</v>
      </c>
      <c r="H142" s="11" t="s">
        <v>16</v>
      </c>
      <c r="I142" s="11" t="s">
        <v>17</v>
      </c>
      <c r="J142" s="11">
        <v>50</v>
      </c>
      <c r="K142" s="11" t="s">
        <v>18</v>
      </c>
      <c r="L142" s="11" t="s">
        <v>19</v>
      </c>
      <c r="M142" s="11" t="s">
        <v>26</v>
      </c>
    </row>
    <row r="143" spans="3:13" x14ac:dyDescent="0.2">
      <c r="C143" s="11"/>
      <c r="D143" s="11" t="s">
        <v>12</v>
      </c>
      <c r="E143" s="11" t="s">
        <v>13</v>
      </c>
      <c r="F143" s="11" t="s">
        <v>32</v>
      </c>
      <c r="G143" s="11" t="s">
        <v>15</v>
      </c>
      <c r="H143" s="11" t="s">
        <v>16</v>
      </c>
      <c r="I143" s="11" t="s">
        <v>17</v>
      </c>
      <c r="J143" s="11">
        <v>51</v>
      </c>
      <c r="K143" s="11" t="s">
        <v>18</v>
      </c>
      <c r="L143" s="11" t="s">
        <v>39</v>
      </c>
      <c r="M143" s="11" t="s">
        <v>26</v>
      </c>
    </row>
    <row r="144" spans="3:13" x14ac:dyDescent="0.2">
      <c r="C144" s="11"/>
      <c r="D144" s="11" t="s">
        <v>24</v>
      </c>
      <c r="E144" s="11" t="s">
        <v>13</v>
      </c>
      <c r="F144" s="11" t="s">
        <v>33</v>
      </c>
      <c r="G144" s="11" t="s">
        <v>13</v>
      </c>
      <c r="H144" s="11" t="s">
        <v>16</v>
      </c>
      <c r="I144" s="11" t="s">
        <v>17</v>
      </c>
      <c r="J144" s="11">
        <v>51</v>
      </c>
      <c r="K144" s="11" t="s">
        <v>18</v>
      </c>
      <c r="L144" s="11" t="s">
        <v>19</v>
      </c>
      <c r="M144" s="11" t="s">
        <v>37</v>
      </c>
    </row>
    <row r="145" spans="3:13" x14ac:dyDescent="0.2">
      <c r="C145" s="11"/>
      <c r="D145" s="11" t="s">
        <v>12</v>
      </c>
      <c r="E145" s="11" t="s">
        <v>27</v>
      </c>
      <c r="F145" s="11" t="s">
        <v>21</v>
      </c>
      <c r="G145" s="11" t="s">
        <v>15</v>
      </c>
      <c r="H145" s="11" t="s">
        <v>16</v>
      </c>
      <c r="I145" s="11" t="s">
        <v>17</v>
      </c>
      <c r="J145" s="11">
        <v>51</v>
      </c>
      <c r="K145" s="11" t="s">
        <v>18</v>
      </c>
      <c r="L145" s="11" t="s">
        <v>19</v>
      </c>
      <c r="M145" s="11" t="s">
        <v>26</v>
      </c>
    </row>
    <row r="146" spans="3:13" x14ac:dyDescent="0.2">
      <c r="C146" s="11"/>
      <c r="D146" s="11" t="s">
        <v>24</v>
      </c>
      <c r="E146" s="11" t="s">
        <v>41</v>
      </c>
      <c r="F146" s="11" t="s">
        <v>44</v>
      </c>
      <c r="G146" s="11" t="s">
        <v>15</v>
      </c>
      <c r="H146" s="11" t="s">
        <v>30</v>
      </c>
      <c r="I146" s="11" t="s">
        <v>17</v>
      </c>
      <c r="J146" s="11">
        <v>51</v>
      </c>
      <c r="K146" s="11" t="s">
        <v>18</v>
      </c>
      <c r="L146" s="11" t="s">
        <v>19</v>
      </c>
      <c r="M146" s="11" t="s">
        <v>40</v>
      </c>
    </row>
    <row r="147" spans="3:13" x14ac:dyDescent="0.2">
      <c r="C147" s="11"/>
      <c r="D147" s="11" t="s">
        <v>12</v>
      </c>
      <c r="E147" s="11" t="s">
        <v>38</v>
      </c>
      <c r="F147" s="11" t="s">
        <v>32</v>
      </c>
      <c r="G147" s="11" t="s">
        <v>15</v>
      </c>
      <c r="H147" s="11" t="s">
        <v>16</v>
      </c>
      <c r="I147" s="11" t="s">
        <v>36</v>
      </c>
      <c r="J147" s="11">
        <v>51</v>
      </c>
      <c r="K147" s="11" t="s">
        <v>18</v>
      </c>
      <c r="L147" s="11" t="s">
        <v>19</v>
      </c>
      <c r="M147" s="11" t="s">
        <v>37</v>
      </c>
    </row>
    <row r="148" spans="3:13" x14ac:dyDescent="0.2">
      <c r="C148" s="11"/>
      <c r="D148" s="11" t="s">
        <v>24</v>
      </c>
      <c r="E148" s="11" t="s">
        <v>38</v>
      </c>
      <c r="F148" s="11" t="s">
        <v>47</v>
      </c>
      <c r="G148" s="11" t="s">
        <v>29</v>
      </c>
      <c r="H148" s="11" t="s">
        <v>16</v>
      </c>
      <c r="I148" s="11" t="s">
        <v>17</v>
      </c>
      <c r="J148" s="11">
        <v>51</v>
      </c>
      <c r="K148" s="11" t="s">
        <v>46</v>
      </c>
      <c r="L148" s="11" t="s">
        <v>19</v>
      </c>
      <c r="M148" s="11" t="s">
        <v>20</v>
      </c>
    </row>
    <row r="149" spans="3:13" x14ac:dyDescent="0.2">
      <c r="C149" s="11"/>
      <c r="D149" s="11" t="s">
        <v>12</v>
      </c>
      <c r="E149" s="11" t="s">
        <v>13</v>
      </c>
      <c r="F149" s="11" t="s">
        <v>47</v>
      </c>
      <c r="G149" s="11" t="s">
        <v>13</v>
      </c>
      <c r="H149" s="11" t="s">
        <v>16</v>
      </c>
      <c r="I149" s="11" t="s">
        <v>17</v>
      </c>
      <c r="J149" s="11">
        <v>52</v>
      </c>
      <c r="K149" s="11" t="s">
        <v>18</v>
      </c>
      <c r="L149" s="11" t="s">
        <v>19</v>
      </c>
      <c r="M149" s="11" t="s">
        <v>40</v>
      </c>
    </row>
    <row r="150" spans="3:13" x14ac:dyDescent="0.2">
      <c r="C150" s="11"/>
      <c r="D150" s="11" t="s">
        <v>24</v>
      </c>
      <c r="E150" s="11" t="s">
        <v>13</v>
      </c>
      <c r="F150" s="11" t="s">
        <v>33</v>
      </c>
      <c r="G150" s="11" t="s">
        <v>29</v>
      </c>
      <c r="H150" s="11" t="s">
        <v>16</v>
      </c>
      <c r="I150" s="11" t="s">
        <v>17</v>
      </c>
      <c r="J150" s="11">
        <v>52</v>
      </c>
      <c r="K150" s="11" t="s">
        <v>46</v>
      </c>
      <c r="L150" s="11" t="s">
        <v>19</v>
      </c>
      <c r="M150" s="11" t="s">
        <v>43</v>
      </c>
    </row>
    <row r="151" spans="3:13" x14ac:dyDescent="0.2">
      <c r="C151" s="11"/>
      <c r="D151" s="11" t="s">
        <v>24</v>
      </c>
      <c r="E151" s="11" t="s">
        <v>13</v>
      </c>
      <c r="F151" s="11" t="s">
        <v>28</v>
      </c>
      <c r="G151" s="11" t="s">
        <v>29</v>
      </c>
      <c r="H151" s="11" t="s">
        <v>16</v>
      </c>
      <c r="I151" s="11" t="s">
        <v>17</v>
      </c>
      <c r="J151" s="11">
        <v>52</v>
      </c>
      <c r="K151" s="11" t="s">
        <v>18</v>
      </c>
      <c r="L151" s="11" t="s">
        <v>19</v>
      </c>
      <c r="M151" s="11" t="s">
        <v>43</v>
      </c>
    </row>
    <row r="152" spans="3:13" x14ac:dyDescent="0.2">
      <c r="C152" s="11"/>
      <c r="D152" s="11" t="s">
        <v>24</v>
      </c>
      <c r="E152" s="11" t="s">
        <v>25</v>
      </c>
      <c r="F152" s="11" t="s">
        <v>14</v>
      </c>
      <c r="G152" s="11" t="s">
        <v>29</v>
      </c>
      <c r="H152" s="11" t="s">
        <v>16</v>
      </c>
      <c r="I152" s="11" t="s">
        <v>17</v>
      </c>
      <c r="J152" s="11">
        <v>52</v>
      </c>
      <c r="K152" s="11" t="s">
        <v>18</v>
      </c>
      <c r="L152" s="11" t="s">
        <v>19</v>
      </c>
      <c r="M152" s="11" t="s">
        <v>26</v>
      </c>
    </row>
    <row r="153" spans="3:13" x14ac:dyDescent="0.2">
      <c r="C153" s="11"/>
      <c r="D153" s="11" t="s">
        <v>24</v>
      </c>
      <c r="E153" s="11" t="s">
        <v>25</v>
      </c>
      <c r="F153" s="11" t="s">
        <v>28</v>
      </c>
      <c r="G153" s="11" t="s">
        <v>29</v>
      </c>
      <c r="H153" s="11" t="s">
        <v>16</v>
      </c>
      <c r="I153" s="11" t="s">
        <v>17</v>
      </c>
      <c r="J153" s="11">
        <v>52</v>
      </c>
      <c r="K153" s="11" t="s">
        <v>18</v>
      </c>
      <c r="L153" s="11" t="s">
        <v>39</v>
      </c>
      <c r="M153" s="11" t="s">
        <v>26</v>
      </c>
    </row>
    <row r="154" spans="3:13" x14ac:dyDescent="0.2">
      <c r="C154" s="11"/>
      <c r="D154" s="11" t="s">
        <v>24</v>
      </c>
      <c r="E154" s="11" t="s">
        <v>25</v>
      </c>
      <c r="F154" s="11" t="s">
        <v>47</v>
      </c>
      <c r="G154" s="11" t="s">
        <v>29</v>
      </c>
      <c r="H154" s="11" t="s">
        <v>16</v>
      </c>
      <c r="I154" s="11" t="s">
        <v>17</v>
      </c>
      <c r="J154" s="11">
        <v>52</v>
      </c>
      <c r="K154" s="11" t="s">
        <v>18</v>
      </c>
      <c r="L154" s="11" t="s">
        <v>19</v>
      </c>
      <c r="M154" s="11" t="s">
        <v>26</v>
      </c>
    </row>
    <row r="155" spans="3:13" x14ac:dyDescent="0.2">
      <c r="C155" s="11"/>
      <c r="D155" s="11" t="s">
        <v>12</v>
      </c>
      <c r="E155" s="11" t="s">
        <v>27</v>
      </c>
      <c r="F155" s="11" t="s">
        <v>32</v>
      </c>
      <c r="G155" s="11" t="s">
        <v>15</v>
      </c>
      <c r="H155" s="11" t="s">
        <v>16</v>
      </c>
      <c r="I155" s="11" t="s">
        <v>17</v>
      </c>
      <c r="J155" s="11">
        <v>52</v>
      </c>
      <c r="K155" s="11" t="s">
        <v>18</v>
      </c>
      <c r="L155" s="11" t="s">
        <v>19</v>
      </c>
      <c r="M155" s="11" t="s">
        <v>26</v>
      </c>
    </row>
    <row r="156" spans="3:13" x14ac:dyDescent="0.2">
      <c r="C156" s="11"/>
      <c r="D156" s="11" t="s">
        <v>24</v>
      </c>
      <c r="E156" s="11" t="s">
        <v>27</v>
      </c>
      <c r="F156" s="11" t="s">
        <v>44</v>
      </c>
      <c r="G156" s="11" t="s">
        <v>13</v>
      </c>
      <c r="H156" s="11" t="s">
        <v>16</v>
      </c>
      <c r="I156" s="11" t="s">
        <v>17</v>
      </c>
      <c r="J156" s="11">
        <v>52</v>
      </c>
      <c r="K156" s="11" t="s">
        <v>18</v>
      </c>
      <c r="L156" s="11" t="s">
        <v>39</v>
      </c>
      <c r="M156" s="11" t="s">
        <v>40</v>
      </c>
    </row>
    <row r="157" spans="3:13" x14ac:dyDescent="0.2">
      <c r="C157" s="11"/>
      <c r="D157" s="11" t="s">
        <v>24</v>
      </c>
      <c r="E157" s="11" t="s">
        <v>27</v>
      </c>
      <c r="F157" s="11" t="s">
        <v>44</v>
      </c>
      <c r="G157" s="11" t="s">
        <v>49</v>
      </c>
      <c r="H157" s="11" t="s">
        <v>16</v>
      </c>
      <c r="I157" s="11" t="s">
        <v>17</v>
      </c>
      <c r="J157" s="11">
        <v>52</v>
      </c>
      <c r="K157" s="11" t="s">
        <v>18</v>
      </c>
      <c r="L157" s="11" t="s">
        <v>19</v>
      </c>
      <c r="M157" s="11" t="s">
        <v>31</v>
      </c>
    </row>
    <row r="158" spans="3:13" x14ac:dyDescent="0.2">
      <c r="C158" s="11"/>
      <c r="D158" s="11" t="s">
        <v>24</v>
      </c>
      <c r="E158" s="11" t="s">
        <v>41</v>
      </c>
      <c r="F158" s="11" t="s">
        <v>28</v>
      </c>
      <c r="G158" s="11" t="s">
        <v>49</v>
      </c>
      <c r="H158" s="11" t="s">
        <v>82</v>
      </c>
      <c r="I158" s="11" t="s">
        <v>17</v>
      </c>
      <c r="J158" s="11">
        <v>52</v>
      </c>
      <c r="K158" s="11" t="s">
        <v>18</v>
      </c>
      <c r="L158" s="11" t="s">
        <v>19</v>
      </c>
      <c r="M158" s="11" t="s">
        <v>51</v>
      </c>
    </row>
    <row r="159" spans="3:13" x14ac:dyDescent="0.2">
      <c r="C159" s="11"/>
      <c r="D159" s="11" t="s">
        <v>12</v>
      </c>
      <c r="E159" s="11" t="s">
        <v>41</v>
      </c>
      <c r="F159" s="11" t="s">
        <v>44</v>
      </c>
      <c r="G159" s="11" t="s">
        <v>49</v>
      </c>
      <c r="H159" s="11" t="s">
        <v>16</v>
      </c>
      <c r="I159" s="11" t="s">
        <v>17</v>
      </c>
      <c r="J159" s="11">
        <v>52</v>
      </c>
      <c r="K159" s="11" t="s">
        <v>18</v>
      </c>
      <c r="L159" s="11" t="s">
        <v>19</v>
      </c>
      <c r="M159" s="11" t="s">
        <v>37</v>
      </c>
    </row>
    <row r="160" spans="3:13" x14ac:dyDescent="0.2">
      <c r="C160" s="11"/>
      <c r="D160" s="11" t="s">
        <v>12</v>
      </c>
      <c r="E160" s="11" t="s">
        <v>38</v>
      </c>
      <c r="F160" s="11" t="s">
        <v>21</v>
      </c>
      <c r="G160" s="11" t="s">
        <v>13</v>
      </c>
      <c r="H160" s="11" t="s">
        <v>16</v>
      </c>
      <c r="I160" s="11" t="s">
        <v>17</v>
      </c>
      <c r="J160" s="11">
        <v>52</v>
      </c>
      <c r="K160" s="11" t="s">
        <v>46</v>
      </c>
      <c r="L160" s="11" t="s">
        <v>19</v>
      </c>
      <c r="M160" s="11" t="s">
        <v>20</v>
      </c>
    </row>
    <row r="161" spans="3:13" x14ac:dyDescent="0.2">
      <c r="C161" s="11"/>
      <c r="D161" s="11" t="s">
        <v>55</v>
      </c>
      <c r="E161" s="11" t="s">
        <v>38</v>
      </c>
      <c r="F161" s="11" t="s">
        <v>28</v>
      </c>
      <c r="G161" s="11" t="s">
        <v>42</v>
      </c>
      <c r="H161" s="11" t="s">
        <v>16</v>
      </c>
      <c r="I161" s="11" t="s">
        <v>36</v>
      </c>
      <c r="J161" s="11">
        <v>52</v>
      </c>
      <c r="K161" s="11" t="s">
        <v>18</v>
      </c>
      <c r="L161" s="11" t="s">
        <v>19</v>
      </c>
      <c r="M161" s="11" t="s">
        <v>48</v>
      </c>
    </row>
    <row r="162" spans="3:13" x14ac:dyDescent="0.2">
      <c r="C162" s="11"/>
      <c r="D162" s="11" t="s">
        <v>24</v>
      </c>
      <c r="E162" s="11" t="s">
        <v>13</v>
      </c>
      <c r="F162" s="11" t="s">
        <v>47</v>
      </c>
      <c r="G162" s="11" t="s">
        <v>13</v>
      </c>
      <c r="H162" s="11" t="s">
        <v>16</v>
      </c>
      <c r="I162" s="11" t="s">
        <v>17</v>
      </c>
      <c r="J162" s="11">
        <v>53</v>
      </c>
      <c r="K162" s="11" t="s">
        <v>18</v>
      </c>
      <c r="L162" s="11" t="s">
        <v>19</v>
      </c>
      <c r="M162" s="11" t="s">
        <v>26</v>
      </c>
    </row>
    <row r="163" spans="3:13" x14ac:dyDescent="0.2">
      <c r="C163" s="11"/>
      <c r="D163" s="11" t="s">
        <v>12</v>
      </c>
      <c r="E163" s="11" t="s">
        <v>27</v>
      </c>
      <c r="F163" s="11" t="s">
        <v>32</v>
      </c>
      <c r="G163" s="11" t="s">
        <v>15</v>
      </c>
      <c r="H163" s="11" t="s">
        <v>16</v>
      </c>
      <c r="I163" s="11" t="s">
        <v>17</v>
      </c>
      <c r="J163" s="11">
        <v>53</v>
      </c>
      <c r="K163" s="11" t="s">
        <v>18</v>
      </c>
      <c r="L163" s="11" t="s">
        <v>19</v>
      </c>
      <c r="M163" s="11" t="s">
        <v>40</v>
      </c>
    </row>
    <row r="164" spans="3:13" x14ac:dyDescent="0.2">
      <c r="C164" s="11"/>
      <c r="D164" s="11" t="s">
        <v>24</v>
      </c>
      <c r="E164" s="11" t="s">
        <v>27</v>
      </c>
      <c r="F164" s="11" t="s">
        <v>14</v>
      </c>
      <c r="G164" s="11" t="s">
        <v>13</v>
      </c>
      <c r="H164" s="11" t="s">
        <v>16</v>
      </c>
      <c r="I164" s="11" t="s">
        <v>17</v>
      </c>
      <c r="J164" s="11">
        <v>53</v>
      </c>
      <c r="K164" s="11" t="s">
        <v>18</v>
      </c>
      <c r="L164" s="11" t="s">
        <v>19</v>
      </c>
      <c r="M164" s="11" t="s">
        <v>34</v>
      </c>
    </row>
    <row r="165" spans="3:13" x14ac:dyDescent="0.2">
      <c r="C165" s="11"/>
      <c r="D165" s="11" t="s">
        <v>24</v>
      </c>
      <c r="E165" s="11" t="s">
        <v>41</v>
      </c>
      <c r="F165" s="11" t="s">
        <v>14</v>
      </c>
      <c r="G165" s="11" t="s">
        <v>29</v>
      </c>
      <c r="H165" s="11" t="s">
        <v>16</v>
      </c>
      <c r="I165" s="11" t="s">
        <v>17</v>
      </c>
      <c r="J165" s="11">
        <v>53</v>
      </c>
      <c r="K165" s="11" t="s">
        <v>18</v>
      </c>
      <c r="L165" s="11" t="s">
        <v>19</v>
      </c>
      <c r="M165" s="11" t="s">
        <v>20</v>
      </c>
    </row>
    <row r="166" spans="3:13" x14ac:dyDescent="0.2">
      <c r="C166" s="11"/>
      <c r="D166" s="11" t="s">
        <v>24</v>
      </c>
      <c r="E166" s="11" t="s">
        <v>13</v>
      </c>
      <c r="F166" s="11" t="s">
        <v>33</v>
      </c>
      <c r="G166" s="11" t="s">
        <v>29</v>
      </c>
      <c r="H166" s="11" t="s">
        <v>16</v>
      </c>
      <c r="I166" s="11" t="s">
        <v>17</v>
      </c>
      <c r="J166" s="11">
        <v>54</v>
      </c>
      <c r="K166" s="11" t="s">
        <v>18</v>
      </c>
      <c r="L166" s="11" t="s">
        <v>19</v>
      </c>
      <c r="M166" s="11" t="s">
        <v>40</v>
      </c>
    </row>
    <row r="167" spans="3:13" x14ac:dyDescent="0.2">
      <c r="C167" s="11"/>
      <c r="D167" s="11" t="s">
        <v>24</v>
      </c>
      <c r="E167" s="11" t="s">
        <v>13</v>
      </c>
      <c r="F167" s="11" t="s">
        <v>35</v>
      </c>
      <c r="G167" s="11" t="s">
        <v>29</v>
      </c>
      <c r="H167" s="11" t="s">
        <v>16</v>
      </c>
      <c r="I167" s="11" t="s">
        <v>17</v>
      </c>
      <c r="J167" s="11">
        <v>54</v>
      </c>
      <c r="K167" s="11" t="s">
        <v>18</v>
      </c>
      <c r="L167" s="11" t="s">
        <v>19</v>
      </c>
      <c r="M167" s="11" t="s">
        <v>40</v>
      </c>
    </row>
    <row r="168" spans="3:13" x14ac:dyDescent="0.2">
      <c r="C168" s="11"/>
      <c r="D168" s="11" t="s">
        <v>24</v>
      </c>
      <c r="E168" s="11" t="s">
        <v>13</v>
      </c>
      <c r="F168" s="11" t="s">
        <v>21</v>
      </c>
      <c r="G168" s="11" t="s">
        <v>15</v>
      </c>
      <c r="H168" s="11" t="s">
        <v>16</v>
      </c>
      <c r="I168" s="11" t="s">
        <v>17</v>
      </c>
      <c r="J168" s="11">
        <v>54</v>
      </c>
      <c r="K168" s="11" t="s">
        <v>18</v>
      </c>
      <c r="L168" s="11" t="s">
        <v>19</v>
      </c>
      <c r="M168" s="11" t="s">
        <v>40</v>
      </c>
    </row>
    <row r="169" spans="3:13" x14ac:dyDescent="0.2">
      <c r="C169" s="11"/>
      <c r="D169" s="11" t="s">
        <v>24</v>
      </c>
      <c r="E169" s="11" t="s">
        <v>13</v>
      </c>
      <c r="F169" s="11" t="s">
        <v>47</v>
      </c>
      <c r="G169" s="11" t="s">
        <v>49</v>
      </c>
      <c r="H169" s="11" t="s">
        <v>16</v>
      </c>
      <c r="I169" s="11" t="s">
        <v>17</v>
      </c>
      <c r="J169" s="11">
        <v>54</v>
      </c>
      <c r="K169" s="11" t="s">
        <v>18</v>
      </c>
      <c r="L169" s="11" t="s">
        <v>19</v>
      </c>
      <c r="M169" s="11" t="s">
        <v>40</v>
      </c>
    </row>
    <row r="170" spans="3:13" x14ac:dyDescent="0.2">
      <c r="C170" s="11"/>
      <c r="D170" s="11" t="s">
        <v>24</v>
      </c>
      <c r="E170" s="11" t="s">
        <v>13</v>
      </c>
      <c r="F170" s="11" t="s">
        <v>28</v>
      </c>
      <c r="G170" s="11" t="s">
        <v>13</v>
      </c>
      <c r="H170" s="11" t="s">
        <v>16</v>
      </c>
      <c r="I170" s="11" t="s">
        <v>17</v>
      </c>
      <c r="J170" s="11">
        <v>54</v>
      </c>
      <c r="K170" s="11" t="s">
        <v>18</v>
      </c>
      <c r="L170" s="11" t="s">
        <v>19</v>
      </c>
      <c r="M170" s="11" t="s">
        <v>31</v>
      </c>
    </row>
    <row r="171" spans="3:13" x14ac:dyDescent="0.2">
      <c r="C171" s="11"/>
      <c r="D171" s="11" t="s">
        <v>24</v>
      </c>
      <c r="E171" s="11" t="s">
        <v>13</v>
      </c>
      <c r="F171" s="11" t="s">
        <v>35</v>
      </c>
      <c r="G171" s="11" t="s">
        <v>42</v>
      </c>
      <c r="H171" s="11" t="s">
        <v>16</v>
      </c>
      <c r="I171" s="11" t="s">
        <v>17</v>
      </c>
      <c r="J171" s="11">
        <v>54</v>
      </c>
      <c r="K171" s="11" t="s">
        <v>18</v>
      </c>
      <c r="L171" s="11" t="s">
        <v>19</v>
      </c>
      <c r="M171" s="11" t="s">
        <v>26</v>
      </c>
    </row>
    <row r="172" spans="3:13" x14ac:dyDescent="0.2">
      <c r="C172" s="11"/>
      <c r="D172" s="11" t="s">
        <v>24</v>
      </c>
      <c r="E172" s="11" t="s">
        <v>13</v>
      </c>
      <c r="F172" s="11" t="s">
        <v>14</v>
      </c>
      <c r="G172" s="11" t="s">
        <v>29</v>
      </c>
      <c r="H172" s="11" t="s">
        <v>16</v>
      </c>
      <c r="I172" s="11" t="s">
        <v>17</v>
      </c>
      <c r="J172" s="11">
        <v>54</v>
      </c>
      <c r="K172" s="11" t="s">
        <v>18</v>
      </c>
      <c r="L172" s="11" t="s">
        <v>19</v>
      </c>
      <c r="M172" s="11" t="s">
        <v>34</v>
      </c>
    </row>
    <row r="173" spans="3:13" x14ac:dyDescent="0.2">
      <c r="C173" s="11"/>
      <c r="D173" s="11" t="s">
        <v>12</v>
      </c>
      <c r="E173" s="11" t="s">
        <v>27</v>
      </c>
      <c r="F173" s="11" t="s">
        <v>21</v>
      </c>
      <c r="G173" s="11" t="s">
        <v>49</v>
      </c>
      <c r="H173" s="11" t="s">
        <v>16</v>
      </c>
      <c r="I173" s="11" t="s">
        <v>17</v>
      </c>
      <c r="J173" s="11">
        <v>54</v>
      </c>
      <c r="K173" s="11" t="s">
        <v>18</v>
      </c>
      <c r="L173" s="11" t="s">
        <v>19</v>
      </c>
      <c r="M173" s="11" t="s">
        <v>34</v>
      </c>
    </row>
    <row r="174" spans="3:13" x14ac:dyDescent="0.2">
      <c r="C174" s="11"/>
      <c r="D174" s="11" t="s">
        <v>24</v>
      </c>
      <c r="E174" s="11" t="s">
        <v>27</v>
      </c>
      <c r="F174" s="11" t="s">
        <v>32</v>
      </c>
      <c r="G174" s="11" t="s">
        <v>13</v>
      </c>
      <c r="H174" s="11" t="s">
        <v>16</v>
      </c>
      <c r="I174" s="11" t="s">
        <v>17</v>
      </c>
      <c r="J174" s="11">
        <v>54</v>
      </c>
      <c r="K174" s="11" t="s">
        <v>18</v>
      </c>
      <c r="L174" s="11" t="s">
        <v>19</v>
      </c>
      <c r="M174" s="11" t="s">
        <v>43</v>
      </c>
    </row>
    <row r="175" spans="3:13" x14ac:dyDescent="0.2">
      <c r="C175" s="11"/>
      <c r="D175" s="11" t="s">
        <v>24</v>
      </c>
      <c r="E175" s="11" t="s">
        <v>41</v>
      </c>
      <c r="F175" s="11" t="s">
        <v>44</v>
      </c>
      <c r="G175" s="11" t="s">
        <v>13</v>
      </c>
      <c r="H175" s="11" t="s">
        <v>30</v>
      </c>
      <c r="I175" s="11" t="s">
        <v>17</v>
      </c>
      <c r="J175" s="11">
        <v>54</v>
      </c>
      <c r="K175" s="11" t="s">
        <v>18</v>
      </c>
      <c r="L175" s="11" t="s">
        <v>19</v>
      </c>
      <c r="M175" s="11" t="s">
        <v>45</v>
      </c>
    </row>
    <row r="176" spans="3:13" x14ac:dyDescent="0.2">
      <c r="C176" s="11"/>
      <c r="D176" s="11" t="s">
        <v>24</v>
      </c>
      <c r="E176" s="11" t="s">
        <v>41</v>
      </c>
      <c r="F176" s="11" t="s">
        <v>33</v>
      </c>
      <c r="G176" s="11" t="s">
        <v>13</v>
      </c>
      <c r="H176" s="11" t="s">
        <v>16</v>
      </c>
      <c r="I176" s="11" t="s">
        <v>17</v>
      </c>
      <c r="J176" s="11">
        <v>54</v>
      </c>
      <c r="K176" s="11" t="s">
        <v>46</v>
      </c>
      <c r="L176" s="11" t="s">
        <v>19</v>
      </c>
      <c r="M176" s="11" t="s">
        <v>40</v>
      </c>
    </row>
    <row r="177" spans="3:13" x14ac:dyDescent="0.2">
      <c r="C177" s="11"/>
      <c r="D177" s="11" t="s">
        <v>12</v>
      </c>
      <c r="E177" s="11" t="s">
        <v>41</v>
      </c>
      <c r="F177" s="11" t="s">
        <v>21</v>
      </c>
      <c r="G177" s="11" t="s">
        <v>49</v>
      </c>
      <c r="H177" s="11" t="s">
        <v>16</v>
      </c>
      <c r="I177" s="11" t="s">
        <v>17</v>
      </c>
      <c r="J177" s="11">
        <v>54</v>
      </c>
      <c r="K177" s="11" t="s">
        <v>18</v>
      </c>
      <c r="L177" s="11" t="s">
        <v>19</v>
      </c>
      <c r="M177" s="11" t="s">
        <v>34</v>
      </c>
    </row>
    <row r="178" spans="3:13" x14ac:dyDescent="0.2">
      <c r="C178" s="11"/>
      <c r="D178" s="11" t="s">
        <v>24</v>
      </c>
      <c r="E178" s="11" t="s">
        <v>41</v>
      </c>
      <c r="F178" s="11" t="s">
        <v>28</v>
      </c>
      <c r="G178" s="11" t="s">
        <v>13</v>
      </c>
      <c r="H178" s="11" t="s">
        <v>16</v>
      </c>
      <c r="I178" s="11" t="s">
        <v>17</v>
      </c>
      <c r="J178" s="11">
        <v>54</v>
      </c>
      <c r="K178" s="11" t="s">
        <v>18</v>
      </c>
      <c r="L178" s="11" t="s">
        <v>19</v>
      </c>
      <c r="M178" s="11" t="s">
        <v>43</v>
      </c>
    </row>
    <row r="179" spans="3:13" x14ac:dyDescent="0.2">
      <c r="C179" s="11"/>
      <c r="D179" s="11" t="s">
        <v>24</v>
      </c>
      <c r="E179" s="11" t="s">
        <v>41</v>
      </c>
      <c r="F179" s="11" t="s">
        <v>32</v>
      </c>
      <c r="G179" s="11" t="s">
        <v>13</v>
      </c>
      <c r="H179" s="11" t="s">
        <v>16</v>
      </c>
      <c r="I179" s="11" t="s">
        <v>17</v>
      </c>
      <c r="J179" s="11">
        <v>54</v>
      </c>
      <c r="K179" s="11" t="s">
        <v>18</v>
      </c>
      <c r="L179" s="11" t="s">
        <v>19</v>
      </c>
      <c r="M179" s="11" t="s">
        <v>31</v>
      </c>
    </row>
    <row r="180" spans="3:13" x14ac:dyDescent="0.2">
      <c r="C180" s="11"/>
      <c r="D180" s="11" t="s">
        <v>24</v>
      </c>
      <c r="E180" s="11" t="s">
        <v>13</v>
      </c>
      <c r="F180" s="11" t="s">
        <v>33</v>
      </c>
      <c r="G180" s="11" t="s">
        <v>13</v>
      </c>
      <c r="H180" s="11" t="s">
        <v>16</v>
      </c>
      <c r="I180" s="11" t="s">
        <v>17</v>
      </c>
      <c r="J180" s="11">
        <v>55</v>
      </c>
      <c r="K180" s="11" t="s">
        <v>18</v>
      </c>
      <c r="L180" s="11" t="s">
        <v>19</v>
      </c>
      <c r="M180" s="11" t="s">
        <v>20</v>
      </c>
    </row>
    <row r="181" spans="3:13" x14ac:dyDescent="0.2">
      <c r="C181" s="11"/>
      <c r="D181" s="11" t="s">
        <v>12</v>
      </c>
      <c r="E181" s="11" t="s">
        <v>13</v>
      </c>
      <c r="F181" s="11" t="s">
        <v>33</v>
      </c>
      <c r="G181" s="11" t="s">
        <v>15</v>
      </c>
      <c r="H181" s="11" t="s">
        <v>16</v>
      </c>
      <c r="I181" s="11" t="s">
        <v>17</v>
      </c>
      <c r="J181" s="11">
        <v>55</v>
      </c>
      <c r="K181" s="11" t="s">
        <v>46</v>
      </c>
      <c r="L181" s="11" t="s">
        <v>19</v>
      </c>
      <c r="M181" s="11" t="s">
        <v>31</v>
      </c>
    </row>
    <row r="182" spans="3:13" x14ac:dyDescent="0.2">
      <c r="C182" s="11"/>
      <c r="D182" s="11" t="s">
        <v>12</v>
      </c>
      <c r="E182" s="11" t="s">
        <v>13</v>
      </c>
      <c r="F182" s="11" t="s">
        <v>47</v>
      </c>
      <c r="G182" s="11" t="s">
        <v>13</v>
      </c>
      <c r="H182" s="11" t="s">
        <v>16</v>
      </c>
      <c r="I182" s="11" t="s">
        <v>17</v>
      </c>
      <c r="J182" s="11">
        <v>55</v>
      </c>
      <c r="K182" s="11" t="s">
        <v>18</v>
      </c>
      <c r="L182" s="11" t="s">
        <v>19</v>
      </c>
      <c r="M182" s="11" t="s">
        <v>26</v>
      </c>
    </row>
    <row r="183" spans="3:13" x14ac:dyDescent="0.2">
      <c r="C183" s="11"/>
      <c r="D183" s="11" t="s">
        <v>24</v>
      </c>
      <c r="E183" s="11" t="s">
        <v>13</v>
      </c>
      <c r="F183" s="11" t="s">
        <v>47</v>
      </c>
      <c r="G183" s="11" t="s">
        <v>29</v>
      </c>
      <c r="H183" s="11" t="s">
        <v>16</v>
      </c>
      <c r="I183" s="11" t="s">
        <v>17</v>
      </c>
      <c r="J183" s="11">
        <v>55</v>
      </c>
      <c r="K183" s="11" t="s">
        <v>18</v>
      </c>
      <c r="L183" s="11" t="s">
        <v>19</v>
      </c>
      <c r="M183" s="11" t="s">
        <v>26</v>
      </c>
    </row>
    <row r="184" spans="3:13" x14ac:dyDescent="0.2">
      <c r="C184" s="11"/>
      <c r="D184" s="11" t="s">
        <v>12</v>
      </c>
      <c r="E184" s="11" t="s">
        <v>13</v>
      </c>
      <c r="F184" s="11" t="s">
        <v>28</v>
      </c>
      <c r="G184" s="11" t="s">
        <v>15</v>
      </c>
      <c r="H184" s="11" t="s">
        <v>16</v>
      </c>
      <c r="I184" s="11" t="s">
        <v>17</v>
      </c>
      <c r="J184" s="11">
        <v>55</v>
      </c>
      <c r="K184" s="11" t="s">
        <v>18</v>
      </c>
      <c r="L184" s="11" t="s">
        <v>19</v>
      </c>
      <c r="M184" s="11" t="s">
        <v>43</v>
      </c>
    </row>
    <row r="185" spans="3:13" x14ac:dyDescent="0.2">
      <c r="C185" s="11"/>
      <c r="D185" s="11" t="s">
        <v>12</v>
      </c>
      <c r="E185" s="11" t="s">
        <v>13</v>
      </c>
      <c r="F185" s="11" t="s">
        <v>47</v>
      </c>
      <c r="G185" s="11" t="s">
        <v>13</v>
      </c>
      <c r="H185" s="11" t="s">
        <v>16</v>
      </c>
      <c r="I185" s="11" t="s">
        <v>17</v>
      </c>
      <c r="J185" s="11">
        <v>55</v>
      </c>
      <c r="K185" s="11" t="s">
        <v>18</v>
      </c>
      <c r="L185" s="11" t="s">
        <v>19</v>
      </c>
      <c r="M185" s="11" t="s">
        <v>37</v>
      </c>
    </row>
    <row r="186" spans="3:13" x14ac:dyDescent="0.2">
      <c r="C186" s="11"/>
      <c r="D186" s="11" t="s">
        <v>24</v>
      </c>
      <c r="E186" s="11" t="s">
        <v>25</v>
      </c>
      <c r="F186" s="11" t="s">
        <v>47</v>
      </c>
      <c r="G186" s="11" t="s">
        <v>29</v>
      </c>
      <c r="H186" s="11" t="s">
        <v>16</v>
      </c>
      <c r="I186" s="11" t="s">
        <v>17</v>
      </c>
      <c r="J186" s="11">
        <v>55</v>
      </c>
      <c r="K186" s="11" t="s">
        <v>18</v>
      </c>
      <c r="L186" s="11" t="s">
        <v>19</v>
      </c>
      <c r="M186" s="11" t="s">
        <v>43</v>
      </c>
    </row>
    <row r="187" spans="3:13" x14ac:dyDescent="0.2">
      <c r="C187" s="11"/>
      <c r="D187" s="11" t="s">
        <v>24</v>
      </c>
      <c r="E187" s="11" t="s">
        <v>25</v>
      </c>
      <c r="F187" s="11" t="s">
        <v>28</v>
      </c>
      <c r="G187" s="11" t="s">
        <v>42</v>
      </c>
      <c r="H187" s="11" t="s">
        <v>16</v>
      </c>
      <c r="I187" s="11" t="s">
        <v>17</v>
      </c>
      <c r="J187" s="11">
        <v>55</v>
      </c>
      <c r="K187" s="11" t="s">
        <v>18</v>
      </c>
      <c r="L187" s="11" t="s">
        <v>19</v>
      </c>
      <c r="M187" s="11" t="s">
        <v>43</v>
      </c>
    </row>
    <row r="188" spans="3:13" x14ac:dyDescent="0.2">
      <c r="C188" s="11"/>
      <c r="D188" s="11" t="s">
        <v>24</v>
      </c>
      <c r="E188" s="11" t="s">
        <v>27</v>
      </c>
      <c r="F188" s="11" t="s">
        <v>44</v>
      </c>
      <c r="G188" s="11" t="s">
        <v>15</v>
      </c>
      <c r="H188" s="11" t="s">
        <v>16</v>
      </c>
      <c r="I188" s="11" t="s">
        <v>17</v>
      </c>
      <c r="J188" s="11">
        <v>55</v>
      </c>
      <c r="K188" s="11" t="s">
        <v>18</v>
      </c>
      <c r="L188" s="11" t="s">
        <v>19</v>
      </c>
      <c r="M188" s="11" t="s">
        <v>31</v>
      </c>
    </row>
    <row r="189" spans="3:13" x14ac:dyDescent="0.2">
      <c r="C189" s="11"/>
      <c r="D189" s="11" t="s">
        <v>24</v>
      </c>
      <c r="E189" s="11" t="s">
        <v>27</v>
      </c>
      <c r="F189" s="11" t="s">
        <v>47</v>
      </c>
      <c r="G189" s="11" t="s">
        <v>13</v>
      </c>
      <c r="H189" s="11" t="s">
        <v>16</v>
      </c>
      <c r="I189" s="11" t="s">
        <v>17</v>
      </c>
      <c r="J189" s="11">
        <v>55</v>
      </c>
      <c r="K189" s="11" t="s">
        <v>18</v>
      </c>
      <c r="L189" s="11" t="s">
        <v>19</v>
      </c>
      <c r="M189" s="11" t="s">
        <v>31</v>
      </c>
    </row>
    <row r="190" spans="3:13" x14ac:dyDescent="0.2">
      <c r="C190" s="11"/>
      <c r="D190" s="11" t="s">
        <v>24</v>
      </c>
      <c r="E190" s="11" t="s">
        <v>27</v>
      </c>
      <c r="F190" s="11" t="s">
        <v>28</v>
      </c>
      <c r="G190" s="11" t="s">
        <v>15</v>
      </c>
      <c r="H190" s="11" t="s">
        <v>16</v>
      </c>
      <c r="I190" s="11" t="s">
        <v>17</v>
      </c>
      <c r="J190" s="11">
        <v>55</v>
      </c>
      <c r="K190" s="11" t="s">
        <v>18</v>
      </c>
      <c r="L190" s="11" t="s">
        <v>19</v>
      </c>
      <c r="M190" s="11" t="s">
        <v>31</v>
      </c>
    </row>
    <row r="191" spans="3:13" x14ac:dyDescent="0.2">
      <c r="C191" s="11"/>
      <c r="D191" s="11" t="s">
        <v>24</v>
      </c>
      <c r="E191" s="11" t="s">
        <v>27</v>
      </c>
      <c r="F191" s="11" t="s">
        <v>28</v>
      </c>
      <c r="G191" s="11" t="s">
        <v>15</v>
      </c>
      <c r="H191" s="11" t="s">
        <v>16</v>
      </c>
      <c r="I191" s="11" t="s">
        <v>17</v>
      </c>
      <c r="J191" s="11">
        <v>55</v>
      </c>
      <c r="K191" s="11" t="s">
        <v>18</v>
      </c>
      <c r="L191" s="11" t="s">
        <v>19</v>
      </c>
      <c r="M191" s="11" t="s">
        <v>34</v>
      </c>
    </row>
    <row r="192" spans="3:13" x14ac:dyDescent="0.2">
      <c r="C192" s="11"/>
      <c r="D192" s="11" t="s">
        <v>12</v>
      </c>
      <c r="E192" s="11" t="s">
        <v>41</v>
      </c>
      <c r="F192" s="11" t="s">
        <v>14</v>
      </c>
      <c r="G192" s="11" t="s">
        <v>15</v>
      </c>
      <c r="H192" s="11" t="s">
        <v>16</v>
      </c>
      <c r="I192" s="11" t="s">
        <v>36</v>
      </c>
      <c r="J192" s="11">
        <v>55</v>
      </c>
      <c r="K192" s="11" t="s">
        <v>46</v>
      </c>
      <c r="L192" s="11" t="s">
        <v>19</v>
      </c>
      <c r="M192" s="11" t="s">
        <v>37</v>
      </c>
    </row>
    <row r="193" spans="3:13" x14ac:dyDescent="0.2">
      <c r="C193" s="11"/>
      <c r="D193" s="11" t="s">
        <v>24</v>
      </c>
      <c r="E193" s="11" t="s">
        <v>41</v>
      </c>
      <c r="F193" s="11" t="s">
        <v>35</v>
      </c>
      <c r="G193" s="11" t="s">
        <v>15</v>
      </c>
      <c r="H193" s="11" t="s">
        <v>30</v>
      </c>
      <c r="I193" s="11" t="s">
        <v>17</v>
      </c>
      <c r="J193" s="11">
        <v>55</v>
      </c>
      <c r="K193" s="11" t="s">
        <v>18</v>
      </c>
      <c r="L193" s="11" t="s">
        <v>19</v>
      </c>
      <c r="M193" s="11" t="s">
        <v>34</v>
      </c>
    </row>
    <row r="194" spans="3:13" x14ac:dyDescent="0.2">
      <c r="C194" s="11"/>
      <c r="D194" s="11" t="s">
        <v>24</v>
      </c>
      <c r="E194" s="11" t="s">
        <v>38</v>
      </c>
      <c r="F194" s="11" t="s">
        <v>47</v>
      </c>
      <c r="G194" s="11" t="s">
        <v>15</v>
      </c>
      <c r="H194" s="11" t="s">
        <v>16</v>
      </c>
      <c r="I194" s="11" t="s">
        <v>17</v>
      </c>
      <c r="J194" s="11">
        <v>55</v>
      </c>
      <c r="K194" s="11" t="s">
        <v>18</v>
      </c>
      <c r="L194" s="11" t="s">
        <v>19</v>
      </c>
      <c r="M194" s="11" t="s">
        <v>37</v>
      </c>
    </row>
    <row r="195" spans="3:13" x14ac:dyDescent="0.2">
      <c r="C195" s="11"/>
      <c r="D195" s="11" t="s">
        <v>12</v>
      </c>
      <c r="E195" s="11" t="s">
        <v>38</v>
      </c>
      <c r="F195" s="11" t="s">
        <v>28</v>
      </c>
      <c r="G195" s="11" t="s">
        <v>49</v>
      </c>
      <c r="H195" s="11" t="s">
        <v>16</v>
      </c>
      <c r="I195" s="11" t="s">
        <v>17</v>
      </c>
      <c r="J195" s="11">
        <v>55</v>
      </c>
      <c r="K195" s="11" t="s">
        <v>18</v>
      </c>
      <c r="L195" s="11" t="s">
        <v>39</v>
      </c>
      <c r="M195" s="11" t="s">
        <v>34</v>
      </c>
    </row>
    <row r="196" spans="3:13" x14ac:dyDescent="0.2">
      <c r="C196" s="11"/>
      <c r="D196" s="11" t="s">
        <v>24</v>
      </c>
      <c r="E196" s="11" t="s">
        <v>38</v>
      </c>
      <c r="F196" s="11" t="s">
        <v>44</v>
      </c>
      <c r="G196" s="11" t="s">
        <v>15</v>
      </c>
      <c r="H196" s="11" t="s">
        <v>16</v>
      </c>
      <c r="I196" s="11" t="s">
        <v>17</v>
      </c>
      <c r="J196" s="11">
        <v>55</v>
      </c>
      <c r="K196" s="11" t="s">
        <v>18</v>
      </c>
      <c r="L196" s="11" t="s">
        <v>19</v>
      </c>
      <c r="M196" s="11" t="s">
        <v>43</v>
      </c>
    </row>
    <row r="197" spans="3:13" x14ac:dyDescent="0.2">
      <c r="C197" s="11"/>
      <c r="D197" s="11" t="s">
        <v>24</v>
      </c>
      <c r="E197" s="11" t="s">
        <v>38</v>
      </c>
      <c r="F197" s="11" t="s">
        <v>33</v>
      </c>
      <c r="G197" s="11" t="s">
        <v>13</v>
      </c>
      <c r="H197" s="11" t="s">
        <v>16</v>
      </c>
      <c r="I197" s="11" t="s">
        <v>17</v>
      </c>
      <c r="J197" s="11">
        <v>55</v>
      </c>
      <c r="K197" s="11" t="s">
        <v>18</v>
      </c>
      <c r="L197" s="11" t="s">
        <v>19</v>
      </c>
      <c r="M197" s="11" t="s">
        <v>26</v>
      </c>
    </row>
    <row r="198" spans="3:13" x14ac:dyDescent="0.2">
      <c r="C198" s="11"/>
      <c r="D198" s="11" t="s">
        <v>24</v>
      </c>
      <c r="E198" s="11" t="s">
        <v>38</v>
      </c>
      <c r="F198" s="11" t="s">
        <v>21</v>
      </c>
      <c r="G198" s="11" t="s">
        <v>13</v>
      </c>
      <c r="H198" s="11" t="s">
        <v>16</v>
      </c>
      <c r="I198" s="11" t="s">
        <v>17</v>
      </c>
      <c r="J198" s="11">
        <v>55</v>
      </c>
      <c r="K198" s="11" t="s">
        <v>18</v>
      </c>
      <c r="L198" s="11" t="s">
        <v>19</v>
      </c>
      <c r="M198" s="11" t="s">
        <v>26</v>
      </c>
    </row>
    <row r="199" spans="3:13" x14ac:dyDescent="0.2">
      <c r="C199" s="11"/>
      <c r="D199" s="11" t="s">
        <v>12</v>
      </c>
      <c r="E199" s="11" t="s">
        <v>13</v>
      </c>
      <c r="F199" s="11" t="s">
        <v>32</v>
      </c>
      <c r="G199" s="11" t="s">
        <v>13</v>
      </c>
      <c r="H199" s="11" t="s">
        <v>16</v>
      </c>
      <c r="I199" s="11" t="s">
        <v>17</v>
      </c>
      <c r="J199" s="11">
        <v>56</v>
      </c>
      <c r="K199" s="11" t="s">
        <v>18</v>
      </c>
      <c r="L199" s="11" t="s">
        <v>19</v>
      </c>
      <c r="M199" s="11" t="s">
        <v>26</v>
      </c>
    </row>
    <row r="200" spans="3:13" x14ac:dyDescent="0.2">
      <c r="C200" s="11"/>
      <c r="D200" s="11" t="s">
        <v>24</v>
      </c>
      <c r="E200" s="11" t="s">
        <v>13</v>
      </c>
      <c r="F200" s="11" t="s">
        <v>47</v>
      </c>
      <c r="G200" s="11" t="s">
        <v>13</v>
      </c>
      <c r="H200" s="11" t="s">
        <v>16</v>
      </c>
      <c r="I200" s="11" t="s">
        <v>17</v>
      </c>
      <c r="J200" s="11">
        <v>56</v>
      </c>
      <c r="K200" s="11" t="s">
        <v>18</v>
      </c>
      <c r="L200" s="11" t="s">
        <v>19</v>
      </c>
      <c r="M200" s="11" t="s">
        <v>26</v>
      </c>
    </row>
    <row r="201" spans="3:13" x14ac:dyDescent="0.2">
      <c r="C201" s="11"/>
      <c r="D201" s="11" t="s">
        <v>12</v>
      </c>
      <c r="E201" s="11" t="s">
        <v>13</v>
      </c>
      <c r="F201" s="11" t="s">
        <v>21</v>
      </c>
      <c r="G201" s="11" t="s">
        <v>13</v>
      </c>
      <c r="H201" s="11" t="s">
        <v>16</v>
      </c>
      <c r="I201" s="11" t="s">
        <v>17</v>
      </c>
      <c r="J201" s="11">
        <v>56</v>
      </c>
      <c r="K201" s="11" t="s">
        <v>18</v>
      </c>
      <c r="L201" s="11" t="s">
        <v>19</v>
      </c>
      <c r="M201" s="11" t="s">
        <v>31</v>
      </c>
    </row>
    <row r="202" spans="3:13" x14ac:dyDescent="0.2">
      <c r="C202" s="11"/>
      <c r="D202" s="11" t="s">
        <v>24</v>
      </c>
      <c r="E202" s="11" t="s">
        <v>13</v>
      </c>
      <c r="F202" s="11" t="s">
        <v>14</v>
      </c>
      <c r="G202" s="11" t="s">
        <v>13</v>
      </c>
      <c r="H202" s="11" t="s">
        <v>16</v>
      </c>
      <c r="I202" s="11" t="s">
        <v>17</v>
      </c>
      <c r="J202" s="11">
        <v>56</v>
      </c>
      <c r="K202" s="11" t="s">
        <v>18</v>
      </c>
      <c r="L202" s="11" t="s">
        <v>19</v>
      </c>
      <c r="M202" s="11" t="s">
        <v>40</v>
      </c>
    </row>
    <row r="203" spans="3:13" x14ac:dyDescent="0.2">
      <c r="C203" s="11"/>
      <c r="D203" s="11" t="s">
        <v>24</v>
      </c>
      <c r="E203" s="11" t="s">
        <v>25</v>
      </c>
      <c r="F203" s="11" t="s">
        <v>14</v>
      </c>
      <c r="G203" s="11" t="s">
        <v>42</v>
      </c>
      <c r="H203" s="11" t="s">
        <v>16</v>
      </c>
      <c r="I203" s="11" t="s">
        <v>36</v>
      </c>
      <c r="J203" s="11">
        <v>56</v>
      </c>
      <c r="K203" s="11" t="s">
        <v>46</v>
      </c>
      <c r="L203" s="11" t="s">
        <v>19</v>
      </c>
      <c r="M203" s="11" t="s">
        <v>37</v>
      </c>
    </row>
    <row r="204" spans="3:13" x14ac:dyDescent="0.2">
      <c r="C204" s="11"/>
      <c r="D204" s="11" t="s">
        <v>24</v>
      </c>
      <c r="E204" s="11" t="s">
        <v>27</v>
      </c>
      <c r="F204" s="11" t="s">
        <v>33</v>
      </c>
      <c r="G204" s="11" t="s">
        <v>29</v>
      </c>
      <c r="H204" s="11" t="s">
        <v>16</v>
      </c>
      <c r="I204" s="11" t="s">
        <v>17</v>
      </c>
      <c r="J204" s="11">
        <v>56</v>
      </c>
      <c r="K204" s="11" t="s">
        <v>18</v>
      </c>
      <c r="L204" s="11" t="s">
        <v>39</v>
      </c>
      <c r="M204" s="11" t="s">
        <v>31</v>
      </c>
    </row>
    <row r="205" spans="3:13" x14ac:dyDescent="0.2">
      <c r="C205" s="11"/>
      <c r="D205" s="11" t="s">
        <v>12</v>
      </c>
      <c r="E205" s="11" t="s">
        <v>27</v>
      </c>
      <c r="F205" s="11" t="s">
        <v>32</v>
      </c>
      <c r="G205" s="11" t="s">
        <v>29</v>
      </c>
      <c r="H205" s="11" t="s">
        <v>16</v>
      </c>
      <c r="I205" s="11" t="s">
        <v>17</v>
      </c>
      <c r="J205" s="11">
        <v>56</v>
      </c>
      <c r="K205" s="11" t="s">
        <v>18</v>
      </c>
      <c r="L205" s="11" t="s">
        <v>19</v>
      </c>
      <c r="M205" s="11" t="s">
        <v>26</v>
      </c>
    </row>
    <row r="206" spans="3:13" x14ac:dyDescent="0.2">
      <c r="C206" s="11"/>
      <c r="D206" s="11" t="s">
        <v>24</v>
      </c>
      <c r="E206" s="11" t="s">
        <v>27</v>
      </c>
      <c r="F206" s="11" t="s">
        <v>44</v>
      </c>
      <c r="G206" s="11" t="s">
        <v>13</v>
      </c>
      <c r="H206" s="11" t="s">
        <v>16</v>
      </c>
      <c r="I206" s="11" t="s">
        <v>17</v>
      </c>
      <c r="J206" s="11">
        <v>56</v>
      </c>
      <c r="K206" s="11" t="s">
        <v>18</v>
      </c>
      <c r="L206" s="11" t="s">
        <v>19</v>
      </c>
      <c r="M206" s="11" t="s">
        <v>37</v>
      </c>
    </row>
    <row r="207" spans="3:13" x14ac:dyDescent="0.2">
      <c r="C207" s="11"/>
      <c r="D207" s="11" t="s">
        <v>24</v>
      </c>
      <c r="E207" s="11" t="s">
        <v>27</v>
      </c>
      <c r="F207" s="11" t="s">
        <v>28</v>
      </c>
      <c r="G207" s="11" t="s">
        <v>13</v>
      </c>
      <c r="H207" s="11" t="s">
        <v>16</v>
      </c>
      <c r="I207" s="11" t="s">
        <v>17</v>
      </c>
      <c r="J207" s="11">
        <v>56</v>
      </c>
      <c r="K207" s="11" t="s">
        <v>18</v>
      </c>
      <c r="L207" s="11" t="s">
        <v>19</v>
      </c>
      <c r="M207" s="11" t="s">
        <v>40</v>
      </c>
    </row>
    <row r="208" spans="3:13" x14ac:dyDescent="0.2">
      <c r="C208" s="11"/>
      <c r="D208" s="11" t="s">
        <v>24</v>
      </c>
      <c r="E208" s="11" t="s">
        <v>27</v>
      </c>
      <c r="F208" s="11" t="s">
        <v>32</v>
      </c>
      <c r="G208" s="11" t="s">
        <v>13</v>
      </c>
      <c r="H208" s="11" t="s">
        <v>16</v>
      </c>
      <c r="I208" s="11" t="s">
        <v>17</v>
      </c>
      <c r="J208" s="11">
        <v>56</v>
      </c>
      <c r="K208" s="11" t="s">
        <v>46</v>
      </c>
      <c r="L208" s="11" t="s">
        <v>19</v>
      </c>
      <c r="M208" s="11" t="s">
        <v>26</v>
      </c>
    </row>
    <row r="209" spans="3:13" x14ac:dyDescent="0.2">
      <c r="C209" s="11"/>
      <c r="D209" s="11" t="s">
        <v>24</v>
      </c>
      <c r="E209" s="11" t="s">
        <v>27</v>
      </c>
      <c r="F209" s="11" t="s">
        <v>44</v>
      </c>
      <c r="G209" s="11" t="s">
        <v>13</v>
      </c>
      <c r="H209" s="11" t="s">
        <v>16</v>
      </c>
      <c r="I209" s="11" t="s">
        <v>17</v>
      </c>
      <c r="J209" s="11">
        <v>56</v>
      </c>
      <c r="K209" s="11" t="s">
        <v>18</v>
      </c>
      <c r="L209" s="11" t="s">
        <v>19</v>
      </c>
      <c r="M209" s="11" t="s">
        <v>26</v>
      </c>
    </row>
    <row r="210" spans="3:13" x14ac:dyDescent="0.2">
      <c r="C210" s="11"/>
      <c r="D210" s="11" t="s">
        <v>24</v>
      </c>
      <c r="E210" s="11" t="s">
        <v>27</v>
      </c>
      <c r="F210" s="11" t="s">
        <v>28</v>
      </c>
      <c r="G210" s="11" t="s">
        <v>29</v>
      </c>
      <c r="H210" s="11" t="s">
        <v>16</v>
      </c>
      <c r="I210" s="11" t="s">
        <v>17</v>
      </c>
      <c r="J210" s="11">
        <v>56</v>
      </c>
      <c r="K210" s="11" t="s">
        <v>18</v>
      </c>
      <c r="L210" s="11" t="s">
        <v>39</v>
      </c>
      <c r="M210" s="11" t="s">
        <v>43</v>
      </c>
    </row>
    <row r="211" spans="3:13" x14ac:dyDescent="0.2">
      <c r="C211" s="11"/>
      <c r="D211" s="11" t="s">
        <v>12</v>
      </c>
      <c r="E211" s="11" t="s">
        <v>27</v>
      </c>
      <c r="F211" s="11" t="s">
        <v>14</v>
      </c>
      <c r="G211" s="11" t="s">
        <v>13</v>
      </c>
      <c r="H211" s="11" t="s">
        <v>16</v>
      </c>
      <c r="I211" s="11" t="s">
        <v>17</v>
      </c>
      <c r="J211" s="11">
        <v>56</v>
      </c>
      <c r="K211" s="11" t="s">
        <v>18</v>
      </c>
      <c r="L211" s="11" t="s">
        <v>19</v>
      </c>
      <c r="M211" s="11" t="s">
        <v>37</v>
      </c>
    </row>
    <row r="212" spans="3:13" x14ac:dyDescent="0.2">
      <c r="C212" s="11"/>
      <c r="D212" s="11" t="s">
        <v>12</v>
      </c>
      <c r="E212" s="11" t="s">
        <v>27</v>
      </c>
      <c r="F212" s="11" t="s">
        <v>21</v>
      </c>
      <c r="G212" s="11" t="s">
        <v>13</v>
      </c>
      <c r="H212" s="11" t="s">
        <v>16</v>
      </c>
      <c r="I212" s="11" t="s">
        <v>17</v>
      </c>
      <c r="J212" s="11">
        <v>56</v>
      </c>
      <c r="K212" s="11" t="s">
        <v>18</v>
      </c>
      <c r="L212" s="11" t="s">
        <v>19</v>
      </c>
      <c r="M212" s="11" t="s">
        <v>34</v>
      </c>
    </row>
    <row r="213" spans="3:13" x14ac:dyDescent="0.2">
      <c r="C213" s="11"/>
      <c r="D213" s="11" t="s">
        <v>12</v>
      </c>
      <c r="E213" s="11" t="s">
        <v>41</v>
      </c>
      <c r="F213" s="11" t="s">
        <v>35</v>
      </c>
      <c r="G213" s="11" t="s">
        <v>15</v>
      </c>
      <c r="H213" s="11" t="s">
        <v>16</v>
      </c>
      <c r="I213" s="11" t="s">
        <v>17</v>
      </c>
      <c r="J213" s="11">
        <v>56</v>
      </c>
      <c r="K213" s="11" t="s">
        <v>18</v>
      </c>
      <c r="L213" s="11" t="s">
        <v>19</v>
      </c>
      <c r="M213" s="11" t="s">
        <v>26</v>
      </c>
    </row>
    <row r="214" spans="3:13" x14ac:dyDescent="0.2">
      <c r="C214" s="11"/>
      <c r="D214" s="11" t="s">
        <v>24</v>
      </c>
      <c r="E214" s="11" t="s">
        <v>38</v>
      </c>
      <c r="F214" s="11" t="s">
        <v>28</v>
      </c>
      <c r="G214" s="11" t="s">
        <v>13</v>
      </c>
      <c r="H214" s="11" t="s">
        <v>16</v>
      </c>
      <c r="I214" s="11" t="s">
        <v>17</v>
      </c>
      <c r="J214" s="11">
        <v>56</v>
      </c>
      <c r="K214" s="11" t="s">
        <v>18</v>
      </c>
      <c r="L214" s="11" t="s">
        <v>39</v>
      </c>
      <c r="M214" s="11" t="s">
        <v>26</v>
      </c>
    </row>
    <row r="215" spans="3:13" x14ac:dyDescent="0.2">
      <c r="C215" s="11"/>
      <c r="D215" s="11" t="s">
        <v>24</v>
      </c>
      <c r="E215" s="11" t="s">
        <v>38</v>
      </c>
      <c r="F215" s="11" t="s">
        <v>28</v>
      </c>
      <c r="G215" s="11" t="s">
        <v>29</v>
      </c>
      <c r="H215" s="11" t="s">
        <v>16</v>
      </c>
      <c r="I215" s="11" t="s">
        <v>17</v>
      </c>
      <c r="J215" s="11">
        <v>56</v>
      </c>
      <c r="K215" s="11" t="s">
        <v>18</v>
      </c>
      <c r="L215" s="11" t="s">
        <v>19</v>
      </c>
      <c r="M215" s="11" t="s">
        <v>26</v>
      </c>
    </row>
    <row r="216" spans="3:13" x14ac:dyDescent="0.2">
      <c r="C216" s="11"/>
      <c r="D216" s="11" t="s">
        <v>24</v>
      </c>
      <c r="E216" s="11" t="s">
        <v>38</v>
      </c>
      <c r="F216" s="11" t="s">
        <v>47</v>
      </c>
      <c r="G216" s="11" t="s">
        <v>29</v>
      </c>
      <c r="H216" s="11" t="s">
        <v>16</v>
      </c>
      <c r="I216" s="11" t="s">
        <v>17</v>
      </c>
      <c r="J216" s="11">
        <v>56</v>
      </c>
      <c r="K216" s="11" t="s">
        <v>18</v>
      </c>
      <c r="L216" s="11" t="s">
        <v>19</v>
      </c>
      <c r="M216" s="11" t="s">
        <v>26</v>
      </c>
    </row>
    <row r="217" spans="3:13" x14ac:dyDescent="0.2">
      <c r="C217" s="11"/>
      <c r="D217" s="11" t="s">
        <v>12</v>
      </c>
      <c r="E217" s="11" t="s">
        <v>13</v>
      </c>
      <c r="F217" s="11" t="s">
        <v>35</v>
      </c>
      <c r="G217" s="11" t="s">
        <v>15</v>
      </c>
      <c r="H217" s="11" t="s">
        <v>16</v>
      </c>
      <c r="I217" s="11" t="s">
        <v>36</v>
      </c>
      <c r="J217" s="11">
        <v>57</v>
      </c>
      <c r="K217" s="11" t="s">
        <v>18</v>
      </c>
      <c r="L217" s="11" t="s">
        <v>19</v>
      </c>
      <c r="M217" s="11" t="s">
        <v>37</v>
      </c>
    </row>
    <row r="218" spans="3:13" x14ac:dyDescent="0.2">
      <c r="C218" s="11"/>
      <c r="D218" s="11" t="s">
        <v>24</v>
      </c>
      <c r="E218" s="11" t="s">
        <v>13</v>
      </c>
      <c r="F218" s="11" t="s">
        <v>28</v>
      </c>
      <c r="G218" s="11" t="s">
        <v>29</v>
      </c>
      <c r="H218" s="11" t="s">
        <v>16</v>
      </c>
      <c r="I218" s="11" t="s">
        <v>17</v>
      </c>
      <c r="J218" s="11">
        <v>57</v>
      </c>
      <c r="K218" s="11" t="s">
        <v>18</v>
      </c>
      <c r="L218" s="11" t="s">
        <v>19</v>
      </c>
      <c r="M218" s="11" t="s">
        <v>43</v>
      </c>
    </row>
    <row r="219" spans="3:13" x14ac:dyDescent="0.2">
      <c r="C219" s="11"/>
      <c r="D219" s="11" t="s">
        <v>24</v>
      </c>
      <c r="E219" s="11" t="s">
        <v>13</v>
      </c>
      <c r="F219" s="11" t="s">
        <v>21</v>
      </c>
      <c r="G219" s="11" t="s">
        <v>13</v>
      </c>
      <c r="H219" s="11" t="s">
        <v>16</v>
      </c>
      <c r="I219" s="11" t="s">
        <v>17</v>
      </c>
      <c r="J219" s="11">
        <v>57</v>
      </c>
      <c r="K219" s="11" t="s">
        <v>18</v>
      </c>
      <c r="L219" s="11" t="s">
        <v>19</v>
      </c>
      <c r="M219" s="11" t="s">
        <v>40</v>
      </c>
    </row>
    <row r="220" spans="3:13" x14ac:dyDescent="0.2">
      <c r="C220" s="11"/>
      <c r="D220" s="11" t="s">
        <v>12</v>
      </c>
      <c r="E220" s="11" t="s">
        <v>13</v>
      </c>
      <c r="F220" s="11" t="s">
        <v>14</v>
      </c>
      <c r="G220" s="11" t="s">
        <v>29</v>
      </c>
      <c r="H220" s="11" t="s">
        <v>16</v>
      </c>
      <c r="I220" s="11" t="s">
        <v>17</v>
      </c>
      <c r="J220" s="11">
        <v>57</v>
      </c>
      <c r="K220" s="11" t="s">
        <v>18</v>
      </c>
      <c r="L220" s="11" t="s">
        <v>19</v>
      </c>
      <c r="M220" s="11" t="s">
        <v>43</v>
      </c>
    </row>
    <row r="221" spans="3:13" x14ac:dyDescent="0.2">
      <c r="C221" s="11"/>
      <c r="D221" s="11" t="s">
        <v>24</v>
      </c>
      <c r="E221" s="11" t="s">
        <v>13</v>
      </c>
      <c r="F221" s="11" t="s">
        <v>28</v>
      </c>
      <c r="G221" s="11" t="s">
        <v>15</v>
      </c>
      <c r="H221" s="11" t="s">
        <v>16</v>
      </c>
      <c r="I221" s="11" t="s">
        <v>17</v>
      </c>
      <c r="J221" s="11">
        <v>57</v>
      </c>
      <c r="K221" s="11" t="s">
        <v>18</v>
      </c>
      <c r="L221" s="11" t="s">
        <v>19</v>
      </c>
      <c r="M221" s="11" t="s">
        <v>37</v>
      </c>
    </row>
    <row r="222" spans="3:13" x14ac:dyDescent="0.2">
      <c r="C222" s="11"/>
      <c r="D222" s="11" t="s">
        <v>12</v>
      </c>
      <c r="E222" s="11" t="s">
        <v>13</v>
      </c>
      <c r="F222" s="11" t="s">
        <v>14</v>
      </c>
      <c r="G222" s="11" t="s">
        <v>15</v>
      </c>
      <c r="H222" s="11" t="s">
        <v>16</v>
      </c>
      <c r="I222" s="11" t="s">
        <v>17</v>
      </c>
      <c r="J222" s="11">
        <v>57</v>
      </c>
      <c r="K222" s="11" t="s">
        <v>18</v>
      </c>
      <c r="L222" s="11" t="s">
        <v>19</v>
      </c>
      <c r="M222" s="11" t="s">
        <v>40</v>
      </c>
    </row>
    <row r="223" spans="3:13" x14ac:dyDescent="0.2">
      <c r="C223" s="11"/>
      <c r="D223" s="11" t="s">
        <v>12</v>
      </c>
      <c r="E223" s="11" t="s">
        <v>13</v>
      </c>
      <c r="F223" s="11" t="s">
        <v>21</v>
      </c>
      <c r="G223" s="11" t="s">
        <v>15</v>
      </c>
      <c r="H223" s="11" t="s">
        <v>16</v>
      </c>
      <c r="I223" s="11" t="s">
        <v>17</v>
      </c>
      <c r="J223" s="11">
        <v>57</v>
      </c>
      <c r="K223" s="11" t="s">
        <v>18</v>
      </c>
      <c r="L223" s="11" t="s">
        <v>19</v>
      </c>
      <c r="M223" s="11" t="s">
        <v>37</v>
      </c>
    </row>
    <row r="224" spans="3:13" x14ac:dyDescent="0.2">
      <c r="C224" s="11"/>
      <c r="D224" s="11" t="s">
        <v>24</v>
      </c>
      <c r="E224" s="11" t="s">
        <v>25</v>
      </c>
      <c r="F224" s="11" t="s">
        <v>21</v>
      </c>
      <c r="G224" s="11" t="s">
        <v>15</v>
      </c>
      <c r="H224" s="11" t="s">
        <v>16</v>
      </c>
      <c r="I224" s="11" t="s">
        <v>36</v>
      </c>
      <c r="J224" s="11">
        <v>57</v>
      </c>
      <c r="K224" s="11" t="s">
        <v>18</v>
      </c>
      <c r="L224" s="11" t="s">
        <v>19</v>
      </c>
      <c r="M224" s="11" t="s">
        <v>37</v>
      </c>
    </row>
    <row r="225" spans="3:13" x14ac:dyDescent="0.2">
      <c r="C225" s="11"/>
      <c r="D225" s="11" t="s">
        <v>12</v>
      </c>
      <c r="E225" s="11" t="s">
        <v>25</v>
      </c>
      <c r="F225" s="11" t="s">
        <v>32</v>
      </c>
      <c r="G225" s="11" t="s">
        <v>15</v>
      </c>
      <c r="H225" s="11" t="s">
        <v>16</v>
      </c>
      <c r="I225" s="11" t="s">
        <v>17</v>
      </c>
      <c r="J225" s="11">
        <v>57</v>
      </c>
      <c r="K225" s="11" t="s">
        <v>18</v>
      </c>
      <c r="L225" s="11" t="s">
        <v>19</v>
      </c>
      <c r="M225" s="11" t="s">
        <v>43</v>
      </c>
    </row>
    <row r="226" spans="3:13" x14ac:dyDescent="0.2">
      <c r="C226" s="11"/>
      <c r="D226" s="11" t="s">
        <v>24</v>
      </c>
      <c r="E226" s="11" t="s">
        <v>25</v>
      </c>
      <c r="F226" s="11" t="s">
        <v>21</v>
      </c>
      <c r="G226" s="11" t="s">
        <v>42</v>
      </c>
      <c r="H226" s="11" t="s">
        <v>16</v>
      </c>
      <c r="I226" s="11" t="s">
        <v>17</v>
      </c>
      <c r="J226" s="11">
        <v>57</v>
      </c>
      <c r="K226" s="11" t="s">
        <v>18</v>
      </c>
      <c r="L226" s="11" t="s">
        <v>19</v>
      </c>
      <c r="M226" s="11" t="s">
        <v>34</v>
      </c>
    </row>
    <row r="227" spans="3:13" x14ac:dyDescent="0.2">
      <c r="C227" s="11"/>
      <c r="D227" s="11" t="s">
        <v>24</v>
      </c>
      <c r="E227" s="11" t="s">
        <v>25</v>
      </c>
      <c r="F227" s="11" t="s">
        <v>33</v>
      </c>
      <c r="G227" s="11" t="s">
        <v>42</v>
      </c>
      <c r="H227" s="11" t="s">
        <v>16</v>
      </c>
      <c r="I227" s="11" t="s">
        <v>17</v>
      </c>
      <c r="J227" s="11">
        <v>57</v>
      </c>
      <c r="K227" s="11" t="s">
        <v>18</v>
      </c>
      <c r="L227" s="11" t="s">
        <v>19</v>
      </c>
      <c r="M227" s="11" t="s">
        <v>26</v>
      </c>
    </row>
    <row r="228" spans="3:13" x14ac:dyDescent="0.2">
      <c r="C228" s="11"/>
      <c r="D228" s="11" t="s">
        <v>24</v>
      </c>
      <c r="E228" s="11" t="s">
        <v>27</v>
      </c>
      <c r="F228" s="11" t="s">
        <v>47</v>
      </c>
      <c r="G228" s="11" t="s">
        <v>49</v>
      </c>
      <c r="H228" s="11" t="s">
        <v>16</v>
      </c>
      <c r="I228" s="11" t="s">
        <v>17</v>
      </c>
      <c r="J228" s="11">
        <v>57</v>
      </c>
      <c r="K228" s="11" t="s">
        <v>18</v>
      </c>
      <c r="L228" s="11" t="s">
        <v>19</v>
      </c>
      <c r="M228" s="11" t="s">
        <v>31</v>
      </c>
    </row>
    <row r="229" spans="3:13" x14ac:dyDescent="0.2">
      <c r="C229" s="11"/>
      <c r="D229" s="11" t="s">
        <v>24</v>
      </c>
      <c r="E229" s="11" t="s">
        <v>41</v>
      </c>
      <c r="F229" s="11" t="s">
        <v>28</v>
      </c>
      <c r="G229" s="11" t="s">
        <v>13</v>
      </c>
      <c r="H229" s="11" t="s">
        <v>16</v>
      </c>
      <c r="I229" s="11" t="s">
        <v>17</v>
      </c>
      <c r="J229" s="11">
        <v>57</v>
      </c>
      <c r="K229" s="11" t="s">
        <v>18</v>
      </c>
      <c r="L229" s="11" t="s">
        <v>19</v>
      </c>
      <c r="M229" s="11" t="s">
        <v>40</v>
      </c>
    </row>
    <row r="230" spans="3:13" x14ac:dyDescent="0.2">
      <c r="C230" s="11"/>
      <c r="D230" s="11" t="s">
        <v>24</v>
      </c>
      <c r="E230" s="11" t="s">
        <v>41</v>
      </c>
      <c r="F230" s="11" t="s">
        <v>35</v>
      </c>
      <c r="G230" s="11" t="s">
        <v>13</v>
      </c>
      <c r="H230" s="11" t="s">
        <v>16</v>
      </c>
      <c r="I230" s="11" t="s">
        <v>17</v>
      </c>
      <c r="J230" s="11">
        <v>57</v>
      </c>
      <c r="K230" s="11" t="s">
        <v>46</v>
      </c>
      <c r="L230" s="11" t="s">
        <v>19</v>
      </c>
      <c r="M230" s="11" t="s">
        <v>40</v>
      </c>
    </row>
    <row r="231" spans="3:13" x14ac:dyDescent="0.2">
      <c r="C231" s="11"/>
      <c r="D231" s="11" t="s">
        <v>12</v>
      </c>
      <c r="E231" s="11" t="s">
        <v>41</v>
      </c>
      <c r="F231" s="11" t="s">
        <v>21</v>
      </c>
      <c r="G231" s="11" t="s">
        <v>15</v>
      </c>
      <c r="H231" s="11" t="s">
        <v>16</v>
      </c>
      <c r="I231" s="11" t="s">
        <v>17</v>
      </c>
      <c r="J231" s="11">
        <v>57</v>
      </c>
      <c r="K231" s="11" t="s">
        <v>18</v>
      </c>
      <c r="L231" s="11" t="s">
        <v>19</v>
      </c>
      <c r="M231" s="11" t="s">
        <v>43</v>
      </c>
    </row>
    <row r="232" spans="3:13" x14ac:dyDescent="0.2">
      <c r="C232" s="11"/>
      <c r="D232" s="11" t="s">
        <v>24</v>
      </c>
      <c r="E232" s="11" t="s">
        <v>41</v>
      </c>
      <c r="F232" s="11" t="s">
        <v>35</v>
      </c>
      <c r="G232" s="11" t="s">
        <v>15</v>
      </c>
      <c r="H232" s="11" t="s">
        <v>16</v>
      </c>
      <c r="I232" s="11" t="s">
        <v>17</v>
      </c>
      <c r="J232" s="11">
        <v>57</v>
      </c>
      <c r="K232" s="11" t="s">
        <v>46</v>
      </c>
      <c r="L232" s="11" t="s">
        <v>19</v>
      </c>
      <c r="M232" s="11" t="s">
        <v>20</v>
      </c>
    </row>
    <row r="233" spans="3:13" x14ac:dyDescent="0.2">
      <c r="C233" s="11"/>
      <c r="D233" s="11" t="s">
        <v>24</v>
      </c>
      <c r="E233" s="11" t="s">
        <v>41</v>
      </c>
      <c r="F233" s="11" t="s">
        <v>47</v>
      </c>
      <c r="G233" s="11" t="s">
        <v>15</v>
      </c>
      <c r="H233" s="11" t="s">
        <v>30</v>
      </c>
      <c r="I233" s="11" t="s">
        <v>17</v>
      </c>
      <c r="J233" s="11">
        <v>57</v>
      </c>
      <c r="K233" s="11" t="s">
        <v>18</v>
      </c>
      <c r="L233" s="11" t="s">
        <v>19</v>
      </c>
      <c r="M233" s="11" t="s">
        <v>26</v>
      </c>
    </row>
    <row r="234" spans="3:13" x14ac:dyDescent="0.2">
      <c r="C234" s="11"/>
      <c r="D234" s="11" t="s">
        <v>24</v>
      </c>
      <c r="E234" s="11" t="s">
        <v>38</v>
      </c>
      <c r="F234" s="11" t="s">
        <v>28</v>
      </c>
      <c r="G234" s="11" t="s">
        <v>13</v>
      </c>
      <c r="H234" s="11" t="s">
        <v>16</v>
      </c>
      <c r="I234" s="11" t="s">
        <v>17</v>
      </c>
      <c r="J234" s="11">
        <v>57</v>
      </c>
      <c r="K234" s="11" t="s">
        <v>18</v>
      </c>
      <c r="L234" s="11" t="s">
        <v>19</v>
      </c>
      <c r="M234" s="11" t="s">
        <v>40</v>
      </c>
    </row>
    <row r="235" spans="3:13" x14ac:dyDescent="0.2">
      <c r="C235" s="11"/>
      <c r="D235" s="11" t="s">
        <v>24</v>
      </c>
      <c r="E235" s="11" t="s">
        <v>38</v>
      </c>
      <c r="F235" s="11" t="s">
        <v>14</v>
      </c>
      <c r="G235" s="11" t="s">
        <v>29</v>
      </c>
      <c r="H235" s="11" t="s">
        <v>16</v>
      </c>
      <c r="I235" s="11" t="s">
        <v>17</v>
      </c>
      <c r="J235" s="11">
        <v>57</v>
      </c>
      <c r="K235" s="11" t="s">
        <v>18</v>
      </c>
      <c r="L235" s="11" t="s">
        <v>39</v>
      </c>
      <c r="M235" s="11" t="s">
        <v>51</v>
      </c>
    </row>
    <row r="236" spans="3:13" x14ac:dyDescent="0.2">
      <c r="C236" s="11"/>
      <c r="D236" s="11" t="s">
        <v>24</v>
      </c>
      <c r="E236" s="11" t="s">
        <v>38</v>
      </c>
      <c r="F236" s="11" t="s">
        <v>33</v>
      </c>
      <c r="G236" s="11" t="s">
        <v>29</v>
      </c>
      <c r="H236" s="11" t="s">
        <v>16</v>
      </c>
      <c r="I236" s="11" t="s">
        <v>17</v>
      </c>
      <c r="J236" s="11">
        <v>57</v>
      </c>
      <c r="K236" s="11" t="s">
        <v>46</v>
      </c>
      <c r="L236" s="11" t="s">
        <v>19</v>
      </c>
      <c r="M236" s="11" t="s">
        <v>40</v>
      </c>
    </row>
    <row r="237" spans="3:13" x14ac:dyDescent="0.2">
      <c r="C237" s="11"/>
      <c r="D237" s="11" t="s">
        <v>24</v>
      </c>
      <c r="E237" s="11" t="s">
        <v>13</v>
      </c>
      <c r="F237" s="11" t="s">
        <v>28</v>
      </c>
      <c r="G237" s="11" t="s">
        <v>29</v>
      </c>
      <c r="H237" s="11" t="s">
        <v>16</v>
      </c>
      <c r="I237" s="11" t="s">
        <v>17</v>
      </c>
      <c r="J237" s="11">
        <v>58</v>
      </c>
      <c r="K237" s="11" t="s">
        <v>18</v>
      </c>
      <c r="L237" s="11" t="s">
        <v>19</v>
      </c>
      <c r="M237" s="11" t="s">
        <v>26</v>
      </c>
    </row>
    <row r="238" spans="3:13" x14ac:dyDescent="0.2">
      <c r="C238" s="11"/>
      <c r="D238" s="11" t="s">
        <v>12</v>
      </c>
      <c r="E238" s="11" t="s">
        <v>13</v>
      </c>
      <c r="F238" s="11" t="s">
        <v>47</v>
      </c>
      <c r="G238" s="11" t="s">
        <v>15</v>
      </c>
      <c r="H238" s="11" t="s">
        <v>16</v>
      </c>
      <c r="I238" s="11" t="s">
        <v>17</v>
      </c>
      <c r="J238" s="11">
        <v>58</v>
      </c>
      <c r="K238" s="11" t="s">
        <v>18</v>
      </c>
      <c r="L238" s="11" t="s">
        <v>19</v>
      </c>
      <c r="M238" s="11" t="s">
        <v>34</v>
      </c>
    </row>
    <row r="239" spans="3:13" x14ac:dyDescent="0.2">
      <c r="C239" s="11"/>
      <c r="D239" s="11" t="s">
        <v>24</v>
      </c>
      <c r="E239" s="11" t="s">
        <v>13</v>
      </c>
      <c r="F239" s="11" t="s">
        <v>21</v>
      </c>
      <c r="G239" s="11" t="s">
        <v>13</v>
      </c>
      <c r="H239" s="11" t="s">
        <v>16</v>
      </c>
      <c r="I239" s="11" t="s">
        <v>17</v>
      </c>
      <c r="J239" s="11">
        <v>58</v>
      </c>
      <c r="K239" s="11" t="s">
        <v>18</v>
      </c>
      <c r="L239" s="11" t="s">
        <v>19</v>
      </c>
      <c r="M239" s="11" t="s">
        <v>31</v>
      </c>
    </row>
    <row r="240" spans="3:13" x14ac:dyDescent="0.2">
      <c r="C240" s="11"/>
      <c r="D240" s="11" t="s">
        <v>12</v>
      </c>
      <c r="E240" s="11" t="s">
        <v>13</v>
      </c>
      <c r="F240" s="11" t="s">
        <v>44</v>
      </c>
      <c r="G240" s="11" t="s">
        <v>49</v>
      </c>
      <c r="H240" s="11" t="s">
        <v>16</v>
      </c>
      <c r="I240" s="11" t="s">
        <v>17</v>
      </c>
      <c r="J240" s="11">
        <v>58</v>
      </c>
      <c r="K240" s="11" t="s">
        <v>18</v>
      </c>
      <c r="L240" s="11" t="s">
        <v>19</v>
      </c>
      <c r="M240" s="11" t="s">
        <v>31</v>
      </c>
    </row>
    <row r="241" spans="3:13" x14ac:dyDescent="0.2">
      <c r="C241" s="11"/>
      <c r="D241" s="11" t="s">
        <v>55</v>
      </c>
      <c r="E241" s="11" t="s">
        <v>13</v>
      </c>
      <c r="F241" s="11" t="s">
        <v>44</v>
      </c>
      <c r="G241" s="11" t="s">
        <v>29</v>
      </c>
      <c r="H241" s="11" t="s">
        <v>16</v>
      </c>
      <c r="I241" s="11" t="s">
        <v>17</v>
      </c>
      <c r="J241" s="11">
        <v>58</v>
      </c>
      <c r="K241" s="11" t="s">
        <v>18</v>
      </c>
      <c r="L241" s="11" t="s">
        <v>19</v>
      </c>
      <c r="M241" s="11" t="s">
        <v>31</v>
      </c>
    </row>
    <row r="242" spans="3:13" x14ac:dyDescent="0.2">
      <c r="C242" s="11"/>
      <c r="D242" s="11" t="s">
        <v>24</v>
      </c>
      <c r="E242" s="11" t="s">
        <v>13</v>
      </c>
      <c r="F242" s="11" t="s">
        <v>28</v>
      </c>
      <c r="G242" s="11" t="s">
        <v>13</v>
      </c>
      <c r="H242" s="11" t="s">
        <v>16</v>
      </c>
      <c r="I242" s="11" t="s">
        <v>17</v>
      </c>
      <c r="J242" s="11">
        <v>58</v>
      </c>
      <c r="K242" s="11" t="s">
        <v>18</v>
      </c>
      <c r="L242" s="11" t="s">
        <v>19</v>
      </c>
      <c r="M242" s="11" t="s">
        <v>20</v>
      </c>
    </row>
    <row r="243" spans="3:13" x14ac:dyDescent="0.2">
      <c r="C243" s="11"/>
      <c r="D243" s="11" t="s">
        <v>24</v>
      </c>
      <c r="E243" s="11" t="s">
        <v>13</v>
      </c>
      <c r="F243" s="11" t="s">
        <v>47</v>
      </c>
      <c r="G243" s="11" t="s">
        <v>29</v>
      </c>
      <c r="H243" s="11" t="s">
        <v>16</v>
      </c>
      <c r="I243" s="11" t="s">
        <v>17</v>
      </c>
      <c r="J243" s="11">
        <v>58</v>
      </c>
      <c r="K243" s="11" t="s">
        <v>18</v>
      </c>
      <c r="L243" s="11" t="s">
        <v>19</v>
      </c>
      <c r="M243" s="11" t="s">
        <v>34</v>
      </c>
    </row>
    <row r="244" spans="3:13" x14ac:dyDescent="0.2">
      <c r="C244" s="11"/>
      <c r="D244" s="11" t="s">
        <v>24</v>
      </c>
      <c r="E244" s="11" t="s">
        <v>13</v>
      </c>
      <c r="F244" s="11" t="s">
        <v>28</v>
      </c>
      <c r="G244" s="11" t="s">
        <v>29</v>
      </c>
      <c r="H244" s="11" t="s">
        <v>16</v>
      </c>
      <c r="I244" s="11" t="s">
        <v>17</v>
      </c>
      <c r="J244" s="11">
        <v>58</v>
      </c>
      <c r="K244" s="11" t="s">
        <v>18</v>
      </c>
      <c r="L244" s="11" t="s">
        <v>19</v>
      </c>
      <c r="M244" s="11" t="s">
        <v>34</v>
      </c>
    </row>
    <row r="245" spans="3:13" x14ac:dyDescent="0.2">
      <c r="C245" s="11"/>
      <c r="D245" s="11" t="s">
        <v>24</v>
      </c>
      <c r="E245" s="11" t="s">
        <v>13</v>
      </c>
      <c r="F245" s="11" t="s">
        <v>47</v>
      </c>
      <c r="G245" s="11" t="s">
        <v>29</v>
      </c>
      <c r="H245" s="11" t="s">
        <v>16</v>
      </c>
      <c r="I245" s="11" t="s">
        <v>17</v>
      </c>
      <c r="J245" s="11">
        <v>58</v>
      </c>
      <c r="K245" s="11" t="s">
        <v>18</v>
      </c>
      <c r="L245" s="11" t="s">
        <v>19</v>
      </c>
      <c r="M245" s="11" t="s">
        <v>43</v>
      </c>
    </row>
    <row r="246" spans="3:13" x14ac:dyDescent="0.2">
      <c r="C246" s="11"/>
      <c r="D246" s="11" t="s">
        <v>24</v>
      </c>
      <c r="E246" s="11" t="s">
        <v>25</v>
      </c>
      <c r="F246" s="11" t="s">
        <v>21</v>
      </c>
      <c r="G246" s="11" t="s">
        <v>13</v>
      </c>
      <c r="H246" s="11" t="s">
        <v>16</v>
      </c>
      <c r="I246" s="11" t="s">
        <v>17</v>
      </c>
      <c r="J246" s="11">
        <v>58</v>
      </c>
      <c r="K246" s="11" t="s">
        <v>18</v>
      </c>
      <c r="L246" s="11" t="s">
        <v>19</v>
      </c>
      <c r="M246" s="11" t="s">
        <v>26</v>
      </c>
    </row>
    <row r="247" spans="3:13" x14ac:dyDescent="0.2">
      <c r="C247" s="11"/>
      <c r="D247" s="11" t="s">
        <v>12</v>
      </c>
      <c r="E247" s="11" t="s">
        <v>25</v>
      </c>
      <c r="F247" s="11" t="s">
        <v>44</v>
      </c>
      <c r="G247" s="11" t="s">
        <v>42</v>
      </c>
      <c r="H247" s="11" t="s">
        <v>16</v>
      </c>
      <c r="I247" s="11" t="s">
        <v>17</v>
      </c>
      <c r="J247" s="11">
        <v>58</v>
      </c>
      <c r="K247" s="11" t="s">
        <v>18</v>
      </c>
      <c r="L247" s="11" t="s">
        <v>19</v>
      </c>
      <c r="M247" s="11" t="s">
        <v>48</v>
      </c>
    </row>
    <row r="248" spans="3:13" x14ac:dyDescent="0.2">
      <c r="C248" s="11"/>
      <c r="D248" s="11" t="s">
        <v>12</v>
      </c>
      <c r="E248" s="11" t="s">
        <v>27</v>
      </c>
      <c r="F248" s="11" t="s">
        <v>32</v>
      </c>
      <c r="G248" s="11" t="s">
        <v>29</v>
      </c>
      <c r="H248" s="11" t="s">
        <v>16</v>
      </c>
      <c r="I248" s="11" t="s">
        <v>17</v>
      </c>
      <c r="J248" s="11">
        <v>58</v>
      </c>
      <c r="K248" s="11" t="s">
        <v>18</v>
      </c>
      <c r="L248" s="11" t="s">
        <v>19</v>
      </c>
      <c r="M248" s="11" t="s">
        <v>26</v>
      </c>
    </row>
    <row r="249" spans="3:13" x14ac:dyDescent="0.2">
      <c r="C249" s="11"/>
      <c r="D249" s="11" t="s">
        <v>24</v>
      </c>
      <c r="E249" s="11" t="s">
        <v>27</v>
      </c>
      <c r="F249" s="11" t="s">
        <v>28</v>
      </c>
      <c r="G249" s="11" t="s">
        <v>13</v>
      </c>
      <c r="H249" s="11" t="s">
        <v>16</v>
      </c>
      <c r="I249" s="11" t="s">
        <v>17</v>
      </c>
      <c r="J249" s="11">
        <v>58</v>
      </c>
      <c r="K249" s="11" t="s">
        <v>18</v>
      </c>
      <c r="L249" s="11" t="s">
        <v>19</v>
      </c>
      <c r="M249" s="11" t="s">
        <v>31</v>
      </c>
    </row>
    <row r="250" spans="3:13" x14ac:dyDescent="0.2">
      <c r="C250" s="11"/>
      <c r="D250" s="11" t="s">
        <v>12</v>
      </c>
      <c r="E250" s="11" t="s">
        <v>27</v>
      </c>
      <c r="F250" s="11" t="s">
        <v>47</v>
      </c>
      <c r="G250" s="11" t="s">
        <v>13</v>
      </c>
      <c r="H250" s="11" t="s">
        <v>16</v>
      </c>
      <c r="I250" s="11" t="s">
        <v>17</v>
      </c>
      <c r="J250" s="11">
        <v>58</v>
      </c>
      <c r="K250" s="11" t="s">
        <v>18</v>
      </c>
      <c r="L250" s="11" t="s">
        <v>19</v>
      </c>
      <c r="M250" s="11" t="s">
        <v>40</v>
      </c>
    </row>
    <row r="251" spans="3:13" x14ac:dyDescent="0.2">
      <c r="C251" s="11"/>
      <c r="D251" s="11" t="s">
        <v>24</v>
      </c>
      <c r="E251" s="11" t="s">
        <v>27</v>
      </c>
      <c r="F251" s="11" t="s">
        <v>28</v>
      </c>
      <c r="G251" s="11" t="s">
        <v>13</v>
      </c>
      <c r="H251" s="11" t="s">
        <v>16</v>
      </c>
      <c r="I251" s="11" t="s">
        <v>17</v>
      </c>
      <c r="J251" s="11">
        <v>58</v>
      </c>
      <c r="K251" s="11" t="s">
        <v>18</v>
      </c>
      <c r="L251" s="11" t="s">
        <v>19</v>
      </c>
      <c r="M251" s="11" t="s">
        <v>31</v>
      </c>
    </row>
    <row r="252" spans="3:13" x14ac:dyDescent="0.2">
      <c r="C252" s="11"/>
      <c r="D252" s="11" t="s">
        <v>24</v>
      </c>
      <c r="E252" s="11" t="s">
        <v>27</v>
      </c>
      <c r="F252" s="11" t="s">
        <v>21</v>
      </c>
      <c r="G252" s="11" t="s">
        <v>15</v>
      </c>
      <c r="H252" s="11" t="s">
        <v>16</v>
      </c>
      <c r="I252" s="11" t="s">
        <v>17</v>
      </c>
      <c r="J252" s="11">
        <v>58</v>
      </c>
      <c r="K252" s="11" t="s">
        <v>18</v>
      </c>
      <c r="L252" s="11" t="s">
        <v>19</v>
      </c>
      <c r="M252" s="11" t="s">
        <v>31</v>
      </c>
    </row>
    <row r="253" spans="3:13" x14ac:dyDescent="0.2">
      <c r="C253" s="11"/>
      <c r="D253" s="11" t="s">
        <v>12</v>
      </c>
      <c r="E253" s="11" t="s">
        <v>27</v>
      </c>
      <c r="F253" s="11" t="s">
        <v>32</v>
      </c>
      <c r="G253" s="11" t="s">
        <v>49</v>
      </c>
      <c r="H253" s="11" t="s">
        <v>16</v>
      </c>
      <c r="I253" s="11" t="s">
        <v>17</v>
      </c>
      <c r="J253" s="11">
        <v>58</v>
      </c>
      <c r="K253" s="11" t="s">
        <v>18</v>
      </c>
      <c r="L253" s="11" t="s">
        <v>19</v>
      </c>
      <c r="M253" s="11" t="s">
        <v>31</v>
      </c>
    </row>
    <row r="254" spans="3:13" x14ac:dyDescent="0.2">
      <c r="C254" s="11"/>
      <c r="D254" s="11" t="s">
        <v>24</v>
      </c>
      <c r="E254" s="11" t="s">
        <v>27</v>
      </c>
      <c r="F254" s="11" t="s">
        <v>28</v>
      </c>
      <c r="G254" s="11" t="s">
        <v>42</v>
      </c>
      <c r="H254" s="11" t="s">
        <v>16</v>
      </c>
      <c r="I254" s="11" t="s">
        <v>17</v>
      </c>
      <c r="J254" s="11">
        <v>58</v>
      </c>
      <c r="K254" s="11" t="s">
        <v>18</v>
      </c>
      <c r="L254" s="11" t="s">
        <v>19</v>
      </c>
      <c r="M254" s="11" t="s">
        <v>43</v>
      </c>
    </row>
    <row r="255" spans="3:13" x14ac:dyDescent="0.2">
      <c r="C255" s="11"/>
      <c r="D255" s="11" t="s">
        <v>24</v>
      </c>
      <c r="E255" s="11" t="s">
        <v>41</v>
      </c>
      <c r="F255" s="11" t="s">
        <v>21</v>
      </c>
      <c r="G255" s="11" t="s">
        <v>29</v>
      </c>
      <c r="H255" s="11" t="s">
        <v>16</v>
      </c>
      <c r="I255" s="11" t="s">
        <v>17</v>
      </c>
      <c r="J255" s="11">
        <v>58</v>
      </c>
      <c r="K255" s="11" t="s">
        <v>18</v>
      </c>
      <c r="L255" s="11" t="s">
        <v>19</v>
      </c>
      <c r="M255" s="11" t="s">
        <v>26</v>
      </c>
    </row>
    <row r="256" spans="3:13" x14ac:dyDescent="0.2">
      <c r="C256" s="11"/>
      <c r="D256" s="11" t="s">
        <v>24</v>
      </c>
      <c r="E256" s="11" t="s">
        <v>41</v>
      </c>
      <c r="F256" s="11" t="s">
        <v>35</v>
      </c>
      <c r="G256" s="11" t="s">
        <v>13</v>
      </c>
      <c r="H256" s="11" t="s">
        <v>16</v>
      </c>
      <c r="I256" s="11" t="s">
        <v>17</v>
      </c>
      <c r="J256" s="11">
        <v>58</v>
      </c>
      <c r="K256" s="11" t="s">
        <v>18</v>
      </c>
      <c r="L256" s="11" t="s">
        <v>19</v>
      </c>
      <c r="M256" s="11" t="s">
        <v>31</v>
      </c>
    </row>
    <row r="257" spans="3:13" x14ac:dyDescent="0.2">
      <c r="C257" s="11"/>
      <c r="D257" s="11" t="s">
        <v>24</v>
      </c>
      <c r="E257" s="11" t="s">
        <v>41</v>
      </c>
      <c r="F257" s="11" t="s">
        <v>32</v>
      </c>
      <c r="G257" s="11" t="s">
        <v>29</v>
      </c>
      <c r="H257" s="11" t="s">
        <v>16</v>
      </c>
      <c r="I257" s="11" t="s">
        <v>17</v>
      </c>
      <c r="J257" s="11">
        <v>58</v>
      </c>
      <c r="K257" s="11" t="s">
        <v>18</v>
      </c>
      <c r="L257" s="11" t="s">
        <v>19</v>
      </c>
      <c r="M257" s="11" t="s">
        <v>31</v>
      </c>
    </row>
    <row r="258" spans="3:13" x14ac:dyDescent="0.2">
      <c r="C258" s="11"/>
      <c r="D258" s="11" t="s">
        <v>12</v>
      </c>
      <c r="E258" s="11" t="s">
        <v>38</v>
      </c>
      <c r="F258" s="11" t="s">
        <v>21</v>
      </c>
      <c r="G258" s="11" t="s">
        <v>13</v>
      </c>
      <c r="H258" s="11" t="s">
        <v>16</v>
      </c>
      <c r="I258" s="11" t="s">
        <v>17</v>
      </c>
      <c r="J258" s="11">
        <v>58</v>
      </c>
      <c r="K258" s="11" t="s">
        <v>18</v>
      </c>
      <c r="L258" s="11" t="s">
        <v>19</v>
      </c>
      <c r="M258" s="11" t="s">
        <v>40</v>
      </c>
    </row>
    <row r="259" spans="3:13" x14ac:dyDescent="0.2">
      <c r="C259" s="11"/>
      <c r="D259" s="11" t="s">
        <v>24</v>
      </c>
      <c r="E259" s="11" t="s">
        <v>13</v>
      </c>
      <c r="F259" s="11" t="s">
        <v>44</v>
      </c>
      <c r="G259" s="11" t="s">
        <v>29</v>
      </c>
      <c r="H259" s="11" t="s">
        <v>16</v>
      </c>
      <c r="I259" s="11" t="s">
        <v>17</v>
      </c>
      <c r="J259" s="11">
        <v>59</v>
      </c>
      <c r="K259" s="11" t="s">
        <v>18</v>
      </c>
      <c r="L259" s="11" t="s">
        <v>19</v>
      </c>
      <c r="M259" s="11" t="s">
        <v>43</v>
      </c>
    </row>
    <row r="260" spans="3:13" x14ac:dyDescent="0.2">
      <c r="C260" s="11"/>
      <c r="D260" s="11" t="s">
        <v>24</v>
      </c>
      <c r="E260" s="11" t="s">
        <v>13</v>
      </c>
      <c r="F260" s="11" t="s">
        <v>47</v>
      </c>
      <c r="G260" s="11" t="s">
        <v>13</v>
      </c>
      <c r="H260" s="11" t="s">
        <v>16</v>
      </c>
      <c r="I260" s="11" t="s">
        <v>17</v>
      </c>
      <c r="J260" s="11">
        <v>59</v>
      </c>
      <c r="K260" s="11" t="s">
        <v>18</v>
      </c>
      <c r="L260" s="11" t="s">
        <v>39</v>
      </c>
      <c r="M260" s="11" t="s">
        <v>31</v>
      </c>
    </row>
    <row r="261" spans="3:13" x14ac:dyDescent="0.2">
      <c r="C261" s="11"/>
      <c r="D261" s="11" t="s">
        <v>12</v>
      </c>
      <c r="E261" s="11" t="s">
        <v>13</v>
      </c>
      <c r="F261" s="11" t="s">
        <v>47</v>
      </c>
      <c r="G261" s="11" t="s">
        <v>49</v>
      </c>
      <c r="H261" s="11" t="s">
        <v>16</v>
      </c>
      <c r="I261" s="11" t="s">
        <v>17</v>
      </c>
      <c r="J261" s="11">
        <v>59</v>
      </c>
      <c r="K261" s="11" t="s">
        <v>18</v>
      </c>
      <c r="L261" s="11" t="s">
        <v>19</v>
      </c>
      <c r="M261" s="11" t="s">
        <v>40</v>
      </c>
    </row>
    <row r="262" spans="3:13" x14ac:dyDescent="0.2">
      <c r="C262" s="11"/>
      <c r="D262" s="11" t="s">
        <v>12</v>
      </c>
      <c r="E262" s="11" t="s">
        <v>13</v>
      </c>
      <c r="F262" s="11" t="s">
        <v>33</v>
      </c>
      <c r="G262" s="11" t="s">
        <v>15</v>
      </c>
      <c r="H262" s="11" t="s">
        <v>16</v>
      </c>
      <c r="I262" s="11" t="s">
        <v>17</v>
      </c>
      <c r="J262" s="11">
        <v>59</v>
      </c>
      <c r="K262" s="11" t="s">
        <v>46</v>
      </c>
      <c r="L262" s="11" t="s">
        <v>39</v>
      </c>
      <c r="M262" s="11" t="s">
        <v>45</v>
      </c>
    </row>
    <row r="263" spans="3:13" x14ac:dyDescent="0.2">
      <c r="C263" s="11"/>
      <c r="D263" s="11" t="s">
        <v>24</v>
      </c>
      <c r="E263" s="11" t="s">
        <v>13</v>
      </c>
      <c r="F263" s="11" t="s">
        <v>47</v>
      </c>
      <c r="G263" s="11" t="s">
        <v>29</v>
      </c>
      <c r="H263" s="11" t="s">
        <v>16</v>
      </c>
      <c r="I263" s="11" t="s">
        <v>17</v>
      </c>
      <c r="J263" s="11">
        <v>59</v>
      </c>
      <c r="K263" s="11" t="s">
        <v>18</v>
      </c>
      <c r="L263" s="11" t="s">
        <v>19</v>
      </c>
      <c r="M263" s="11" t="s">
        <v>26</v>
      </c>
    </row>
    <row r="264" spans="3:13" x14ac:dyDescent="0.2">
      <c r="C264" s="11"/>
      <c r="D264" s="11" t="s">
        <v>12</v>
      </c>
      <c r="E264" s="11" t="s">
        <v>13</v>
      </c>
      <c r="F264" s="11" t="s">
        <v>47</v>
      </c>
      <c r="G264" s="11" t="s">
        <v>29</v>
      </c>
      <c r="H264" s="11" t="s">
        <v>16</v>
      </c>
      <c r="I264" s="11" t="s">
        <v>17</v>
      </c>
      <c r="J264" s="11">
        <v>59</v>
      </c>
      <c r="K264" s="11" t="s">
        <v>18</v>
      </c>
      <c r="L264" s="11" t="s">
        <v>39</v>
      </c>
      <c r="M264" s="11" t="s">
        <v>31</v>
      </c>
    </row>
    <row r="265" spans="3:13" x14ac:dyDescent="0.2">
      <c r="C265" s="11"/>
      <c r="D265" s="11" t="s">
        <v>24</v>
      </c>
      <c r="E265" s="11" t="s">
        <v>25</v>
      </c>
      <c r="F265" s="11" t="s">
        <v>44</v>
      </c>
      <c r="G265" s="11" t="s">
        <v>29</v>
      </c>
      <c r="H265" s="11" t="s">
        <v>16</v>
      </c>
      <c r="I265" s="11" t="s">
        <v>17</v>
      </c>
      <c r="J265" s="11">
        <v>59</v>
      </c>
      <c r="K265" s="11" t="s">
        <v>18</v>
      </c>
      <c r="L265" s="11" t="s">
        <v>19</v>
      </c>
      <c r="M265" s="11" t="s">
        <v>43</v>
      </c>
    </row>
    <row r="266" spans="3:13" x14ac:dyDescent="0.2">
      <c r="C266" s="11"/>
      <c r="D266" s="11" t="s">
        <v>12</v>
      </c>
      <c r="E266" s="11" t="s">
        <v>27</v>
      </c>
      <c r="F266" s="11" t="s">
        <v>35</v>
      </c>
      <c r="G266" s="11" t="s">
        <v>15</v>
      </c>
      <c r="H266" s="11" t="s">
        <v>16</v>
      </c>
      <c r="I266" s="11" t="s">
        <v>17</v>
      </c>
      <c r="J266" s="11">
        <v>59</v>
      </c>
      <c r="K266" s="11" t="s">
        <v>18</v>
      </c>
      <c r="L266" s="11" t="s">
        <v>19</v>
      </c>
      <c r="M266" s="11" t="s">
        <v>40</v>
      </c>
    </row>
    <row r="267" spans="3:13" x14ac:dyDescent="0.2">
      <c r="C267" s="11"/>
      <c r="D267" s="11" t="s">
        <v>24</v>
      </c>
      <c r="E267" s="11" t="s">
        <v>27</v>
      </c>
      <c r="F267" s="11" t="s">
        <v>28</v>
      </c>
      <c r="G267" s="11" t="s">
        <v>49</v>
      </c>
      <c r="H267" s="11" t="s">
        <v>16</v>
      </c>
      <c r="I267" s="11" t="s">
        <v>17</v>
      </c>
      <c r="J267" s="11">
        <v>59</v>
      </c>
      <c r="K267" s="11" t="s">
        <v>18</v>
      </c>
      <c r="L267" s="11" t="s">
        <v>19</v>
      </c>
      <c r="M267" s="11" t="s">
        <v>34</v>
      </c>
    </row>
    <row r="268" spans="3:13" x14ac:dyDescent="0.2">
      <c r="C268" s="11"/>
      <c r="D268" s="11" t="s">
        <v>24</v>
      </c>
      <c r="E268" s="11" t="s">
        <v>27</v>
      </c>
      <c r="F268" s="11" t="s">
        <v>44</v>
      </c>
      <c r="G268" s="11" t="s">
        <v>42</v>
      </c>
      <c r="H268" s="11" t="s">
        <v>16</v>
      </c>
      <c r="I268" s="11" t="s">
        <v>17</v>
      </c>
      <c r="J268" s="11">
        <v>59</v>
      </c>
      <c r="K268" s="11" t="s">
        <v>18</v>
      </c>
      <c r="L268" s="11" t="s">
        <v>19</v>
      </c>
      <c r="M268" s="11" t="s">
        <v>40</v>
      </c>
    </row>
    <row r="269" spans="3:13" x14ac:dyDescent="0.2">
      <c r="C269" s="11"/>
      <c r="D269" s="11" t="s">
        <v>24</v>
      </c>
      <c r="E269" s="11" t="s">
        <v>27</v>
      </c>
      <c r="F269" s="11" t="s">
        <v>35</v>
      </c>
      <c r="G269" s="11" t="s">
        <v>15</v>
      </c>
      <c r="H269" s="11" t="s">
        <v>16</v>
      </c>
      <c r="I269" s="11" t="s">
        <v>17</v>
      </c>
      <c r="J269" s="11">
        <v>59</v>
      </c>
      <c r="K269" s="11" t="s">
        <v>18</v>
      </c>
      <c r="L269" s="11" t="s">
        <v>19</v>
      </c>
      <c r="M269" s="11" t="s">
        <v>37</v>
      </c>
    </row>
    <row r="270" spans="3:13" x14ac:dyDescent="0.2">
      <c r="C270" s="11"/>
      <c r="D270" s="11" t="s">
        <v>24</v>
      </c>
      <c r="E270" s="11" t="s">
        <v>27</v>
      </c>
      <c r="F270" s="11" t="s">
        <v>28</v>
      </c>
      <c r="G270" s="11" t="s">
        <v>13</v>
      </c>
      <c r="H270" s="11" t="s">
        <v>16</v>
      </c>
      <c r="I270" s="11" t="s">
        <v>17</v>
      </c>
      <c r="J270" s="11">
        <v>59</v>
      </c>
      <c r="K270" s="11" t="s">
        <v>18</v>
      </c>
      <c r="L270" s="11" t="s">
        <v>19</v>
      </c>
      <c r="M270" s="11" t="s">
        <v>43</v>
      </c>
    </row>
    <row r="271" spans="3:13" x14ac:dyDescent="0.2">
      <c r="C271" s="11"/>
      <c r="D271" s="11" t="s">
        <v>24</v>
      </c>
      <c r="E271" s="11" t="s">
        <v>41</v>
      </c>
      <c r="F271" s="11" t="s">
        <v>14</v>
      </c>
      <c r="G271" s="11" t="s">
        <v>49</v>
      </c>
      <c r="H271" s="11" t="s">
        <v>30</v>
      </c>
      <c r="I271" s="11" t="s">
        <v>17</v>
      </c>
      <c r="J271" s="11">
        <v>59</v>
      </c>
      <c r="K271" s="11" t="s">
        <v>18</v>
      </c>
      <c r="L271" s="11" t="s">
        <v>19</v>
      </c>
      <c r="M271" s="11" t="s">
        <v>34</v>
      </c>
    </row>
    <row r="272" spans="3:13" x14ac:dyDescent="0.2">
      <c r="C272" s="11"/>
      <c r="D272" s="11" t="s">
        <v>24</v>
      </c>
      <c r="E272" s="11" t="s">
        <v>41</v>
      </c>
      <c r="F272" s="11" t="s">
        <v>28</v>
      </c>
      <c r="G272" s="11" t="s">
        <v>42</v>
      </c>
      <c r="H272" s="11" t="s">
        <v>16</v>
      </c>
      <c r="I272" s="11" t="s">
        <v>17</v>
      </c>
      <c r="J272" s="11">
        <v>59</v>
      </c>
      <c r="K272" s="11" t="s">
        <v>18</v>
      </c>
      <c r="L272" s="11" t="s">
        <v>19</v>
      </c>
      <c r="M272" s="11" t="s">
        <v>40</v>
      </c>
    </row>
    <row r="273" spans="3:13" x14ac:dyDescent="0.2">
      <c r="C273" s="11"/>
      <c r="D273" s="11" t="s">
        <v>24</v>
      </c>
      <c r="E273" s="11" t="s">
        <v>38</v>
      </c>
      <c r="F273" s="11" t="s">
        <v>14</v>
      </c>
      <c r="G273" s="11" t="s">
        <v>13</v>
      </c>
      <c r="H273" s="11" t="s">
        <v>16</v>
      </c>
      <c r="I273" s="11" t="s">
        <v>17</v>
      </c>
      <c r="J273" s="11">
        <v>59</v>
      </c>
      <c r="K273" s="11" t="s">
        <v>18</v>
      </c>
      <c r="L273" s="11" t="s">
        <v>39</v>
      </c>
      <c r="M273" s="11" t="s">
        <v>31</v>
      </c>
    </row>
    <row r="274" spans="3:13" x14ac:dyDescent="0.2">
      <c r="C274" s="11"/>
      <c r="D274" s="11" t="s">
        <v>24</v>
      </c>
      <c r="E274" s="11" t="s">
        <v>38</v>
      </c>
      <c r="F274" s="11" t="s">
        <v>14</v>
      </c>
      <c r="G274" s="11" t="s">
        <v>29</v>
      </c>
      <c r="H274" s="11" t="s">
        <v>16</v>
      </c>
      <c r="I274" s="11" t="s">
        <v>17</v>
      </c>
      <c r="J274" s="11">
        <v>59</v>
      </c>
      <c r="K274" s="11" t="s">
        <v>18</v>
      </c>
      <c r="L274" s="11" t="s">
        <v>19</v>
      </c>
      <c r="M274" s="11" t="s">
        <v>40</v>
      </c>
    </row>
    <row r="275" spans="3:13" x14ac:dyDescent="0.2">
      <c r="C275" s="11"/>
      <c r="D275" s="11" t="s">
        <v>24</v>
      </c>
      <c r="E275" s="11" t="s">
        <v>13</v>
      </c>
      <c r="F275" s="11" t="s">
        <v>47</v>
      </c>
      <c r="G275" s="11" t="s">
        <v>13</v>
      </c>
      <c r="H275" s="11" t="s">
        <v>16</v>
      </c>
      <c r="I275" s="11" t="s">
        <v>17</v>
      </c>
      <c r="J275" s="11">
        <v>60</v>
      </c>
      <c r="K275" s="11" t="s">
        <v>46</v>
      </c>
      <c r="L275" s="11" t="s">
        <v>19</v>
      </c>
      <c r="M275" s="11" t="s">
        <v>31</v>
      </c>
    </row>
    <row r="276" spans="3:13" x14ac:dyDescent="0.2">
      <c r="C276" s="11"/>
      <c r="D276" s="11" t="s">
        <v>24</v>
      </c>
      <c r="E276" s="11" t="s">
        <v>13</v>
      </c>
      <c r="F276" s="11" t="s">
        <v>21</v>
      </c>
      <c r="G276" s="11" t="s">
        <v>29</v>
      </c>
      <c r="H276" s="11" t="s">
        <v>16</v>
      </c>
      <c r="I276" s="11" t="s">
        <v>17</v>
      </c>
      <c r="J276" s="11">
        <v>60</v>
      </c>
      <c r="K276" s="11" t="s">
        <v>46</v>
      </c>
      <c r="L276" s="11" t="s">
        <v>19</v>
      </c>
      <c r="M276" s="11" t="s">
        <v>45</v>
      </c>
    </row>
    <row r="277" spans="3:13" x14ac:dyDescent="0.2">
      <c r="C277" s="11"/>
      <c r="D277" s="11" t="s">
        <v>12</v>
      </c>
      <c r="E277" s="11" t="s">
        <v>13</v>
      </c>
      <c r="F277" s="11" t="s">
        <v>28</v>
      </c>
      <c r="G277" s="11" t="s">
        <v>15</v>
      </c>
      <c r="H277" s="11" t="s">
        <v>16</v>
      </c>
      <c r="I277" s="11" t="s">
        <v>17</v>
      </c>
      <c r="J277" s="11">
        <v>60</v>
      </c>
      <c r="K277" s="11" t="s">
        <v>46</v>
      </c>
      <c r="L277" s="11" t="s">
        <v>19</v>
      </c>
      <c r="M277" s="11" t="s">
        <v>43</v>
      </c>
    </row>
    <row r="278" spans="3:13" x14ac:dyDescent="0.2">
      <c r="C278" s="11"/>
      <c r="D278" s="11" t="s">
        <v>24</v>
      </c>
      <c r="E278" s="11" t="s">
        <v>13</v>
      </c>
      <c r="F278" s="11" t="s">
        <v>28</v>
      </c>
      <c r="G278" s="11" t="s">
        <v>29</v>
      </c>
      <c r="H278" s="11" t="s">
        <v>16</v>
      </c>
      <c r="I278" s="11" t="s">
        <v>17</v>
      </c>
      <c r="J278" s="11">
        <v>60</v>
      </c>
      <c r="K278" s="11" t="s">
        <v>18</v>
      </c>
      <c r="L278" s="11" t="s">
        <v>19</v>
      </c>
      <c r="M278" s="11" t="s">
        <v>26</v>
      </c>
    </row>
    <row r="279" spans="3:13" x14ac:dyDescent="0.2">
      <c r="C279" s="11"/>
      <c r="D279" s="11" t="s">
        <v>12</v>
      </c>
      <c r="E279" s="11" t="s">
        <v>13</v>
      </c>
      <c r="F279" s="11" t="s">
        <v>21</v>
      </c>
      <c r="G279" s="11" t="s">
        <v>13</v>
      </c>
      <c r="H279" s="11" t="s">
        <v>16</v>
      </c>
      <c r="I279" s="11" t="s">
        <v>17</v>
      </c>
      <c r="J279" s="11">
        <v>60</v>
      </c>
      <c r="K279" s="11" t="s">
        <v>18</v>
      </c>
      <c r="L279" s="11" t="s">
        <v>19</v>
      </c>
      <c r="M279" s="11" t="s">
        <v>37</v>
      </c>
    </row>
    <row r="280" spans="3:13" x14ac:dyDescent="0.2">
      <c r="C280" s="11"/>
      <c r="D280" s="11" t="s">
        <v>24</v>
      </c>
      <c r="E280" s="11" t="s">
        <v>13</v>
      </c>
      <c r="F280" s="11" t="s">
        <v>33</v>
      </c>
      <c r="G280" s="11" t="s">
        <v>42</v>
      </c>
      <c r="H280" s="11" t="s">
        <v>16</v>
      </c>
      <c r="I280" s="11" t="s">
        <v>17</v>
      </c>
      <c r="J280" s="11">
        <v>60</v>
      </c>
      <c r="K280" s="11" t="s">
        <v>18</v>
      </c>
      <c r="L280" s="11" t="s">
        <v>19</v>
      </c>
      <c r="M280" s="11" t="s">
        <v>26</v>
      </c>
    </row>
    <row r="281" spans="3:13" x14ac:dyDescent="0.2">
      <c r="C281" s="11"/>
      <c r="D281" s="11" t="s">
        <v>24</v>
      </c>
      <c r="E281" s="11" t="s">
        <v>13</v>
      </c>
      <c r="F281" s="11" t="s">
        <v>33</v>
      </c>
      <c r="G281" s="11" t="s">
        <v>13</v>
      </c>
      <c r="H281" s="11" t="s">
        <v>16</v>
      </c>
      <c r="I281" s="11" t="s">
        <v>17</v>
      </c>
      <c r="J281" s="11">
        <v>60</v>
      </c>
      <c r="K281" s="11" t="s">
        <v>18</v>
      </c>
      <c r="L281" s="11" t="s">
        <v>19</v>
      </c>
      <c r="M281" s="11" t="s">
        <v>37</v>
      </c>
    </row>
    <row r="282" spans="3:13" x14ac:dyDescent="0.2">
      <c r="C282" s="11"/>
      <c r="D282" s="11" t="s">
        <v>24</v>
      </c>
      <c r="E282" s="11" t="s">
        <v>13</v>
      </c>
      <c r="F282" s="11" t="s">
        <v>35</v>
      </c>
      <c r="G282" s="11" t="s">
        <v>29</v>
      </c>
      <c r="H282" s="11" t="s">
        <v>16</v>
      </c>
      <c r="I282" s="11" t="s">
        <v>17</v>
      </c>
      <c r="J282" s="11">
        <v>60</v>
      </c>
      <c r="K282" s="11" t="s">
        <v>18</v>
      </c>
      <c r="L282" s="11" t="s">
        <v>19</v>
      </c>
      <c r="M282" s="11" t="s">
        <v>40</v>
      </c>
    </row>
    <row r="283" spans="3:13" x14ac:dyDescent="0.2">
      <c r="C283" s="11"/>
      <c r="D283" s="11" t="s">
        <v>12</v>
      </c>
      <c r="E283" s="11" t="s">
        <v>13</v>
      </c>
      <c r="F283" s="11" t="s">
        <v>47</v>
      </c>
      <c r="G283" s="11" t="s">
        <v>49</v>
      </c>
      <c r="H283" s="11" t="s">
        <v>16</v>
      </c>
      <c r="I283" s="11" t="s">
        <v>36</v>
      </c>
      <c r="J283" s="11">
        <v>60</v>
      </c>
      <c r="K283" s="11" t="s">
        <v>18</v>
      </c>
      <c r="L283" s="11" t="s">
        <v>19</v>
      </c>
      <c r="M283" s="11" t="s">
        <v>37</v>
      </c>
    </row>
    <row r="284" spans="3:13" x14ac:dyDescent="0.2">
      <c r="C284" s="11"/>
      <c r="D284" s="11" t="s">
        <v>12</v>
      </c>
      <c r="E284" s="11" t="s">
        <v>13</v>
      </c>
      <c r="F284" s="11" t="s">
        <v>21</v>
      </c>
      <c r="G284" s="11" t="s">
        <v>13</v>
      </c>
      <c r="H284" s="11" t="s">
        <v>16</v>
      </c>
      <c r="I284" s="11" t="s">
        <v>17</v>
      </c>
      <c r="J284" s="11">
        <v>60</v>
      </c>
      <c r="K284" s="11" t="s">
        <v>18</v>
      </c>
      <c r="L284" s="11" t="s">
        <v>19</v>
      </c>
      <c r="M284" s="11" t="s">
        <v>26</v>
      </c>
    </row>
    <row r="285" spans="3:13" x14ac:dyDescent="0.2">
      <c r="C285" s="11"/>
      <c r="D285" s="11" t="s">
        <v>24</v>
      </c>
      <c r="E285" s="11" t="s">
        <v>13</v>
      </c>
      <c r="F285" s="11" t="s">
        <v>28</v>
      </c>
      <c r="G285" s="11" t="s">
        <v>29</v>
      </c>
      <c r="H285" s="11" t="s">
        <v>16</v>
      </c>
      <c r="I285" s="11" t="s">
        <v>17</v>
      </c>
      <c r="J285" s="11">
        <v>60</v>
      </c>
      <c r="K285" s="11" t="s">
        <v>18</v>
      </c>
      <c r="L285" s="11" t="s">
        <v>19</v>
      </c>
      <c r="M285" s="11" t="s">
        <v>45</v>
      </c>
    </row>
    <row r="286" spans="3:13" x14ac:dyDescent="0.2">
      <c r="C286" s="11"/>
      <c r="D286" s="11" t="s">
        <v>24</v>
      </c>
      <c r="E286" s="11" t="s">
        <v>13</v>
      </c>
      <c r="F286" s="11" t="s">
        <v>28</v>
      </c>
      <c r="G286" s="11" t="s">
        <v>29</v>
      </c>
      <c r="H286" s="11" t="s">
        <v>16</v>
      </c>
      <c r="I286" s="11" t="s">
        <v>17</v>
      </c>
      <c r="J286" s="11">
        <v>60</v>
      </c>
      <c r="K286" s="11" t="s">
        <v>18</v>
      </c>
      <c r="L286" s="11" t="s">
        <v>19</v>
      </c>
      <c r="M286" s="11" t="s">
        <v>37</v>
      </c>
    </row>
    <row r="287" spans="3:13" x14ac:dyDescent="0.2">
      <c r="C287" s="11"/>
      <c r="D287" s="11" t="s">
        <v>24</v>
      </c>
      <c r="E287" s="11" t="s">
        <v>13</v>
      </c>
      <c r="F287" s="11" t="s">
        <v>35</v>
      </c>
      <c r="G287" s="11" t="s">
        <v>13</v>
      </c>
      <c r="H287" s="11" t="s">
        <v>16</v>
      </c>
      <c r="I287" s="11" t="s">
        <v>17</v>
      </c>
      <c r="J287" s="11">
        <v>60</v>
      </c>
      <c r="K287" s="11" t="s">
        <v>18</v>
      </c>
      <c r="L287" s="11" t="s">
        <v>19</v>
      </c>
      <c r="M287" s="11" t="s">
        <v>40</v>
      </c>
    </row>
    <row r="288" spans="3:13" x14ac:dyDescent="0.2">
      <c r="C288" s="11"/>
      <c r="D288" s="11" t="s">
        <v>12</v>
      </c>
      <c r="E288" s="11" t="s">
        <v>13</v>
      </c>
      <c r="F288" s="11" t="s">
        <v>21</v>
      </c>
      <c r="G288" s="11" t="s">
        <v>13</v>
      </c>
      <c r="H288" s="11" t="s">
        <v>16</v>
      </c>
      <c r="I288" s="11" t="s">
        <v>17</v>
      </c>
      <c r="J288" s="11">
        <v>60</v>
      </c>
      <c r="K288" s="11" t="s">
        <v>46</v>
      </c>
      <c r="L288" s="11" t="s">
        <v>19</v>
      </c>
      <c r="M288" s="11" t="s">
        <v>26</v>
      </c>
    </row>
    <row r="289" spans="3:13" x14ac:dyDescent="0.2">
      <c r="C289" s="11"/>
      <c r="D289" s="11" t="s">
        <v>12</v>
      </c>
      <c r="E289" s="11" t="s">
        <v>13</v>
      </c>
      <c r="F289" s="11" t="s">
        <v>28</v>
      </c>
      <c r="G289" s="11" t="s">
        <v>13</v>
      </c>
      <c r="H289" s="11" t="s">
        <v>16</v>
      </c>
      <c r="I289" s="11" t="s">
        <v>17</v>
      </c>
      <c r="J289" s="11">
        <v>60</v>
      </c>
      <c r="K289" s="11" t="s">
        <v>46</v>
      </c>
      <c r="L289" s="11" t="s">
        <v>19</v>
      </c>
      <c r="M289" s="11" t="s">
        <v>31</v>
      </c>
    </row>
    <row r="290" spans="3:13" x14ac:dyDescent="0.2">
      <c r="C290" s="11"/>
      <c r="D290" s="11" t="s">
        <v>12</v>
      </c>
      <c r="E290" s="11" t="s">
        <v>13</v>
      </c>
      <c r="F290" s="11" t="s">
        <v>28</v>
      </c>
      <c r="G290" s="11" t="s">
        <v>13</v>
      </c>
      <c r="H290" s="11" t="s">
        <v>16</v>
      </c>
      <c r="I290" s="11" t="s">
        <v>17</v>
      </c>
      <c r="J290" s="11">
        <v>60</v>
      </c>
      <c r="K290" s="11" t="s">
        <v>18</v>
      </c>
      <c r="L290" s="11" t="s">
        <v>19</v>
      </c>
      <c r="M290" s="11" t="s">
        <v>26</v>
      </c>
    </row>
    <row r="291" spans="3:13" x14ac:dyDescent="0.2">
      <c r="C291" s="11"/>
      <c r="D291" s="11" t="s">
        <v>24</v>
      </c>
      <c r="E291" s="11" t="s">
        <v>13</v>
      </c>
      <c r="F291" s="11" t="s">
        <v>28</v>
      </c>
      <c r="G291" s="11" t="s">
        <v>13</v>
      </c>
      <c r="H291" s="11" t="s">
        <v>16</v>
      </c>
      <c r="I291" s="11" t="s">
        <v>17</v>
      </c>
      <c r="J291" s="11">
        <v>60</v>
      </c>
      <c r="K291" s="11" t="s">
        <v>18</v>
      </c>
      <c r="L291" s="11" t="s">
        <v>19</v>
      </c>
      <c r="M291" s="11" t="s">
        <v>37</v>
      </c>
    </row>
    <row r="292" spans="3:13" x14ac:dyDescent="0.2">
      <c r="C292" s="11"/>
      <c r="D292" s="11" t="s">
        <v>24</v>
      </c>
      <c r="E292" s="11" t="s">
        <v>13</v>
      </c>
      <c r="F292" s="11" t="s">
        <v>14</v>
      </c>
      <c r="G292" s="11" t="s">
        <v>29</v>
      </c>
      <c r="H292" s="11" t="s">
        <v>16</v>
      </c>
      <c r="I292" s="11" t="s">
        <v>17</v>
      </c>
      <c r="J292" s="11">
        <v>60</v>
      </c>
      <c r="K292" s="11" t="s">
        <v>18</v>
      </c>
      <c r="L292" s="11" t="s">
        <v>19</v>
      </c>
      <c r="M292" s="11" t="s">
        <v>34</v>
      </c>
    </row>
    <row r="293" spans="3:13" x14ac:dyDescent="0.2">
      <c r="C293" s="11"/>
      <c r="D293" s="11" t="s">
        <v>24</v>
      </c>
      <c r="E293" s="11" t="s">
        <v>13</v>
      </c>
      <c r="F293" s="11" t="s">
        <v>33</v>
      </c>
      <c r="G293" s="11" t="s">
        <v>29</v>
      </c>
      <c r="H293" s="11" t="s">
        <v>16</v>
      </c>
      <c r="I293" s="11" t="s">
        <v>17</v>
      </c>
      <c r="J293" s="11">
        <v>60</v>
      </c>
      <c r="K293" s="11" t="s">
        <v>18</v>
      </c>
      <c r="L293" s="11" t="s">
        <v>19</v>
      </c>
      <c r="M293" s="11" t="s">
        <v>37</v>
      </c>
    </row>
    <row r="294" spans="3:13" x14ac:dyDescent="0.2">
      <c r="C294" s="11"/>
      <c r="D294" s="11" t="s">
        <v>24</v>
      </c>
      <c r="E294" s="11" t="s">
        <v>13</v>
      </c>
      <c r="F294" s="11" t="s">
        <v>28</v>
      </c>
      <c r="G294" s="11" t="s">
        <v>42</v>
      </c>
      <c r="H294" s="11" t="s">
        <v>16</v>
      </c>
      <c r="I294" s="11" t="s">
        <v>17</v>
      </c>
      <c r="J294" s="11">
        <v>60</v>
      </c>
      <c r="K294" s="11" t="s">
        <v>18</v>
      </c>
      <c r="L294" s="11" t="s">
        <v>19</v>
      </c>
      <c r="M294" s="11" t="s">
        <v>34</v>
      </c>
    </row>
    <row r="295" spans="3:13" x14ac:dyDescent="0.2">
      <c r="C295" s="11"/>
      <c r="D295" s="11" t="s">
        <v>12</v>
      </c>
      <c r="E295" s="11" t="s">
        <v>13</v>
      </c>
      <c r="F295" s="11" t="s">
        <v>28</v>
      </c>
      <c r="G295" s="11" t="s">
        <v>15</v>
      </c>
      <c r="H295" s="11" t="s">
        <v>16</v>
      </c>
      <c r="I295" s="11" t="s">
        <v>17</v>
      </c>
      <c r="J295" s="11">
        <v>60</v>
      </c>
      <c r="K295" s="11" t="s">
        <v>18</v>
      </c>
      <c r="L295" s="11" t="s">
        <v>19</v>
      </c>
      <c r="M295" s="11" t="s">
        <v>43</v>
      </c>
    </row>
    <row r="296" spans="3:13" x14ac:dyDescent="0.2">
      <c r="C296" s="11"/>
      <c r="D296" s="11" t="s">
        <v>24</v>
      </c>
      <c r="E296" s="11" t="s">
        <v>13</v>
      </c>
      <c r="F296" s="11" t="s">
        <v>44</v>
      </c>
      <c r="G296" s="11" t="s">
        <v>13</v>
      </c>
      <c r="H296" s="11" t="s">
        <v>16</v>
      </c>
      <c r="I296" s="11" t="s">
        <v>17</v>
      </c>
      <c r="J296" s="11">
        <v>60</v>
      </c>
      <c r="K296" s="11" t="s">
        <v>18</v>
      </c>
      <c r="L296" s="11" t="s">
        <v>19</v>
      </c>
      <c r="M296" s="11" t="s">
        <v>37</v>
      </c>
    </row>
    <row r="297" spans="3:13" x14ac:dyDescent="0.2">
      <c r="C297" s="11"/>
      <c r="D297" s="11" t="s">
        <v>24</v>
      </c>
      <c r="E297" s="11" t="s">
        <v>13</v>
      </c>
      <c r="F297" s="11" t="s">
        <v>14</v>
      </c>
      <c r="G297" s="11" t="s">
        <v>15</v>
      </c>
      <c r="H297" s="11" t="s">
        <v>16</v>
      </c>
      <c r="I297" s="11" t="s">
        <v>36</v>
      </c>
      <c r="J297" s="11">
        <v>60</v>
      </c>
      <c r="K297" s="11" t="s">
        <v>18</v>
      </c>
      <c r="L297" s="11" t="s">
        <v>19</v>
      </c>
      <c r="M297" s="11" t="s">
        <v>51</v>
      </c>
    </row>
    <row r="298" spans="3:13" x14ac:dyDescent="0.2">
      <c r="C298" s="11"/>
      <c r="D298" s="11" t="s">
        <v>24</v>
      </c>
      <c r="E298" s="11" t="s">
        <v>13</v>
      </c>
      <c r="F298" s="11" t="s">
        <v>32</v>
      </c>
      <c r="G298" s="11" t="s">
        <v>29</v>
      </c>
      <c r="H298" s="11" t="s">
        <v>16</v>
      </c>
      <c r="I298" s="11" t="s">
        <v>17</v>
      </c>
      <c r="J298" s="11">
        <v>60</v>
      </c>
      <c r="K298" s="11" t="s">
        <v>18</v>
      </c>
      <c r="L298" s="11" t="s">
        <v>19</v>
      </c>
      <c r="M298" s="11" t="s">
        <v>26</v>
      </c>
    </row>
    <row r="299" spans="3:13" x14ac:dyDescent="0.2">
      <c r="C299" s="11"/>
      <c r="D299" s="11" t="s">
        <v>12</v>
      </c>
      <c r="E299" s="11" t="s">
        <v>13</v>
      </c>
      <c r="F299" s="11" t="s">
        <v>14</v>
      </c>
      <c r="G299" s="11" t="s">
        <v>49</v>
      </c>
      <c r="H299" s="11" t="s">
        <v>16</v>
      </c>
      <c r="I299" s="11" t="s">
        <v>36</v>
      </c>
      <c r="J299" s="11">
        <v>60</v>
      </c>
      <c r="K299" s="11" t="s">
        <v>18</v>
      </c>
      <c r="L299" s="11" t="s">
        <v>19</v>
      </c>
      <c r="M299" s="11" t="s">
        <v>37</v>
      </c>
    </row>
    <row r="300" spans="3:13" x14ac:dyDescent="0.2">
      <c r="C300" s="11"/>
      <c r="D300" s="11" t="s">
        <v>24</v>
      </c>
      <c r="E300" s="11" t="s">
        <v>13</v>
      </c>
      <c r="F300" s="11" t="s">
        <v>47</v>
      </c>
      <c r="G300" s="11" t="s">
        <v>13</v>
      </c>
      <c r="H300" s="11" t="s">
        <v>16</v>
      </c>
      <c r="I300" s="11" t="s">
        <v>17</v>
      </c>
      <c r="J300" s="11">
        <v>60</v>
      </c>
      <c r="K300" s="11" t="s">
        <v>18</v>
      </c>
      <c r="L300" s="11" t="s">
        <v>19</v>
      </c>
      <c r="M300" s="11" t="s">
        <v>26</v>
      </c>
    </row>
    <row r="301" spans="3:13" x14ac:dyDescent="0.2">
      <c r="C301" s="11"/>
      <c r="D301" s="11" t="s">
        <v>24</v>
      </c>
      <c r="E301" s="11" t="s">
        <v>13</v>
      </c>
      <c r="F301" s="11" t="s">
        <v>33</v>
      </c>
      <c r="G301" s="11" t="s">
        <v>29</v>
      </c>
      <c r="H301" s="11" t="s">
        <v>16</v>
      </c>
      <c r="I301" s="11" t="s">
        <v>17</v>
      </c>
      <c r="J301" s="11">
        <v>60</v>
      </c>
      <c r="K301" s="11" t="s">
        <v>46</v>
      </c>
      <c r="L301" s="11" t="s">
        <v>19</v>
      </c>
      <c r="M301" s="11" t="s">
        <v>43</v>
      </c>
    </row>
    <row r="302" spans="3:13" x14ac:dyDescent="0.2">
      <c r="C302" s="11"/>
      <c r="D302" s="11" t="s">
        <v>24</v>
      </c>
      <c r="E302" s="11" t="s">
        <v>13</v>
      </c>
      <c r="F302" s="11" t="s">
        <v>35</v>
      </c>
      <c r="G302" s="11" t="s">
        <v>29</v>
      </c>
      <c r="H302" s="11" t="s">
        <v>16</v>
      </c>
      <c r="I302" s="11" t="s">
        <v>36</v>
      </c>
      <c r="J302" s="11">
        <v>60</v>
      </c>
      <c r="K302" s="11" t="s">
        <v>18</v>
      </c>
      <c r="L302" s="11" t="s">
        <v>19</v>
      </c>
      <c r="M302" s="11" t="s">
        <v>31</v>
      </c>
    </row>
    <row r="303" spans="3:13" x14ac:dyDescent="0.2">
      <c r="C303" s="11"/>
      <c r="D303" s="11" t="s">
        <v>24</v>
      </c>
      <c r="E303" s="11" t="s">
        <v>13</v>
      </c>
      <c r="F303" s="11" t="s">
        <v>33</v>
      </c>
      <c r="G303" s="11" t="s">
        <v>13</v>
      </c>
      <c r="H303" s="11" t="s">
        <v>16</v>
      </c>
      <c r="I303" s="11" t="s">
        <v>36</v>
      </c>
      <c r="J303" s="11">
        <v>60</v>
      </c>
      <c r="K303" s="11" t="s">
        <v>18</v>
      </c>
      <c r="L303" s="11" t="s">
        <v>19</v>
      </c>
      <c r="M303" s="11" t="s">
        <v>37</v>
      </c>
    </row>
    <row r="304" spans="3:13" x14ac:dyDescent="0.2">
      <c r="C304" s="11"/>
      <c r="D304" s="11" t="s">
        <v>12</v>
      </c>
      <c r="E304" s="11" t="s">
        <v>13</v>
      </c>
      <c r="F304" s="11" t="s">
        <v>47</v>
      </c>
      <c r="G304" s="11" t="s">
        <v>15</v>
      </c>
      <c r="H304" s="11" t="s">
        <v>16</v>
      </c>
      <c r="I304" s="11" t="s">
        <v>17</v>
      </c>
      <c r="J304" s="11">
        <v>60</v>
      </c>
      <c r="K304" s="11" t="s">
        <v>18</v>
      </c>
      <c r="L304" s="11" t="s">
        <v>19</v>
      </c>
      <c r="M304" s="11" t="s">
        <v>26</v>
      </c>
    </row>
    <row r="305" spans="3:13" x14ac:dyDescent="0.2">
      <c r="C305" s="11"/>
      <c r="D305" s="11" t="s">
        <v>24</v>
      </c>
      <c r="E305" s="11" t="s">
        <v>13</v>
      </c>
      <c r="F305" s="11" t="s">
        <v>32</v>
      </c>
      <c r="G305" s="11" t="s">
        <v>29</v>
      </c>
      <c r="H305" s="11" t="s">
        <v>16</v>
      </c>
      <c r="I305" s="11" t="s">
        <v>17</v>
      </c>
      <c r="J305" s="11">
        <v>60</v>
      </c>
      <c r="K305" s="11" t="s">
        <v>18</v>
      </c>
      <c r="L305" s="11" t="s">
        <v>19</v>
      </c>
      <c r="M305" s="11" t="s">
        <v>26</v>
      </c>
    </row>
    <row r="306" spans="3:13" x14ac:dyDescent="0.2">
      <c r="C306" s="11"/>
      <c r="D306" s="11" t="s">
        <v>24</v>
      </c>
      <c r="E306" s="11" t="s">
        <v>13</v>
      </c>
      <c r="F306" s="11" t="s">
        <v>47</v>
      </c>
      <c r="G306" s="11" t="s">
        <v>15</v>
      </c>
      <c r="H306" s="11" t="s">
        <v>16</v>
      </c>
      <c r="I306" s="11" t="s">
        <v>17</v>
      </c>
      <c r="J306" s="11">
        <v>60</v>
      </c>
      <c r="K306" s="11" t="s">
        <v>18</v>
      </c>
      <c r="L306" s="11" t="s">
        <v>19</v>
      </c>
      <c r="M306" s="11" t="s">
        <v>26</v>
      </c>
    </row>
    <row r="307" spans="3:13" x14ac:dyDescent="0.2">
      <c r="C307" s="11"/>
      <c r="D307" s="11" t="s">
        <v>24</v>
      </c>
      <c r="E307" s="11" t="s">
        <v>13</v>
      </c>
      <c r="F307" s="11" t="s">
        <v>33</v>
      </c>
      <c r="G307" s="11" t="s">
        <v>13</v>
      </c>
      <c r="H307" s="11" t="s">
        <v>16</v>
      </c>
      <c r="I307" s="11" t="s">
        <v>17</v>
      </c>
      <c r="J307" s="11">
        <v>60</v>
      </c>
      <c r="K307" s="11" t="s">
        <v>18</v>
      </c>
      <c r="L307" s="11" t="s">
        <v>19</v>
      </c>
      <c r="M307" s="11" t="s">
        <v>31</v>
      </c>
    </row>
    <row r="308" spans="3:13" x14ac:dyDescent="0.2">
      <c r="C308" s="11"/>
      <c r="D308" s="11" t="s">
        <v>24</v>
      </c>
      <c r="E308" s="11" t="s">
        <v>13</v>
      </c>
      <c r="F308" s="11" t="s">
        <v>32</v>
      </c>
      <c r="G308" s="11" t="s">
        <v>15</v>
      </c>
      <c r="H308" s="11" t="s">
        <v>16</v>
      </c>
      <c r="I308" s="11" t="s">
        <v>17</v>
      </c>
      <c r="J308" s="11">
        <v>60</v>
      </c>
      <c r="K308" s="11" t="s">
        <v>18</v>
      </c>
      <c r="L308" s="11" t="s">
        <v>39</v>
      </c>
      <c r="M308" s="11" t="s">
        <v>31</v>
      </c>
    </row>
    <row r="309" spans="3:13" x14ac:dyDescent="0.2">
      <c r="C309" s="11"/>
      <c r="D309" s="11" t="s">
        <v>24</v>
      </c>
      <c r="E309" s="11" t="s">
        <v>13</v>
      </c>
      <c r="F309" s="11" t="s">
        <v>47</v>
      </c>
      <c r="G309" s="11" t="s">
        <v>13</v>
      </c>
      <c r="H309" s="11" t="s">
        <v>16</v>
      </c>
      <c r="I309" s="11" t="s">
        <v>17</v>
      </c>
      <c r="J309" s="11">
        <v>60</v>
      </c>
      <c r="K309" s="11" t="s">
        <v>18</v>
      </c>
      <c r="L309" s="11" t="s">
        <v>19</v>
      </c>
      <c r="M309" s="11" t="s">
        <v>43</v>
      </c>
    </row>
    <row r="310" spans="3:13" x14ac:dyDescent="0.2">
      <c r="C310" s="11"/>
      <c r="D310" s="11" t="s">
        <v>24</v>
      </c>
      <c r="E310" s="11" t="s">
        <v>13</v>
      </c>
      <c r="F310" s="11" t="s">
        <v>14</v>
      </c>
      <c r="G310" s="11" t="s">
        <v>13</v>
      </c>
      <c r="H310" s="11" t="s">
        <v>16</v>
      </c>
      <c r="I310" s="11" t="s">
        <v>17</v>
      </c>
      <c r="J310" s="11">
        <v>60</v>
      </c>
      <c r="K310" s="11" t="s">
        <v>18</v>
      </c>
      <c r="L310" s="11" t="s">
        <v>19</v>
      </c>
      <c r="M310" s="11" t="s">
        <v>20</v>
      </c>
    </row>
    <row r="311" spans="3:13" x14ac:dyDescent="0.2">
      <c r="C311" s="11"/>
      <c r="D311" s="11" t="s">
        <v>24</v>
      </c>
      <c r="E311" s="11" t="s">
        <v>13</v>
      </c>
      <c r="F311" s="11" t="s">
        <v>47</v>
      </c>
      <c r="G311" s="11" t="s">
        <v>13</v>
      </c>
      <c r="H311" s="11" t="s">
        <v>16</v>
      </c>
      <c r="I311" s="11" t="s">
        <v>17</v>
      </c>
      <c r="J311" s="11">
        <v>60</v>
      </c>
      <c r="K311" s="11" t="s">
        <v>18</v>
      </c>
      <c r="L311" s="11" t="s">
        <v>19</v>
      </c>
      <c r="M311" s="11" t="s">
        <v>43</v>
      </c>
    </row>
    <row r="312" spans="3:13" x14ac:dyDescent="0.2">
      <c r="C312" s="11"/>
      <c r="D312" s="11" t="s">
        <v>24</v>
      </c>
      <c r="E312" s="11" t="s">
        <v>13</v>
      </c>
      <c r="F312" s="11" t="s">
        <v>32</v>
      </c>
      <c r="G312" s="11" t="s">
        <v>13</v>
      </c>
      <c r="H312" s="11" t="s">
        <v>16</v>
      </c>
      <c r="I312" s="11" t="s">
        <v>17</v>
      </c>
      <c r="J312" s="11">
        <v>60</v>
      </c>
      <c r="K312" s="11" t="s">
        <v>18</v>
      </c>
      <c r="L312" s="11" t="s">
        <v>19</v>
      </c>
      <c r="M312" s="11" t="s">
        <v>51</v>
      </c>
    </row>
    <row r="313" spans="3:13" x14ac:dyDescent="0.2">
      <c r="C313" s="11"/>
      <c r="D313" s="11" t="s">
        <v>24</v>
      </c>
      <c r="E313" s="11" t="s">
        <v>13</v>
      </c>
      <c r="F313" s="11" t="s">
        <v>35</v>
      </c>
      <c r="G313" s="11" t="s">
        <v>29</v>
      </c>
      <c r="H313" s="11" t="s">
        <v>16</v>
      </c>
      <c r="I313" s="11" t="s">
        <v>17</v>
      </c>
      <c r="J313" s="11">
        <v>60</v>
      </c>
      <c r="K313" s="11" t="s">
        <v>18</v>
      </c>
      <c r="L313" s="11" t="s">
        <v>19</v>
      </c>
      <c r="M313" s="11" t="s">
        <v>26</v>
      </c>
    </row>
    <row r="314" spans="3:13" x14ac:dyDescent="0.2">
      <c r="C314" s="11"/>
      <c r="D314" s="11" t="s">
        <v>24</v>
      </c>
      <c r="E314" s="11" t="s">
        <v>13</v>
      </c>
      <c r="F314" s="11" t="s">
        <v>14</v>
      </c>
      <c r="G314" s="11" t="s">
        <v>15</v>
      </c>
      <c r="H314" s="11" t="s">
        <v>16</v>
      </c>
      <c r="I314" s="11" t="s">
        <v>17</v>
      </c>
      <c r="J314" s="11">
        <v>60</v>
      </c>
      <c r="K314" s="11" t="s">
        <v>18</v>
      </c>
      <c r="L314" s="11" t="s">
        <v>19</v>
      </c>
      <c r="M314" s="11" t="s">
        <v>34</v>
      </c>
    </row>
    <row r="315" spans="3:13" x14ac:dyDescent="0.2">
      <c r="C315" s="11"/>
      <c r="D315" s="11" t="s">
        <v>24</v>
      </c>
      <c r="E315" s="11" t="s">
        <v>13</v>
      </c>
      <c r="F315" s="11" t="s">
        <v>32</v>
      </c>
      <c r="G315" s="11" t="s">
        <v>13</v>
      </c>
      <c r="H315" s="11" t="s">
        <v>16</v>
      </c>
      <c r="I315" s="11" t="s">
        <v>17</v>
      </c>
      <c r="J315" s="11">
        <v>60</v>
      </c>
      <c r="K315" s="11" t="s">
        <v>18</v>
      </c>
      <c r="L315" s="11" t="s">
        <v>19</v>
      </c>
      <c r="M315" s="11" t="s">
        <v>26</v>
      </c>
    </row>
    <row r="316" spans="3:13" x14ac:dyDescent="0.2">
      <c r="C316" s="11"/>
      <c r="D316" s="11" t="s">
        <v>24</v>
      </c>
      <c r="E316" s="11" t="s">
        <v>13</v>
      </c>
      <c r="F316" s="11" t="s">
        <v>14</v>
      </c>
      <c r="G316" s="11" t="s">
        <v>29</v>
      </c>
      <c r="H316" s="11" t="s">
        <v>16</v>
      </c>
      <c r="I316" s="11" t="s">
        <v>17</v>
      </c>
      <c r="J316" s="11">
        <v>60</v>
      </c>
      <c r="K316" s="11" t="s">
        <v>18</v>
      </c>
      <c r="L316" s="11" t="s">
        <v>19</v>
      </c>
      <c r="M316" s="11" t="s">
        <v>26</v>
      </c>
    </row>
    <row r="317" spans="3:13" x14ac:dyDescent="0.2">
      <c r="C317" s="11"/>
      <c r="D317" s="11" t="s">
        <v>24</v>
      </c>
      <c r="E317" s="11" t="s">
        <v>13</v>
      </c>
      <c r="F317" s="11" t="s">
        <v>21</v>
      </c>
      <c r="G317" s="11" t="s">
        <v>42</v>
      </c>
      <c r="H317" s="11" t="s">
        <v>16</v>
      </c>
      <c r="I317" s="11" t="s">
        <v>17</v>
      </c>
      <c r="J317" s="11">
        <v>60</v>
      </c>
      <c r="K317" s="11" t="s">
        <v>18</v>
      </c>
      <c r="L317" s="11" t="s">
        <v>19</v>
      </c>
      <c r="M317" s="11" t="s">
        <v>40</v>
      </c>
    </row>
    <row r="318" spans="3:13" x14ac:dyDescent="0.2">
      <c r="C318" s="11"/>
      <c r="D318" s="11" t="s">
        <v>24</v>
      </c>
      <c r="E318" s="11" t="s">
        <v>13</v>
      </c>
      <c r="F318" s="11" t="s">
        <v>47</v>
      </c>
      <c r="G318" s="11" t="s">
        <v>29</v>
      </c>
      <c r="H318" s="11" t="s">
        <v>16</v>
      </c>
      <c r="I318" s="11" t="s">
        <v>17</v>
      </c>
      <c r="J318" s="11">
        <v>60</v>
      </c>
      <c r="K318" s="11" t="s">
        <v>18</v>
      </c>
      <c r="L318" s="11" t="s">
        <v>19</v>
      </c>
      <c r="M318" s="11" t="s">
        <v>37</v>
      </c>
    </row>
    <row r="319" spans="3:13" x14ac:dyDescent="0.2">
      <c r="C319" s="11"/>
      <c r="D319" s="11" t="s">
        <v>12</v>
      </c>
      <c r="E319" s="11" t="s">
        <v>13</v>
      </c>
      <c r="F319" s="11" t="s">
        <v>47</v>
      </c>
      <c r="G319" s="11" t="s">
        <v>49</v>
      </c>
      <c r="H319" s="11" t="s">
        <v>16</v>
      </c>
      <c r="I319" s="11" t="s">
        <v>17</v>
      </c>
      <c r="J319" s="11">
        <v>60</v>
      </c>
      <c r="K319" s="11" t="s">
        <v>46</v>
      </c>
      <c r="L319" s="11" t="s">
        <v>19</v>
      </c>
      <c r="M319" s="11" t="s">
        <v>26</v>
      </c>
    </row>
    <row r="320" spans="3:13" x14ac:dyDescent="0.2">
      <c r="C320" s="11"/>
      <c r="D320" s="11" t="s">
        <v>24</v>
      </c>
      <c r="E320" s="11" t="s">
        <v>13</v>
      </c>
      <c r="F320" s="11" t="s">
        <v>35</v>
      </c>
      <c r="G320" s="11" t="s">
        <v>29</v>
      </c>
      <c r="H320" s="11" t="s">
        <v>16</v>
      </c>
      <c r="I320" s="11" t="s">
        <v>17</v>
      </c>
      <c r="J320" s="11">
        <v>60</v>
      </c>
      <c r="K320" s="11" t="s">
        <v>18</v>
      </c>
      <c r="L320" s="11" t="s">
        <v>19</v>
      </c>
      <c r="M320" s="11" t="s">
        <v>26</v>
      </c>
    </row>
    <row r="321" spans="3:13" x14ac:dyDescent="0.2">
      <c r="C321" s="11"/>
      <c r="D321" s="11" t="s">
        <v>24</v>
      </c>
      <c r="E321" s="11" t="s">
        <v>13</v>
      </c>
      <c r="F321" s="11" t="s">
        <v>28</v>
      </c>
      <c r="G321" s="11" t="s">
        <v>13</v>
      </c>
      <c r="H321" s="11" t="s">
        <v>16</v>
      </c>
      <c r="I321" s="11" t="s">
        <v>17</v>
      </c>
      <c r="J321" s="11">
        <v>60</v>
      </c>
      <c r="K321" s="11" t="s">
        <v>18</v>
      </c>
      <c r="L321" s="11" t="s">
        <v>39</v>
      </c>
      <c r="M321" s="11" t="s">
        <v>37</v>
      </c>
    </row>
    <row r="322" spans="3:13" x14ac:dyDescent="0.2">
      <c r="C322" s="11"/>
      <c r="D322" s="11" t="s">
        <v>12</v>
      </c>
      <c r="E322" s="11" t="s">
        <v>13</v>
      </c>
      <c r="F322" s="11" t="s">
        <v>33</v>
      </c>
      <c r="G322" s="11" t="s">
        <v>15</v>
      </c>
      <c r="H322" s="11" t="s">
        <v>16</v>
      </c>
      <c r="I322" s="11" t="s">
        <v>17</v>
      </c>
      <c r="J322" s="11">
        <v>60</v>
      </c>
      <c r="K322" s="11" t="s">
        <v>18</v>
      </c>
      <c r="L322" s="11" t="s">
        <v>19</v>
      </c>
      <c r="M322" s="11" t="s">
        <v>37</v>
      </c>
    </row>
    <row r="323" spans="3:13" x14ac:dyDescent="0.2">
      <c r="C323" s="11"/>
      <c r="D323" s="11" t="s">
        <v>12</v>
      </c>
      <c r="E323" s="11" t="s">
        <v>13</v>
      </c>
      <c r="F323" s="11" t="s">
        <v>21</v>
      </c>
      <c r="G323" s="11" t="s">
        <v>15</v>
      </c>
      <c r="H323" s="11" t="s">
        <v>16</v>
      </c>
      <c r="I323" s="11" t="s">
        <v>17</v>
      </c>
      <c r="J323" s="11">
        <v>60</v>
      </c>
      <c r="K323" s="11" t="s">
        <v>18</v>
      </c>
      <c r="L323" s="11" t="s">
        <v>19</v>
      </c>
      <c r="M323" s="11" t="s">
        <v>26</v>
      </c>
    </row>
    <row r="324" spans="3:13" x14ac:dyDescent="0.2">
      <c r="C324" s="11"/>
      <c r="D324" s="11" t="s">
        <v>24</v>
      </c>
      <c r="E324" s="11" t="s">
        <v>13</v>
      </c>
      <c r="F324" s="11" t="s">
        <v>28</v>
      </c>
      <c r="G324" s="11" t="s">
        <v>15</v>
      </c>
      <c r="H324" s="11" t="s">
        <v>16</v>
      </c>
      <c r="I324" s="11" t="s">
        <v>36</v>
      </c>
      <c r="J324" s="11">
        <v>60</v>
      </c>
      <c r="K324" s="11" t="s">
        <v>18</v>
      </c>
      <c r="L324" s="11" t="s">
        <v>19</v>
      </c>
      <c r="M324" s="11" t="s">
        <v>37</v>
      </c>
    </row>
    <row r="325" spans="3:13" x14ac:dyDescent="0.2">
      <c r="C325" s="11"/>
      <c r="D325" s="11" t="s">
        <v>24</v>
      </c>
      <c r="E325" s="11" t="s">
        <v>13</v>
      </c>
      <c r="F325" s="11" t="s">
        <v>21</v>
      </c>
      <c r="G325" s="11" t="s">
        <v>13</v>
      </c>
      <c r="H325" s="11" t="s">
        <v>16</v>
      </c>
      <c r="I325" s="11" t="s">
        <v>17</v>
      </c>
      <c r="J325" s="11">
        <v>60</v>
      </c>
      <c r="K325" s="11" t="s">
        <v>46</v>
      </c>
      <c r="L325" s="11" t="s">
        <v>19</v>
      </c>
      <c r="M325" s="11" t="s">
        <v>31</v>
      </c>
    </row>
    <row r="326" spans="3:13" x14ac:dyDescent="0.2">
      <c r="C326" s="11"/>
      <c r="D326" s="11" t="s">
        <v>24</v>
      </c>
      <c r="E326" s="11" t="s">
        <v>13</v>
      </c>
      <c r="F326" s="11" t="s">
        <v>28</v>
      </c>
      <c r="G326" s="11" t="s">
        <v>15</v>
      </c>
      <c r="H326" s="11" t="s">
        <v>16</v>
      </c>
      <c r="I326" s="11" t="s">
        <v>17</v>
      </c>
      <c r="J326" s="11">
        <v>60</v>
      </c>
      <c r="K326" s="11" t="s">
        <v>18</v>
      </c>
      <c r="L326" s="11" t="s">
        <v>19</v>
      </c>
      <c r="M326" s="11" t="s">
        <v>40</v>
      </c>
    </row>
    <row r="327" spans="3:13" x14ac:dyDescent="0.2">
      <c r="C327" s="11"/>
      <c r="D327" s="11" t="s">
        <v>55</v>
      </c>
      <c r="E327" s="11" t="s">
        <v>13</v>
      </c>
      <c r="F327" s="11" t="s">
        <v>33</v>
      </c>
      <c r="G327" s="11" t="s">
        <v>15</v>
      </c>
      <c r="H327" s="11" t="s">
        <v>16</v>
      </c>
      <c r="I327" s="11" t="s">
        <v>60</v>
      </c>
      <c r="J327" s="11">
        <v>60</v>
      </c>
      <c r="K327" s="11" t="s">
        <v>18</v>
      </c>
      <c r="L327" s="11" t="s">
        <v>19</v>
      </c>
      <c r="M327" s="11" t="s">
        <v>45</v>
      </c>
    </row>
    <row r="328" spans="3:13" x14ac:dyDescent="0.2">
      <c r="C328" s="11"/>
      <c r="D328" s="11" t="s">
        <v>12</v>
      </c>
      <c r="E328" s="11" t="s">
        <v>13</v>
      </c>
      <c r="F328" s="11" t="s">
        <v>35</v>
      </c>
      <c r="G328" s="11" t="s">
        <v>15</v>
      </c>
      <c r="H328" s="11" t="s">
        <v>16</v>
      </c>
      <c r="I328" s="11" t="s">
        <v>17</v>
      </c>
      <c r="J328" s="11">
        <v>60</v>
      </c>
      <c r="K328" s="11" t="s">
        <v>18</v>
      </c>
      <c r="L328" s="11" t="s">
        <v>19</v>
      </c>
      <c r="M328" s="11" t="s">
        <v>26</v>
      </c>
    </row>
    <row r="329" spans="3:13" x14ac:dyDescent="0.2">
      <c r="C329" s="11"/>
      <c r="D329" s="11" t="s">
        <v>24</v>
      </c>
      <c r="E329" s="11" t="s">
        <v>13</v>
      </c>
      <c r="F329" s="11" t="s">
        <v>35</v>
      </c>
      <c r="G329" s="11" t="s">
        <v>29</v>
      </c>
      <c r="H329" s="11" t="s">
        <v>16</v>
      </c>
      <c r="I329" s="11" t="s">
        <v>17</v>
      </c>
      <c r="J329" s="11">
        <v>60</v>
      </c>
      <c r="K329" s="11" t="s">
        <v>18</v>
      </c>
      <c r="L329" s="11" t="s">
        <v>39</v>
      </c>
      <c r="M329" s="11" t="s">
        <v>37</v>
      </c>
    </row>
    <row r="330" spans="3:13" x14ac:dyDescent="0.2">
      <c r="C330" s="11"/>
      <c r="D330" s="11" t="s">
        <v>24</v>
      </c>
      <c r="E330" s="11" t="s">
        <v>13</v>
      </c>
      <c r="F330" s="11" t="s">
        <v>14</v>
      </c>
      <c r="G330" s="11" t="s">
        <v>29</v>
      </c>
      <c r="H330" s="11" t="s">
        <v>16</v>
      </c>
      <c r="I330" s="11" t="s">
        <v>17</v>
      </c>
      <c r="J330" s="11">
        <v>60</v>
      </c>
      <c r="K330" s="11" t="s">
        <v>18</v>
      </c>
      <c r="L330" s="11" t="s">
        <v>19</v>
      </c>
      <c r="M330" s="11" t="s">
        <v>26</v>
      </c>
    </row>
    <row r="331" spans="3:13" x14ac:dyDescent="0.2">
      <c r="C331" s="11"/>
      <c r="D331" s="11" t="s">
        <v>12</v>
      </c>
      <c r="E331" s="11" t="s">
        <v>13</v>
      </c>
      <c r="F331" s="11" t="s">
        <v>35</v>
      </c>
      <c r="G331" s="11" t="s">
        <v>15</v>
      </c>
      <c r="H331" s="11" t="s">
        <v>16</v>
      </c>
      <c r="I331" s="11" t="s">
        <v>17</v>
      </c>
      <c r="J331" s="11">
        <v>60</v>
      </c>
      <c r="K331" s="11" t="s">
        <v>18</v>
      </c>
      <c r="L331" s="11" t="s">
        <v>19</v>
      </c>
      <c r="M331" s="11" t="s">
        <v>26</v>
      </c>
    </row>
    <row r="332" spans="3:13" x14ac:dyDescent="0.2">
      <c r="C332" s="11"/>
      <c r="D332" s="11" t="s">
        <v>24</v>
      </c>
      <c r="E332" s="11" t="s">
        <v>13</v>
      </c>
      <c r="F332" s="11" t="s">
        <v>33</v>
      </c>
      <c r="G332" s="11" t="s">
        <v>15</v>
      </c>
      <c r="H332" s="11" t="s">
        <v>16</v>
      </c>
      <c r="I332" s="11" t="s">
        <v>17</v>
      </c>
      <c r="J332" s="11">
        <v>60</v>
      </c>
      <c r="K332" s="11" t="s">
        <v>18</v>
      </c>
      <c r="L332" s="11" t="s">
        <v>19</v>
      </c>
      <c r="M332" s="11" t="s">
        <v>40</v>
      </c>
    </row>
    <row r="333" spans="3:13" x14ac:dyDescent="0.2">
      <c r="C333" s="11"/>
      <c r="D333" s="11" t="s">
        <v>24</v>
      </c>
      <c r="E333" s="11" t="s">
        <v>13</v>
      </c>
      <c r="F333" s="11" t="s">
        <v>47</v>
      </c>
      <c r="G333" s="11" t="s">
        <v>13</v>
      </c>
      <c r="H333" s="11" t="s">
        <v>16</v>
      </c>
      <c r="I333" s="11" t="s">
        <v>17</v>
      </c>
      <c r="J333" s="11">
        <v>60</v>
      </c>
      <c r="K333" s="11" t="s">
        <v>46</v>
      </c>
      <c r="L333" s="11" t="s">
        <v>19</v>
      </c>
      <c r="M333" s="11" t="s">
        <v>20</v>
      </c>
    </row>
    <row r="334" spans="3:13" x14ac:dyDescent="0.2">
      <c r="C334" s="11"/>
      <c r="D334" s="11" t="s">
        <v>24</v>
      </c>
      <c r="E334" s="11" t="s">
        <v>13</v>
      </c>
      <c r="F334" s="11" t="s">
        <v>33</v>
      </c>
      <c r="G334" s="11" t="s">
        <v>29</v>
      </c>
      <c r="H334" s="11" t="s">
        <v>16</v>
      </c>
      <c r="I334" s="11" t="s">
        <v>17</v>
      </c>
      <c r="J334" s="11">
        <v>60</v>
      </c>
      <c r="K334" s="11" t="s">
        <v>18</v>
      </c>
      <c r="L334" s="11" t="s">
        <v>19</v>
      </c>
      <c r="M334" s="11" t="s">
        <v>40</v>
      </c>
    </row>
    <row r="335" spans="3:13" x14ac:dyDescent="0.2">
      <c r="C335" s="11"/>
      <c r="D335" s="11" t="s">
        <v>24</v>
      </c>
      <c r="E335" s="11" t="s">
        <v>13</v>
      </c>
      <c r="F335" s="11" t="s">
        <v>44</v>
      </c>
      <c r="G335" s="11" t="s">
        <v>13</v>
      </c>
      <c r="H335" s="11" t="s">
        <v>16</v>
      </c>
      <c r="I335" s="11" t="s">
        <v>36</v>
      </c>
      <c r="J335" s="11">
        <v>60</v>
      </c>
      <c r="K335" s="11" t="s">
        <v>18</v>
      </c>
      <c r="L335" s="11" t="s">
        <v>19</v>
      </c>
      <c r="M335" s="11" t="s">
        <v>37</v>
      </c>
    </row>
    <row r="336" spans="3:13" x14ac:dyDescent="0.2">
      <c r="C336" s="11"/>
      <c r="D336" s="11" t="s">
        <v>24</v>
      </c>
      <c r="E336" s="11" t="s">
        <v>13</v>
      </c>
      <c r="F336" s="11" t="s">
        <v>32</v>
      </c>
      <c r="G336" s="11" t="s">
        <v>29</v>
      </c>
      <c r="H336" s="11" t="s">
        <v>16</v>
      </c>
      <c r="I336" s="11" t="s">
        <v>17</v>
      </c>
      <c r="J336" s="11">
        <v>60</v>
      </c>
      <c r="K336" s="11" t="s">
        <v>18</v>
      </c>
      <c r="L336" s="11" t="s">
        <v>19</v>
      </c>
      <c r="M336" s="11" t="s">
        <v>43</v>
      </c>
    </row>
    <row r="337" spans="3:13" x14ac:dyDescent="0.2">
      <c r="C337" s="11"/>
      <c r="D337" s="11" t="s">
        <v>12</v>
      </c>
      <c r="E337" s="11" t="s">
        <v>13</v>
      </c>
      <c r="F337" s="11" t="s">
        <v>32</v>
      </c>
      <c r="G337" s="11" t="s">
        <v>42</v>
      </c>
      <c r="H337" s="11" t="s">
        <v>16</v>
      </c>
      <c r="I337" s="11" t="s">
        <v>17</v>
      </c>
      <c r="J337" s="11">
        <v>60</v>
      </c>
      <c r="K337" s="11" t="s">
        <v>18</v>
      </c>
      <c r="L337" s="11" t="s">
        <v>39</v>
      </c>
      <c r="M337" s="11" t="s">
        <v>26</v>
      </c>
    </row>
    <row r="338" spans="3:13" x14ac:dyDescent="0.2">
      <c r="C338" s="11"/>
      <c r="D338" s="11" t="s">
        <v>24</v>
      </c>
      <c r="E338" s="11" t="s">
        <v>13</v>
      </c>
      <c r="F338" s="11" t="s">
        <v>33</v>
      </c>
      <c r="G338" s="11" t="s">
        <v>15</v>
      </c>
      <c r="H338" s="11" t="s">
        <v>16</v>
      </c>
      <c r="I338" s="11" t="s">
        <v>17</v>
      </c>
      <c r="J338" s="11">
        <v>60</v>
      </c>
      <c r="K338" s="11" t="s">
        <v>18</v>
      </c>
      <c r="L338" s="11" t="s">
        <v>19</v>
      </c>
      <c r="M338" s="11" t="s">
        <v>37</v>
      </c>
    </row>
    <row r="339" spans="3:13" x14ac:dyDescent="0.2">
      <c r="C339" s="11"/>
      <c r="D339" s="11" t="s">
        <v>24</v>
      </c>
      <c r="E339" s="11" t="s">
        <v>13</v>
      </c>
      <c r="F339" s="11" t="s">
        <v>28</v>
      </c>
      <c r="G339" s="11" t="s">
        <v>15</v>
      </c>
      <c r="H339" s="11" t="s">
        <v>16</v>
      </c>
      <c r="I339" s="11" t="s">
        <v>17</v>
      </c>
      <c r="J339" s="11">
        <v>60</v>
      </c>
      <c r="K339" s="11" t="s">
        <v>18</v>
      </c>
      <c r="L339" s="11" t="s">
        <v>19</v>
      </c>
      <c r="M339" s="11" t="s">
        <v>26</v>
      </c>
    </row>
    <row r="340" spans="3:13" x14ac:dyDescent="0.2">
      <c r="C340" s="11"/>
      <c r="D340" s="11" t="s">
        <v>24</v>
      </c>
      <c r="E340" s="11" t="s">
        <v>13</v>
      </c>
      <c r="F340" s="11" t="s">
        <v>47</v>
      </c>
      <c r="G340" s="11" t="s">
        <v>13</v>
      </c>
      <c r="H340" s="11" t="s">
        <v>16</v>
      </c>
      <c r="I340" s="11" t="s">
        <v>17</v>
      </c>
      <c r="J340" s="11">
        <v>60</v>
      </c>
      <c r="K340" s="11" t="s">
        <v>18</v>
      </c>
      <c r="L340" s="11" t="s">
        <v>19</v>
      </c>
      <c r="M340" s="11" t="s">
        <v>40</v>
      </c>
    </row>
    <row r="341" spans="3:13" x14ac:dyDescent="0.2">
      <c r="C341" s="11"/>
      <c r="D341" s="11" t="s">
        <v>55</v>
      </c>
      <c r="E341" s="11" t="s">
        <v>13</v>
      </c>
      <c r="F341" s="11" t="s">
        <v>14</v>
      </c>
      <c r="G341" s="11" t="s">
        <v>42</v>
      </c>
      <c r="H341" s="11" t="s">
        <v>16</v>
      </c>
      <c r="I341" s="11" t="s">
        <v>60</v>
      </c>
      <c r="J341" s="11">
        <v>60</v>
      </c>
      <c r="K341" s="11" t="s">
        <v>46</v>
      </c>
      <c r="L341" s="11" t="s">
        <v>19</v>
      </c>
      <c r="M341" s="11" t="s">
        <v>51</v>
      </c>
    </row>
    <row r="342" spans="3:13" x14ac:dyDescent="0.2">
      <c r="C342" s="11"/>
      <c r="D342" s="11" t="s">
        <v>24</v>
      </c>
      <c r="E342" s="11" t="s">
        <v>13</v>
      </c>
      <c r="F342" s="11" t="s">
        <v>28</v>
      </c>
      <c r="G342" s="11" t="s">
        <v>13</v>
      </c>
      <c r="H342" s="11" t="s">
        <v>16</v>
      </c>
      <c r="I342" s="11" t="s">
        <v>17</v>
      </c>
      <c r="J342" s="11">
        <v>60</v>
      </c>
      <c r="K342" s="11" t="s">
        <v>18</v>
      </c>
      <c r="L342" s="11" t="s">
        <v>19</v>
      </c>
      <c r="M342" s="11" t="s">
        <v>37</v>
      </c>
    </row>
    <row r="343" spans="3:13" x14ac:dyDescent="0.2">
      <c r="C343" s="11"/>
      <c r="D343" s="11" t="s">
        <v>55</v>
      </c>
      <c r="E343" s="11" t="s">
        <v>13</v>
      </c>
      <c r="F343" s="11" t="s">
        <v>32</v>
      </c>
      <c r="G343" s="11" t="s">
        <v>13</v>
      </c>
      <c r="H343" s="11" t="s">
        <v>16</v>
      </c>
      <c r="I343" s="11" t="s">
        <v>60</v>
      </c>
      <c r="J343" s="11">
        <v>60</v>
      </c>
      <c r="K343" s="11" t="s">
        <v>46</v>
      </c>
      <c r="L343" s="11" t="s">
        <v>19</v>
      </c>
      <c r="M343" s="11" t="s">
        <v>51</v>
      </c>
    </row>
    <row r="344" spans="3:13" x14ac:dyDescent="0.2">
      <c r="C344" s="11"/>
      <c r="D344" s="11" t="s">
        <v>24</v>
      </c>
      <c r="E344" s="11" t="s">
        <v>13</v>
      </c>
      <c r="F344" s="11" t="s">
        <v>14</v>
      </c>
      <c r="G344" s="11" t="s">
        <v>13</v>
      </c>
      <c r="H344" s="11" t="s">
        <v>16</v>
      </c>
      <c r="I344" s="11" t="s">
        <v>17</v>
      </c>
      <c r="J344" s="11">
        <v>60</v>
      </c>
      <c r="K344" s="11" t="s">
        <v>18</v>
      </c>
      <c r="L344" s="11" t="s">
        <v>19</v>
      </c>
      <c r="M344" s="11" t="s">
        <v>43</v>
      </c>
    </row>
    <row r="345" spans="3:13" x14ac:dyDescent="0.2">
      <c r="C345" s="11"/>
      <c r="D345" s="11" t="s">
        <v>12</v>
      </c>
      <c r="E345" s="11" t="s">
        <v>13</v>
      </c>
      <c r="F345" s="11" t="s">
        <v>14</v>
      </c>
      <c r="G345" s="11" t="s">
        <v>49</v>
      </c>
      <c r="H345" s="11" t="s">
        <v>16</v>
      </c>
      <c r="I345" s="11" t="s">
        <v>36</v>
      </c>
      <c r="J345" s="11">
        <v>60</v>
      </c>
      <c r="K345" s="11" t="s">
        <v>18</v>
      </c>
      <c r="L345" s="11" t="s">
        <v>19</v>
      </c>
      <c r="M345" s="11" t="s">
        <v>37</v>
      </c>
    </row>
    <row r="346" spans="3:13" x14ac:dyDescent="0.2">
      <c r="C346" s="11"/>
      <c r="D346" s="11" t="s">
        <v>12</v>
      </c>
      <c r="E346" s="11" t="s">
        <v>13</v>
      </c>
      <c r="F346" s="11" t="s">
        <v>14</v>
      </c>
      <c r="G346" s="11" t="s">
        <v>29</v>
      </c>
      <c r="H346" s="11" t="s">
        <v>16</v>
      </c>
      <c r="I346" s="11" t="s">
        <v>17</v>
      </c>
      <c r="J346" s="11">
        <v>60</v>
      </c>
      <c r="K346" s="11" t="s">
        <v>18</v>
      </c>
      <c r="L346" s="11" t="s">
        <v>19</v>
      </c>
      <c r="M346" s="11" t="s">
        <v>26</v>
      </c>
    </row>
    <row r="347" spans="3:13" x14ac:dyDescent="0.2">
      <c r="C347" s="11"/>
      <c r="D347" s="11" t="s">
        <v>12</v>
      </c>
      <c r="E347" s="11" t="s">
        <v>13</v>
      </c>
      <c r="F347" s="11" t="s">
        <v>32</v>
      </c>
      <c r="G347" s="11" t="s">
        <v>29</v>
      </c>
      <c r="H347" s="11" t="s">
        <v>16</v>
      </c>
      <c r="I347" s="11" t="s">
        <v>17</v>
      </c>
      <c r="J347" s="11">
        <v>60</v>
      </c>
      <c r="K347" s="11" t="s">
        <v>18</v>
      </c>
      <c r="L347" s="11" t="s">
        <v>19</v>
      </c>
      <c r="M347" s="11" t="s">
        <v>40</v>
      </c>
    </row>
    <row r="348" spans="3:13" x14ac:dyDescent="0.2">
      <c r="C348" s="11"/>
      <c r="D348" s="11" t="s">
        <v>24</v>
      </c>
      <c r="E348" s="11" t="s">
        <v>13</v>
      </c>
      <c r="F348" s="11" t="s">
        <v>14</v>
      </c>
      <c r="G348" s="11" t="s">
        <v>13</v>
      </c>
      <c r="H348" s="11" t="s">
        <v>16</v>
      </c>
      <c r="I348" s="11" t="s">
        <v>17</v>
      </c>
      <c r="J348" s="11">
        <v>60</v>
      </c>
      <c r="K348" s="11" t="s">
        <v>18</v>
      </c>
      <c r="L348" s="11" t="s">
        <v>19</v>
      </c>
      <c r="M348" s="11" t="s">
        <v>43</v>
      </c>
    </row>
    <row r="349" spans="3:13" x14ac:dyDescent="0.2">
      <c r="C349" s="11"/>
      <c r="D349" s="11" t="s">
        <v>24</v>
      </c>
      <c r="E349" s="11" t="s">
        <v>13</v>
      </c>
      <c r="F349" s="11" t="s">
        <v>28</v>
      </c>
      <c r="G349" s="11" t="s">
        <v>13</v>
      </c>
      <c r="H349" s="11" t="s">
        <v>16</v>
      </c>
      <c r="I349" s="11" t="s">
        <v>17</v>
      </c>
      <c r="J349" s="11">
        <v>60</v>
      </c>
      <c r="K349" s="11" t="s">
        <v>18</v>
      </c>
      <c r="L349" s="11" t="s">
        <v>19</v>
      </c>
      <c r="M349" s="11" t="s">
        <v>43</v>
      </c>
    </row>
    <row r="350" spans="3:13" x14ac:dyDescent="0.2">
      <c r="C350" s="11"/>
      <c r="D350" s="11" t="s">
        <v>24</v>
      </c>
      <c r="E350" s="11" t="s">
        <v>13</v>
      </c>
      <c r="F350" s="11" t="s">
        <v>28</v>
      </c>
      <c r="G350" s="11" t="s">
        <v>13</v>
      </c>
      <c r="H350" s="11" t="s">
        <v>16</v>
      </c>
      <c r="I350" s="11" t="s">
        <v>17</v>
      </c>
      <c r="J350" s="11">
        <v>60</v>
      </c>
      <c r="K350" s="11" t="s">
        <v>18</v>
      </c>
      <c r="L350" s="11" t="s">
        <v>19</v>
      </c>
      <c r="M350" s="11" t="s">
        <v>34</v>
      </c>
    </row>
    <row r="351" spans="3:13" x14ac:dyDescent="0.2">
      <c r="C351" s="11"/>
      <c r="D351" s="11" t="s">
        <v>24</v>
      </c>
      <c r="E351" s="11" t="s">
        <v>13</v>
      </c>
      <c r="F351" s="11" t="s">
        <v>28</v>
      </c>
      <c r="G351" s="11" t="s">
        <v>42</v>
      </c>
      <c r="H351" s="11" t="s">
        <v>16</v>
      </c>
      <c r="I351" s="11" t="s">
        <v>17</v>
      </c>
      <c r="J351" s="11">
        <v>60</v>
      </c>
      <c r="K351" s="11" t="s">
        <v>18</v>
      </c>
      <c r="L351" s="11" t="s">
        <v>19</v>
      </c>
      <c r="M351" s="11" t="s">
        <v>26</v>
      </c>
    </row>
    <row r="352" spans="3:13" x14ac:dyDescent="0.2">
      <c r="C352" s="11"/>
      <c r="D352" s="11" t="s">
        <v>55</v>
      </c>
      <c r="E352" s="11" t="s">
        <v>13</v>
      </c>
      <c r="F352" s="11" t="s">
        <v>28</v>
      </c>
      <c r="G352" s="11" t="s">
        <v>42</v>
      </c>
      <c r="H352" s="11" t="s">
        <v>16</v>
      </c>
      <c r="I352" s="11" t="s">
        <v>60</v>
      </c>
      <c r="J352" s="11">
        <v>60</v>
      </c>
      <c r="K352" s="11" t="s">
        <v>18</v>
      </c>
      <c r="L352" s="11" t="s">
        <v>19</v>
      </c>
      <c r="M352" s="11" t="s">
        <v>51</v>
      </c>
    </row>
    <row r="353" spans="3:13" x14ac:dyDescent="0.2">
      <c r="C353" s="11"/>
      <c r="D353" s="11" t="s">
        <v>24</v>
      </c>
      <c r="E353" s="11" t="s">
        <v>13</v>
      </c>
      <c r="F353" s="11" t="s">
        <v>32</v>
      </c>
      <c r="G353" s="11" t="s">
        <v>29</v>
      </c>
      <c r="H353" s="11" t="s">
        <v>16</v>
      </c>
      <c r="I353" s="11" t="s">
        <v>17</v>
      </c>
      <c r="J353" s="11">
        <v>60</v>
      </c>
      <c r="K353" s="11" t="s">
        <v>18</v>
      </c>
      <c r="L353" s="11" t="s">
        <v>19</v>
      </c>
      <c r="M353" s="11" t="s">
        <v>43</v>
      </c>
    </row>
    <row r="354" spans="3:13" x14ac:dyDescent="0.2">
      <c r="C354" s="11"/>
      <c r="D354" s="11" t="s">
        <v>24</v>
      </c>
      <c r="E354" s="11" t="s">
        <v>13</v>
      </c>
      <c r="F354" s="11" t="s">
        <v>35</v>
      </c>
      <c r="G354" s="11" t="s">
        <v>13</v>
      </c>
      <c r="H354" s="11" t="s">
        <v>16</v>
      </c>
      <c r="I354" s="11" t="s">
        <v>17</v>
      </c>
      <c r="J354" s="11">
        <v>60</v>
      </c>
      <c r="K354" s="11" t="s">
        <v>18</v>
      </c>
      <c r="L354" s="11" t="s">
        <v>19</v>
      </c>
      <c r="M354" s="11" t="s">
        <v>37</v>
      </c>
    </row>
    <row r="355" spans="3:13" x14ac:dyDescent="0.2">
      <c r="C355" s="11"/>
      <c r="D355" s="11" t="s">
        <v>12</v>
      </c>
      <c r="E355" s="11" t="s">
        <v>13</v>
      </c>
      <c r="F355" s="11" t="s">
        <v>33</v>
      </c>
      <c r="G355" s="11" t="s">
        <v>13</v>
      </c>
      <c r="H355" s="11" t="s">
        <v>16</v>
      </c>
      <c r="I355" s="11" t="s">
        <v>17</v>
      </c>
      <c r="J355" s="11">
        <v>60</v>
      </c>
      <c r="K355" s="11" t="s">
        <v>18</v>
      </c>
      <c r="L355" s="11" t="s">
        <v>39</v>
      </c>
      <c r="M355" s="11" t="s">
        <v>26</v>
      </c>
    </row>
    <row r="356" spans="3:13" x14ac:dyDescent="0.2">
      <c r="C356" s="11"/>
      <c r="D356" s="11" t="s">
        <v>24</v>
      </c>
      <c r="E356" s="11" t="s">
        <v>25</v>
      </c>
      <c r="F356" s="11" t="s">
        <v>47</v>
      </c>
      <c r="G356" s="11" t="s">
        <v>29</v>
      </c>
      <c r="H356" s="11" t="s">
        <v>16</v>
      </c>
      <c r="I356" s="11" t="s">
        <v>17</v>
      </c>
      <c r="J356" s="11">
        <v>60</v>
      </c>
      <c r="K356" s="11" t="s">
        <v>18</v>
      </c>
      <c r="L356" s="11" t="s">
        <v>19</v>
      </c>
      <c r="M356" s="11" t="s">
        <v>43</v>
      </c>
    </row>
    <row r="357" spans="3:13" x14ac:dyDescent="0.2">
      <c r="C357" s="11"/>
      <c r="D357" s="11" t="s">
        <v>24</v>
      </c>
      <c r="E357" s="11" t="s">
        <v>25</v>
      </c>
      <c r="F357" s="11" t="s">
        <v>47</v>
      </c>
      <c r="G357" s="11" t="s">
        <v>29</v>
      </c>
      <c r="H357" s="11" t="s">
        <v>16</v>
      </c>
      <c r="I357" s="11" t="s">
        <v>17</v>
      </c>
      <c r="J357" s="11">
        <v>60</v>
      </c>
      <c r="K357" s="11" t="s">
        <v>18</v>
      </c>
      <c r="L357" s="11" t="s">
        <v>19</v>
      </c>
      <c r="M357" s="11" t="s">
        <v>26</v>
      </c>
    </row>
    <row r="358" spans="3:13" x14ac:dyDescent="0.2">
      <c r="C358" s="11"/>
      <c r="D358" s="11" t="s">
        <v>24</v>
      </c>
      <c r="E358" s="11" t="s">
        <v>25</v>
      </c>
      <c r="F358" s="11" t="s">
        <v>47</v>
      </c>
      <c r="G358" s="11" t="s">
        <v>13</v>
      </c>
      <c r="H358" s="11" t="s">
        <v>16</v>
      </c>
      <c r="I358" s="11" t="s">
        <v>17</v>
      </c>
      <c r="J358" s="11">
        <v>60</v>
      </c>
      <c r="K358" s="11" t="s">
        <v>18</v>
      </c>
      <c r="L358" s="11" t="s">
        <v>19</v>
      </c>
      <c r="M358" s="11" t="s">
        <v>26</v>
      </c>
    </row>
    <row r="359" spans="3:13" x14ac:dyDescent="0.2">
      <c r="C359" s="11"/>
      <c r="D359" s="11" t="s">
        <v>24</v>
      </c>
      <c r="E359" s="11" t="s">
        <v>25</v>
      </c>
      <c r="F359" s="11" t="s">
        <v>47</v>
      </c>
      <c r="G359" s="11" t="s">
        <v>15</v>
      </c>
      <c r="H359" s="11" t="s">
        <v>16</v>
      </c>
      <c r="I359" s="11" t="s">
        <v>17</v>
      </c>
      <c r="J359" s="11">
        <v>60</v>
      </c>
      <c r="K359" s="11" t="s">
        <v>18</v>
      </c>
      <c r="L359" s="11" t="s">
        <v>19</v>
      </c>
      <c r="M359" s="11" t="s">
        <v>26</v>
      </c>
    </row>
    <row r="360" spans="3:13" x14ac:dyDescent="0.2">
      <c r="C360" s="11"/>
      <c r="D360" s="11" t="s">
        <v>24</v>
      </c>
      <c r="E360" s="11" t="s">
        <v>25</v>
      </c>
      <c r="F360" s="11" t="s">
        <v>28</v>
      </c>
      <c r="G360" s="11" t="s">
        <v>42</v>
      </c>
      <c r="H360" s="11" t="s">
        <v>16</v>
      </c>
      <c r="I360" s="11" t="s">
        <v>17</v>
      </c>
      <c r="J360" s="11">
        <v>60</v>
      </c>
      <c r="K360" s="11" t="s">
        <v>18</v>
      </c>
      <c r="L360" s="11" t="s">
        <v>19</v>
      </c>
      <c r="M360" s="11" t="s">
        <v>51</v>
      </c>
    </row>
    <row r="361" spans="3:13" x14ac:dyDescent="0.2">
      <c r="C361" s="11"/>
      <c r="D361" s="11" t="s">
        <v>24</v>
      </c>
      <c r="E361" s="11" t="s">
        <v>25</v>
      </c>
      <c r="F361" s="11" t="s">
        <v>28</v>
      </c>
      <c r="G361" s="11" t="s">
        <v>29</v>
      </c>
      <c r="H361" s="11" t="s">
        <v>16</v>
      </c>
      <c r="I361" s="11" t="s">
        <v>17</v>
      </c>
      <c r="J361" s="11">
        <v>60</v>
      </c>
      <c r="K361" s="11" t="s">
        <v>18</v>
      </c>
      <c r="L361" s="11" t="s">
        <v>19</v>
      </c>
      <c r="M361" s="11" t="s">
        <v>26</v>
      </c>
    </row>
    <row r="362" spans="3:13" x14ac:dyDescent="0.2">
      <c r="C362" s="11"/>
      <c r="D362" s="11" t="s">
        <v>24</v>
      </c>
      <c r="E362" s="11" t="s">
        <v>25</v>
      </c>
      <c r="F362" s="11" t="s">
        <v>44</v>
      </c>
      <c r="G362" s="11" t="s">
        <v>15</v>
      </c>
      <c r="H362" s="11" t="s">
        <v>16</v>
      </c>
      <c r="I362" s="11" t="s">
        <v>17</v>
      </c>
      <c r="J362" s="11">
        <v>60</v>
      </c>
      <c r="K362" s="11" t="s">
        <v>18</v>
      </c>
      <c r="L362" s="11" t="s">
        <v>19</v>
      </c>
      <c r="M362" s="11" t="s">
        <v>37</v>
      </c>
    </row>
    <row r="363" spans="3:13" x14ac:dyDescent="0.2">
      <c r="C363" s="11"/>
      <c r="D363" s="11" t="s">
        <v>24</v>
      </c>
      <c r="E363" s="11" t="s">
        <v>25</v>
      </c>
      <c r="F363" s="11" t="s">
        <v>28</v>
      </c>
      <c r="G363" s="11" t="s">
        <v>29</v>
      </c>
      <c r="H363" s="11" t="s">
        <v>16</v>
      </c>
      <c r="I363" s="11" t="s">
        <v>17</v>
      </c>
      <c r="J363" s="11">
        <v>60</v>
      </c>
      <c r="K363" s="11" t="s">
        <v>18</v>
      </c>
      <c r="L363" s="11" t="s">
        <v>19</v>
      </c>
      <c r="M363" s="11" t="s">
        <v>43</v>
      </c>
    </row>
    <row r="364" spans="3:13" x14ac:dyDescent="0.2">
      <c r="C364" s="11"/>
      <c r="D364" s="11" t="s">
        <v>24</v>
      </c>
      <c r="E364" s="11" t="s">
        <v>25</v>
      </c>
      <c r="F364" s="11" t="s">
        <v>47</v>
      </c>
      <c r="G364" s="11" t="s">
        <v>29</v>
      </c>
      <c r="H364" s="11" t="s">
        <v>16</v>
      </c>
      <c r="I364" s="11" t="s">
        <v>17</v>
      </c>
      <c r="J364" s="11">
        <v>60</v>
      </c>
      <c r="K364" s="11" t="s">
        <v>18</v>
      </c>
      <c r="L364" s="11" t="s">
        <v>39</v>
      </c>
      <c r="M364" s="11" t="s">
        <v>20</v>
      </c>
    </row>
    <row r="365" spans="3:13" x14ac:dyDescent="0.2">
      <c r="C365" s="11"/>
      <c r="D365" s="11" t="s">
        <v>24</v>
      </c>
      <c r="E365" s="11" t="s">
        <v>25</v>
      </c>
      <c r="F365" s="11" t="s">
        <v>47</v>
      </c>
      <c r="G365" s="11" t="s">
        <v>13</v>
      </c>
      <c r="H365" s="11" t="s">
        <v>16</v>
      </c>
      <c r="I365" s="11" t="s">
        <v>17</v>
      </c>
      <c r="J365" s="11">
        <v>60</v>
      </c>
      <c r="K365" s="11" t="s">
        <v>18</v>
      </c>
      <c r="L365" s="11" t="s">
        <v>39</v>
      </c>
      <c r="M365" s="11" t="s">
        <v>31</v>
      </c>
    </row>
    <row r="366" spans="3:13" x14ac:dyDescent="0.2">
      <c r="C366" s="11"/>
      <c r="D366" s="11" t="s">
        <v>24</v>
      </c>
      <c r="E366" s="11" t="s">
        <v>25</v>
      </c>
      <c r="F366" s="11" t="s">
        <v>28</v>
      </c>
      <c r="G366" s="11" t="s">
        <v>42</v>
      </c>
      <c r="H366" s="11" t="s">
        <v>16</v>
      </c>
      <c r="I366" s="11" t="s">
        <v>17</v>
      </c>
      <c r="J366" s="11">
        <v>60</v>
      </c>
      <c r="K366" s="11" t="s">
        <v>18</v>
      </c>
      <c r="L366" s="11" t="s">
        <v>19</v>
      </c>
      <c r="M366" s="11" t="s">
        <v>43</v>
      </c>
    </row>
    <row r="367" spans="3:13" x14ac:dyDescent="0.2">
      <c r="C367" s="11"/>
      <c r="D367" s="11" t="s">
        <v>55</v>
      </c>
      <c r="E367" s="11" t="s">
        <v>25</v>
      </c>
      <c r="F367" s="11" t="s">
        <v>33</v>
      </c>
      <c r="G367" s="11" t="s">
        <v>42</v>
      </c>
      <c r="H367" s="11" t="s">
        <v>16</v>
      </c>
      <c r="I367" s="11" t="s">
        <v>60</v>
      </c>
      <c r="J367" s="11">
        <v>60</v>
      </c>
      <c r="K367" s="11" t="s">
        <v>46</v>
      </c>
      <c r="L367" s="11" t="s">
        <v>19</v>
      </c>
      <c r="M367" s="11" t="s">
        <v>51</v>
      </c>
    </row>
    <row r="368" spans="3:13" x14ac:dyDescent="0.2">
      <c r="C368" s="11"/>
      <c r="D368" s="11" t="s">
        <v>55</v>
      </c>
      <c r="E368" s="11" t="s">
        <v>25</v>
      </c>
      <c r="F368" s="11" t="s">
        <v>32</v>
      </c>
      <c r="G368" s="11" t="s">
        <v>42</v>
      </c>
      <c r="H368" s="11" t="s">
        <v>16</v>
      </c>
      <c r="I368" s="11" t="s">
        <v>17</v>
      </c>
      <c r="J368" s="11">
        <v>60</v>
      </c>
      <c r="K368" s="11" t="s">
        <v>46</v>
      </c>
      <c r="L368" s="11" t="s">
        <v>19</v>
      </c>
      <c r="M368" s="11" t="s">
        <v>51</v>
      </c>
    </row>
    <row r="369" spans="3:13" x14ac:dyDescent="0.2">
      <c r="C369" s="11"/>
      <c r="D369" s="11" t="s">
        <v>12</v>
      </c>
      <c r="E369" s="11" t="s">
        <v>25</v>
      </c>
      <c r="F369" s="11" t="s">
        <v>47</v>
      </c>
      <c r="G369" s="11" t="s">
        <v>15</v>
      </c>
      <c r="H369" s="11" t="s">
        <v>16</v>
      </c>
      <c r="I369" s="11" t="s">
        <v>17</v>
      </c>
      <c r="J369" s="11">
        <v>60</v>
      </c>
      <c r="K369" s="11" t="s">
        <v>18</v>
      </c>
      <c r="L369" s="11" t="s">
        <v>19</v>
      </c>
      <c r="M369" s="11" t="s">
        <v>34</v>
      </c>
    </row>
    <row r="370" spans="3:13" x14ac:dyDescent="0.2">
      <c r="C370" s="11"/>
      <c r="D370" s="11" t="s">
        <v>24</v>
      </c>
      <c r="E370" s="11" t="s">
        <v>25</v>
      </c>
      <c r="F370" s="11" t="s">
        <v>28</v>
      </c>
      <c r="G370" s="11" t="s">
        <v>29</v>
      </c>
      <c r="H370" s="11" t="s">
        <v>16</v>
      </c>
      <c r="I370" s="11" t="s">
        <v>17</v>
      </c>
      <c r="J370" s="11">
        <v>60</v>
      </c>
      <c r="K370" s="11" t="s">
        <v>18</v>
      </c>
      <c r="L370" s="11" t="s">
        <v>19</v>
      </c>
      <c r="M370" s="11" t="s">
        <v>43</v>
      </c>
    </row>
    <row r="371" spans="3:13" x14ac:dyDescent="0.2">
      <c r="C371" s="11"/>
      <c r="D371" s="11" t="s">
        <v>24</v>
      </c>
      <c r="E371" s="11" t="s">
        <v>25</v>
      </c>
      <c r="F371" s="11" t="s">
        <v>28</v>
      </c>
      <c r="G371" s="11" t="s">
        <v>29</v>
      </c>
      <c r="H371" s="11" t="s">
        <v>16</v>
      </c>
      <c r="I371" s="11" t="s">
        <v>17</v>
      </c>
      <c r="J371" s="11">
        <v>60</v>
      </c>
      <c r="K371" s="11" t="s">
        <v>18</v>
      </c>
      <c r="L371" s="11" t="s">
        <v>19</v>
      </c>
      <c r="M371" s="11" t="s">
        <v>26</v>
      </c>
    </row>
    <row r="372" spans="3:13" x14ac:dyDescent="0.2">
      <c r="C372" s="11"/>
      <c r="D372" s="11" t="s">
        <v>24</v>
      </c>
      <c r="E372" s="11" t="s">
        <v>25</v>
      </c>
      <c r="F372" s="11" t="s">
        <v>47</v>
      </c>
      <c r="G372" s="11" t="s">
        <v>13</v>
      </c>
      <c r="H372" s="11" t="s">
        <v>16</v>
      </c>
      <c r="I372" s="11" t="s">
        <v>17</v>
      </c>
      <c r="J372" s="11">
        <v>60</v>
      </c>
      <c r="K372" s="11" t="s">
        <v>18</v>
      </c>
      <c r="L372" s="11" t="s">
        <v>19</v>
      </c>
      <c r="M372" s="11" t="s">
        <v>20</v>
      </c>
    </row>
    <row r="373" spans="3:13" x14ac:dyDescent="0.2">
      <c r="C373" s="11"/>
      <c r="D373" s="11" t="s">
        <v>12</v>
      </c>
      <c r="E373" s="11" t="s">
        <v>25</v>
      </c>
      <c r="F373" s="11" t="s">
        <v>33</v>
      </c>
      <c r="G373" s="11" t="s">
        <v>42</v>
      </c>
      <c r="H373" s="11" t="s">
        <v>16</v>
      </c>
      <c r="I373" s="11" t="s">
        <v>17</v>
      </c>
      <c r="J373" s="11">
        <v>60</v>
      </c>
      <c r="K373" s="11" t="s">
        <v>18</v>
      </c>
      <c r="L373" s="11" t="s">
        <v>19</v>
      </c>
      <c r="M373" s="11" t="s">
        <v>20</v>
      </c>
    </row>
    <row r="374" spans="3:13" x14ac:dyDescent="0.2">
      <c r="C374" s="11"/>
      <c r="D374" s="11" t="s">
        <v>12</v>
      </c>
      <c r="E374" s="11" t="s">
        <v>25</v>
      </c>
      <c r="F374" s="11" t="s">
        <v>28</v>
      </c>
      <c r="G374" s="11" t="s">
        <v>15</v>
      </c>
      <c r="H374" s="11" t="s">
        <v>16</v>
      </c>
      <c r="I374" s="11" t="s">
        <v>17</v>
      </c>
      <c r="J374" s="11">
        <v>60</v>
      </c>
      <c r="K374" s="11" t="s">
        <v>18</v>
      </c>
      <c r="L374" s="11" t="s">
        <v>19</v>
      </c>
      <c r="M374" s="11" t="s">
        <v>20</v>
      </c>
    </row>
    <row r="375" spans="3:13" x14ac:dyDescent="0.2">
      <c r="C375" s="11"/>
      <c r="D375" s="11" t="s">
        <v>24</v>
      </c>
      <c r="E375" s="11" t="s">
        <v>25</v>
      </c>
      <c r="F375" s="11" t="s">
        <v>35</v>
      </c>
      <c r="G375" s="11" t="s">
        <v>42</v>
      </c>
      <c r="H375" s="11" t="s">
        <v>16</v>
      </c>
      <c r="I375" s="11" t="s">
        <v>17</v>
      </c>
      <c r="J375" s="11">
        <v>60</v>
      </c>
      <c r="K375" s="11" t="s">
        <v>18</v>
      </c>
      <c r="L375" s="11" t="s">
        <v>19</v>
      </c>
      <c r="M375" s="11" t="s">
        <v>26</v>
      </c>
    </row>
    <row r="376" spans="3:13" x14ac:dyDescent="0.2">
      <c r="C376" s="11"/>
      <c r="D376" s="11" t="s">
        <v>12</v>
      </c>
      <c r="E376" s="11" t="s">
        <v>27</v>
      </c>
      <c r="F376" s="11" t="s">
        <v>33</v>
      </c>
      <c r="G376" s="11" t="s">
        <v>15</v>
      </c>
      <c r="H376" s="11" t="s">
        <v>16</v>
      </c>
      <c r="I376" s="11" t="s">
        <v>17</v>
      </c>
      <c r="J376" s="11">
        <v>60</v>
      </c>
      <c r="K376" s="11" t="s">
        <v>18</v>
      </c>
      <c r="L376" s="11" t="s">
        <v>19</v>
      </c>
      <c r="M376" s="11" t="s">
        <v>40</v>
      </c>
    </row>
    <row r="377" spans="3:13" x14ac:dyDescent="0.2">
      <c r="C377" s="11"/>
      <c r="D377" s="11" t="s">
        <v>24</v>
      </c>
      <c r="E377" s="11" t="s">
        <v>27</v>
      </c>
      <c r="F377" s="11" t="s">
        <v>28</v>
      </c>
      <c r="G377" s="11" t="s">
        <v>15</v>
      </c>
      <c r="H377" s="11" t="s">
        <v>16</v>
      </c>
      <c r="I377" s="11" t="s">
        <v>17</v>
      </c>
      <c r="J377" s="11">
        <v>60</v>
      </c>
      <c r="K377" s="11" t="s">
        <v>18</v>
      </c>
      <c r="L377" s="11" t="s">
        <v>19</v>
      </c>
      <c r="M377" s="11" t="s">
        <v>34</v>
      </c>
    </row>
    <row r="378" spans="3:13" x14ac:dyDescent="0.2">
      <c r="C378" s="11"/>
      <c r="D378" s="11" t="s">
        <v>12</v>
      </c>
      <c r="E378" s="11" t="s">
        <v>27</v>
      </c>
      <c r="F378" s="11" t="s">
        <v>35</v>
      </c>
      <c r="G378" s="11" t="s">
        <v>15</v>
      </c>
      <c r="H378" s="11" t="s">
        <v>16</v>
      </c>
      <c r="I378" s="11" t="s">
        <v>36</v>
      </c>
      <c r="J378" s="11">
        <v>60</v>
      </c>
      <c r="K378" s="11" t="s">
        <v>18</v>
      </c>
      <c r="L378" s="11" t="s">
        <v>19</v>
      </c>
      <c r="M378" s="11" t="s">
        <v>37</v>
      </c>
    </row>
    <row r="379" spans="3:13" x14ac:dyDescent="0.2">
      <c r="C379" s="11"/>
      <c r="D379" s="11" t="s">
        <v>24</v>
      </c>
      <c r="E379" s="11" t="s">
        <v>27</v>
      </c>
      <c r="F379" s="11" t="s">
        <v>35</v>
      </c>
      <c r="G379" s="11" t="s">
        <v>15</v>
      </c>
      <c r="H379" s="11" t="s">
        <v>16</v>
      </c>
      <c r="I379" s="11" t="s">
        <v>36</v>
      </c>
      <c r="J379" s="11">
        <v>60</v>
      </c>
      <c r="K379" s="11" t="s">
        <v>18</v>
      </c>
      <c r="L379" s="11" t="s">
        <v>19</v>
      </c>
      <c r="M379" s="11" t="s">
        <v>37</v>
      </c>
    </row>
    <row r="380" spans="3:13" x14ac:dyDescent="0.2">
      <c r="C380" s="11"/>
      <c r="D380" s="11" t="s">
        <v>12</v>
      </c>
      <c r="E380" s="11" t="s">
        <v>27</v>
      </c>
      <c r="F380" s="11" t="s">
        <v>28</v>
      </c>
      <c r="G380" s="11" t="s">
        <v>42</v>
      </c>
      <c r="H380" s="11" t="s">
        <v>16</v>
      </c>
      <c r="I380" s="11" t="s">
        <v>36</v>
      </c>
      <c r="J380" s="11">
        <v>60</v>
      </c>
      <c r="K380" s="11" t="s">
        <v>18</v>
      </c>
      <c r="L380" s="11" t="s">
        <v>19</v>
      </c>
      <c r="M380" s="11" t="s">
        <v>37</v>
      </c>
    </row>
    <row r="381" spans="3:13" x14ac:dyDescent="0.2">
      <c r="C381" s="11"/>
      <c r="D381" s="11" t="s">
        <v>24</v>
      </c>
      <c r="E381" s="11" t="s">
        <v>27</v>
      </c>
      <c r="F381" s="11" t="s">
        <v>14</v>
      </c>
      <c r="G381" s="11" t="s">
        <v>13</v>
      </c>
      <c r="H381" s="11" t="s">
        <v>16</v>
      </c>
      <c r="I381" s="11" t="s">
        <v>17</v>
      </c>
      <c r="J381" s="11">
        <v>60</v>
      </c>
      <c r="K381" s="11" t="s">
        <v>18</v>
      </c>
      <c r="L381" s="11" t="s">
        <v>19</v>
      </c>
      <c r="M381" s="11" t="s">
        <v>40</v>
      </c>
    </row>
    <row r="382" spans="3:13" x14ac:dyDescent="0.2">
      <c r="C382" s="11"/>
      <c r="D382" s="11" t="s">
        <v>24</v>
      </c>
      <c r="E382" s="11" t="s">
        <v>27</v>
      </c>
      <c r="F382" s="11" t="s">
        <v>35</v>
      </c>
      <c r="G382" s="11" t="s">
        <v>15</v>
      </c>
      <c r="H382" s="11" t="s">
        <v>16</v>
      </c>
      <c r="I382" s="11" t="s">
        <v>17</v>
      </c>
      <c r="J382" s="11">
        <v>60</v>
      </c>
      <c r="K382" s="11" t="s">
        <v>46</v>
      </c>
      <c r="L382" s="11" t="s">
        <v>19</v>
      </c>
      <c r="M382" s="11" t="s">
        <v>31</v>
      </c>
    </row>
    <row r="383" spans="3:13" x14ac:dyDescent="0.2">
      <c r="C383" s="11"/>
      <c r="D383" s="11" t="s">
        <v>12</v>
      </c>
      <c r="E383" s="11" t="s">
        <v>27</v>
      </c>
      <c r="F383" s="11" t="s">
        <v>32</v>
      </c>
      <c r="G383" s="11" t="s">
        <v>29</v>
      </c>
      <c r="H383" s="11" t="s">
        <v>16</v>
      </c>
      <c r="I383" s="11" t="s">
        <v>17</v>
      </c>
      <c r="J383" s="11">
        <v>60</v>
      </c>
      <c r="K383" s="11" t="s">
        <v>18</v>
      </c>
      <c r="L383" s="11" t="s">
        <v>19</v>
      </c>
      <c r="M383" s="11" t="s">
        <v>37</v>
      </c>
    </row>
    <row r="384" spans="3:13" x14ac:dyDescent="0.2">
      <c r="C384" s="11"/>
      <c r="D384" s="11" t="s">
        <v>24</v>
      </c>
      <c r="E384" s="11" t="s">
        <v>27</v>
      </c>
      <c r="F384" s="11" t="s">
        <v>35</v>
      </c>
      <c r="G384" s="11" t="s">
        <v>13</v>
      </c>
      <c r="H384" s="11" t="s">
        <v>16</v>
      </c>
      <c r="I384" s="11" t="s">
        <v>17</v>
      </c>
      <c r="J384" s="11">
        <v>60</v>
      </c>
      <c r="K384" s="11" t="s">
        <v>18</v>
      </c>
      <c r="L384" s="11" t="s">
        <v>19</v>
      </c>
      <c r="M384" s="11" t="s">
        <v>34</v>
      </c>
    </row>
    <row r="385" spans="3:13" x14ac:dyDescent="0.2">
      <c r="C385" s="11"/>
      <c r="D385" s="11" t="s">
        <v>24</v>
      </c>
      <c r="E385" s="11" t="s">
        <v>27</v>
      </c>
      <c r="F385" s="11" t="s">
        <v>32</v>
      </c>
      <c r="G385" s="11" t="s">
        <v>15</v>
      </c>
      <c r="H385" s="11" t="s">
        <v>16</v>
      </c>
      <c r="I385" s="11" t="s">
        <v>17</v>
      </c>
      <c r="J385" s="11">
        <v>60</v>
      </c>
      <c r="K385" s="11" t="s">
        <v>18</v>
      </c>
      <c r="L385" s="11" t="s">
        <v>19</v>
      </c>
      <c r="M385" s="11" t="s">
        <v>26</v>
      </c>
    </row>
    <row r="386" spans="3:13" x14ac:dyDescent="0.2">
      <c r="C386" s="11"/>
      <c r="D386" s="11" t="s">
        <v>24</v>
      </c>
      <c r="E386" s="11" t="s">
        <v>27</v>
      </c>
      <c r="F386" s="11" t="s">
        <v>32</v>
      </c>
      <c r="G386" s="11" t="s">
        <v>29</v>
      </c>
      <c r="H386" s="11" t="s">
        <v>16</v>
      </c>
      <c r="I386" s="11" t="s">
        <v>17</v>
      </c>
      <c r="J386" s="11">
        <v>60</v>
      </c>
      <c r="K386" s="11" t="s">
        <v>18</v>
      </c>
      <c r="L386" s="11" t="s">
        <v>19</v>
      </c>
      <c r="M386" s="11" t="s">
        <v>34</v>
      </c>
    </row>
    <row r="387" spans="3:13" x14ac:dyDescent="0.2">
      <c r="C387" s="11"/>
      <c r="D387" s="11" t="s">
        <v>24</v>
      </c>
      <c r="E387" s="11" t="s">
        <v>27</v>
      </c>
      <c r="F387" s="11" t="s">
        <v>44</v>
      </c>
      <c r="G387" s="11" t="s">
        <v>13</v>
      </c>
      <c r="H387" s="11" t="s">
        <v>16</v>
      </c>
      <c r="I387" s="11" t="s">
        <v>17</v>
      </c>
      <c r="J387" s="11">
        <v>60</v>
      </c>
      <c r="K387" s="11" t="s">
        <v>18</v>
      </c>
      <c r="L387" s="11" t="s">
        <v>19</v>
      </c>
      <c r="M387" s="11" t="s">
        <v>31</v>
      </c>
    </row>
    <row r="388" spans="3:13" x14ac:dyDescent="0.2">
      <c r="C388" s="11"/>
      <c r="D388" s="11" t="s">
        <v>24</v>
      </c>
      <c r="E388" s="11" t="s">
        <v>27</v>
      </c>
      <c r="F388" s="11" t="s">
        <v>35</v>
      </c>
      <c r="G388" s="11" t="s">
        <v>13</v>
      </c>
      <c r="H388" s="11" t="s">
        <v>16</v>
      </c>
      <c r="I388" s="11" t="s">
        <v>17</v>
      </c>
      <c r="J388" s="11">
        <v>60</v>
      </c>
      <c r="K388" s="11" t="s">
        <v>18</v>
      </c>
      <c r="L388" s="11" t="s">
        <v>19</v>
      </c>
      <c r="M388" s="11" t="s">
        <v>51</v>
      </c>
    </row>
    <row r="389" spans="3:13" x14ac:dyDescent="0.2">
      <c r="C389" s="11"/>
      <c r="D389" s="11" t="s">
        <v>24</v>
      </c>
      <c r="E389" s="11" t="s">
        <v>27</v>
      </c>
      <c r="F389" s="11" t="s">
        <v>28</v>
      </c>
      <c r="G389" s="11" t="s">
        <v>29</v>
      </c>
      <c r="H389" s="11" t="s">
        <v>16</v>
      </c>
      <c r="I389" s="11" t="s">
        <v>17</v>
      </c>
      <c r="J389" s="11">
        <v>60</v>
      </c>
      <c r="K389" s="11" t="s">
        <v>18</v>
      </c>
      <c r="L389" s="11" t="s">
        <v>19</v>
      </c>
      <c r="M389" s="11" t="s">
        <v>43</v>
      </c>
    </row>
    <row r="390" spans="3:13" x14ac:dyDescent="0.2">
      <c r="C390" s="11"/>
      <c r="D390" s="11" t="s">
        <v>24</v>
      </c>
      <c r="E390" s="11" t="s">
        <v>27</v>
      </c>
      <c r="F390" s="11" t="s">
        <v>35</v>
      </c>
      <c r="G390" s="11" t="s">
        <v>15</v>
      </c>
      <c r="H390" s="11" t="s">
        <v>16</v>
      </c>
      <c r="I390" s="11" t="s">
        <v>17</v>
      </c>
      <c r="J390" s="11">
        <v>60</v>
      </c>
      <c r="K390" s="11" t="s">
        <v>18</v>
      </c>
      <c r="L390" s="11" t="s">
        <v>19</v>
      </c>
      <c r="M390" s="11" t="s">
        <v>31</v>
      </c>
    </row>
    <row r="391" spans="3:13" x14ac:dyDescent="0.2">
      <c r="C391" s="11"/>
      <c r="D391" s="11" t="s">
        <v>24</v>
      </c>
      <c r="E391" s="11" t="s">
        <v>27</v>
      </c>
      <c r="F391" s="11" t="s">
        <v>33</v>
      </c>
      <c r="G391" s="11" t="s">
        <v>15</v>
      </c>
      <c r="H391" s="11" t="s">
        <v>16</v>
      </c>
      <c r="I391" s="11" t="s">
        <v>17</v>
      </c>
      <c r="J391" s="11">
        <v>60</v>
      </c>
      <c r="K391" s="11" t="s">
        <v>18</v>
      </c>
      <c r="L391" s="11" t="s">
        <v>19</v>
      </c>
      <c r="M391" s="11" t="s">
        <v>26</v>
      </c>
    </row>
    <row r="392" spans="3:13" x14ac:dyDescent="0.2">
      <c r="C392" s="11"/>
      <c r="D392" s="11" t="s">
        <v>24</v>
      </c>
      <c r="E392" s="11" t="s">
        <v>27</v>
      </c>
      <c r="F392" s="11" t="s">
        <v>47</v>
      </c>
      <c r="G392" s="11" t="s">
        <v>29</v>
      </c>
      <c r="H392" s="11" t="s">
        <v>16</v>
      </c>
      <c r="I392" s="11" t="s">
        <v>17</v>
      </c>
      <c r="J392" s="11">
        <v>60</v>
      </c>
      <c r="K392" s="11" t="s">
        <v>18</v>
      </c>
      <c r="L392" s="11" t="s">
        <v>19</v>
      </c>
      <c r="M392" s="11" t="s">
        <v>40</v>
      </c>
    </row>
    <row r="393" spans="3:13" x14ac:dyDescent="0.2">
      <c r="C393" s="11"/>
      <c r="D393" s="11" t="s">
        <v>24</v>
      </c>
      <c r="E393" s="11" t="s">
        <v>27</v>
      </c>
      <c r="F393" s="11" t="s">
        <v>32</v>
      </c>
      <c r="G393" s="11" t="s">
        <v>13</v>
      </c>
      <c r="H393" s="11" t="s">
        <v>16</v>
      </c>
      <c r="I393" s="11" t="s">
        <v>17</v>
      </c>
      <c r="J393" s="11">
        <v>60</v>
      </c>
      <c r="K393" s="11" t="s">
        <v>18</v>
      </c>
      <c r="L393" s="11" t="s">
        <v>19</v>
      </c>
      <c r="M393" s="11" t="s">
        <v>37</v>
      </c>
    </row>
    <row r="394" spans="3:13" x14ac:dyDescent="0.2">
      <c r="C394" s="11"/>
      <c r="D394" s="11" t="s">
        <v>24</v>
      </c>
      <c r="E394" s="11" t="s">
        <v>27</v>
      </c>
      <c r="F394" s="11" t="s">
        <v>32</v>
      </c>
      <c r="G394" s="11" t="s">
        <v>29</v>
      </c>
      <c r="H394" s="11" t="s">
        <v>16</v>
      </c>
      <c r="I394" s="11" t="s">
        <v>17</v>
      </c>
      <c r="J394" s="11">
        <v>60</v>
      </c>
      <c r="K394" s="11" t="s">
        <v>18</v>
      </c>
      <c r="L394" s="11" t="s">
        <v>19</v>
      </c>
      <c r="M394" s="11" t="s">
        <v>34</v>
      </c>
    </row>
    <row r="395" spans="3:13" x14ac:dyDescent="0.2">
      <c r="C395" s="11"/>
      <c r="D395" s="11" t="s">
        <v>24</v>
      </c>
      <c r="E395" s="11" t="s">
        <v>27</v>
      </c>
      <c r="F395" s="11" t="s">
        <v>14</v>
      </c>
      <c r="G395" s="11" t="s">
        <v>15</v>
      </c>
      <c r="H395" s="11" t="s">
        <v>16</v>
      </c>
      <c r="I395" s="11" t="s">
        <v>17</v>
      </c>
      <c r="J395" s="11">
        <v>60</v>
      </c>
      <c r="K395" s="11" t="s">
        <v>18</v>
      </c>
      <c r="L395" s="11" t="s">
        <v>19</v>
      </c>
      <c r="M395" s="11" t="s">
        <v>40</v>
      </c>
    </row>
    <row r="396" spans="3:13" x14ac:dyDescent="0.2">
      <c r="C396" s="11"/>
      <c r="D396" s="11" t="s">
        <v>12</v>
      </c>
      <c r="E396" s="11" t="s">
        <v>27</v>
      </c>
      <c r="F396" s="11" t="s">
        <v>44</v>
      </c>
      <c r="G396" s="11" t="s">
        <v>13</v>
      </c>
      <c r="H396" s="11" t="s">
        <v>16</v>
      </c>
      <c r="I396" s="11" t="s">
        <v>17</v>
      </c>
      <c r="J396" s="11">
        <v>60</v>
      </c>
      <c r="K396" s="11" t="s">
        <v>18</v>
      </c>
      <c r="L396" s="11" t="s">
        <v>19</v>
      </c>
      <c r="M396" s="11" t="s">
        <v>26</v>
      </c>
    </row>
    <row r="397" spans="3:13" x14ac:dyDescent="0.2">
      <c r="C397" s="11"/>
      <c r="D397" s="11" t="s">
        <v>24</v>
      </c>
      <c r="E397" s="11" t="s">
        <v>27</v>
      </c>
      <c r="F397" s="11" t="s">
        <v>28</v>
      </c>
      <c r="G397" s="11" t="s">
        <v>29</v>
      </c>
      <c r="H397" s="11" t="s">
        <v>16</v>
      </c>
      <c r="I397" s="11" t="s">
        <v>17</v>
      </c>
      <c r="J397" s="11">
        <v>60</v>
      </c>
      <c r="K397" s="11" t="s">
        <v>18</v>
      </c>
      <c r="L397" s="11" t="s">
        <v>19</v>
      </c>
      <c r="M397" s="11" t="s">
        <v>26</v>
      </c>
    </row>
    <row r="398" spans="3:13" x14ac:dyDescent="0.2">
      <c r="C398" s="11"/>
      <c r="D398" s="11" t="s">
        <v>24</v>
      </c>
      <c r="E398" s="11" t="s">
        <v>27</v>
      </c>
      <c r="F398" s="11" t="s">
        <v>47</v>
      </c>
      <c r="G398" s="11" t="s">
        <v>13</v>
      </c>
      <c r="H398" s="11" t="s">
        <v>16</v>
      </c>
      <c r="I398" s="11" t="s">
        <v>17</v>
      </c>
      <c r="J398" s="11">
        <v>60</v>
      </c>
      <c r="K398" s="11" t="s">
        <v>18</v>
      </c>
      <c r="L398" s="11" t="s">
        <v>19</v>
      </c>
      <c r="M398" s="11" t="s">
        <v>34</v>
      </c>
    </row>
    <row r="399" spans="3:13" x14ac:dyDescent="0.2">
      <c r="C399" s="11"/>
      <c r="D399" s="11" t="s">
        <v>24</v>
      </c>
      <c r="E399" s="11" t="s">
        <v>27</v>
      </c>
      <c r="F399" s="11" t="s">
        <v>32</v>
      </c>
      <c r="G399" s="11" t="s">
        <v>15</v>
      </c>
      <c r="H399" s="11" t="s">
        <v>16</v>
      </c>
      <c r="I399" s="11" t="s">
        <v>36</v>
      </c>
      <c r="J399" s="11">
        <v>60</v>
      </c>
      <c r="K399" s="11" t="s">
        <v>18</v>
      </c>
      <c r="L399" s="11" t="s">
        <v>19</v>
      </c>
      <c r="M399" s="11" t="s">
        <v>37</v>
      </c>
    </row>
    <row r="400" spans="3:13" x14ac:dyDescent="0.2">
      <c r="C400" s="11"/>
      <c r="D400" s="11" t="s">
        <v>24</v>
      </c>
      <c r="E400" s="11" t="s">
        <v>27</v>
      </c>
      <c r="F400" s="11" t="s">
        <v>47</v>
      </c>
      <c r="G400" s="11" t="s">
        <v>13</v>
      </c>
      <c r="H400" s="11" t="s">
        <v>16</v>
      </c>
      <c r="I400" s="11" t="s">
        <v>17</v>
      </c>
      <c r="J400" s="11">
        <v>60</v>
      </c>
      <c r="K400" s="11" t="s">
        <v>18</v>
      </c>
      <c r="L400" s="11" t="s">
        <v>19</v>
      </c>
      <c r="M400" s="11" t="s">
        <v>26</v>
      </c>
    </row>
    <row r="401" spans="3:13" x14ac:dyDescent="0.2">
      <c r="C401" s="11"/>
      <c r="D401" s="11" t="s">
        <v>24</v>
      </c>
      <c r="E401" s="11" t="s">
        <v>27</v>
      </c>
      <c r="F401" s="11" t="s">
        <v>35</v>
      </c>
      <c r="G401" s="11" t="s">
        <v>13</v>
      </c>
      <c r="H401" s="11" t="s">
        <v>16</v>
      </c>
      <c r="I401" s="11" t="s">
        <v>17</v>
      </c>
      <c r="J401" s="11">
        <v>60</v>
      </c>
      <c r="K401" s="11" t="s">
        <v>18</v>
      </c>
      <c r="L401" s="11" t="s">
        <v>19</v>
      </c>
      <c r="M401" s="11" t="s">
        <v>26</v>
      </c>
    </row>
    <row r="402" spans="3:13" x14ac:dyDescent="0.2">
      <c r="C402" s="11"/>
      <c r="D402" s="11" t="s">
        <v>12</v>
      </c>
      <c r="E402" s="11" t="s">
        <v>27</v>
      </c>
      <c r="F402" s="11" t="s">
        <v>47</v>
      </c>
      <c r="G402" s="11" t="s">
        <v>15</v>
      </c>
      <c r="H402" s="11" t="s">
        <v>16</v>
      </c>
      <c r="I402" s="11" t="s">
        <v>17</v>
      </c>
      <c r="J402" s="11">
        <v>60</v>
      </c>
      <c r="K402" s="11" t="s">
        <v>18</v>
      </c>
      <c r="L402" s="11" t="s">
        <v>39</v>
      </c>
      <c r="M402" s="11" t="s">
        <v>40</v>
      </c>
    </row>
    <row r="403" spans="3:13" x14ac:dyDescent="0.2">
      <c r="C403" s="11"/>
      <c r="D403" s="11" t="s">
        <v>24</v>
      </c>
      <c r="E403" s="11" t="s">
        <v>27</v>
      </c>
      <c r="F403" s="11" t="s">
        <v>47</v>
      </c>
      <c r="G403" s="11" t="s">
        <v>13</v>
      </c>
      <c r="H403" s="11" t="s">
        <v>16</v>
      </c>
      <c r="I403" s="11" t="s">
        <v>17</v>
      </c>
      <c r="J403" s="11">
        <v>60</v>
      </c>
      <c r="K403" s="11" t="s">
        <v>18</v>
      </c>
      <c r="L403" s="11" t="s">
        <v>19</v>
      </c>
      <c r="M403" s="11" t="s">
        <v>31</v>
      </c>
    </row>
    <row r="404" spans="3:13" x14ac:dyDescent="0.2">
      <c r="C404" s="11"/>
      <c r="D404" s="11" t="s">
        <v>24</v>
      </c>
      <c r="E404" s="11" t="s">
        <v>27</v>
      </c>
      <c r="F404" s="11" t="s">
        <v>14</v>
      </c>
      <c r="G404" s="11" t="s">
        <v>49</v>
      </c>
      <c r="H404" s="11" t="s">
        <v>16</v>
      </c>
      <c r="I404" s="11" t="s">
        <v>36</v>
      </c>
      <c r="J404" s="11">
        <v>60</v>
      </c>
      <c r="K404" s="11" t="s">
        <v>18</v>
      </c>
      <c r="L404" s="11" t="s">
        <v>19</v>
      </c>
      <c r="M404" s="11" t="s">
        <v>37</v>
      </c>
    </row>
    <row r="405" spans="3:13" x14ac:dyDescent="0.2">
      <c r="C405" s="11"/>
      <c r="D405" s="11" t="s">
        <v>24</v>
      </c>
      <c r="E405" s="11" t="s">
        <v>27</v>
      </c>
      <c r="F405" s="11" t="s">
        <v>28</v>
      </c>
      <c r="G405" s="11" t="s">
        <v>13</v>
      </c>
      <c r="H405" s="11" t="s">
        <v>16</v>
      </c>
      <c r="I405" s="11" t="s">
        <v>17</v>
      </c>
      <c r="J405" s="11">
        <v>60</v>
      </c>
      <c r="K405" s="11" t="s">
        <v>46</v>
      </c>
      <c r="L405" s="11" t="s">
        <v>19</v>
      </c>
      <c r="M405" s="11" t="s">
        <v>37</v>
      </c>
    </row>
    <row r="406" spans="3:13" x14ac:dyDescent="0.2">
      <c r="C406" s="11"/>
      <c r="D406" s="11" t="s">
        <v>24</v>
      </c>
      <c r="E406" s="11" t="s">
        <v>27</v>
      </c>
      <c r="F406" s="11" t="s">
        <v>32</v>
      </c>
      <c r="G406" s="11" t="s">
        <v>42</v>
      </c>
      <c r="H406" s="11" t="s">
        <v>16</v>
      </c>
      <c r="I406" s="11" t="s">
        <v>17</v>
      </c>
      <c r="J406" s="11">
        <v>60</v>
      </c>
      <c r="K406" s="11" t="s">
        <v>18</v>
      </c>
      <c r="L406" s="11" t="s">
        <v>19</v>
      </c>
      <c r="M406" s="11" t="s">
        <v>31</v>
      </c>
    </row>
    <row r="407" spans="3:13" x14ac:dyDescent="0.2">
      <c r="C407" s="11"/>
      <c r="D407" s="11" t="s">
        <v>24</v>
      </c>
      <c r="E407" s="11" t="s">
        <v>27</v>
      </c>
      <c r="F407" s="11" t="s">
        <v>33</v>
      </c>
      <c r="G407" s="11" t="s">
        <v>13</v>
      </c>
      <c r="H407" s="11" t="s">
        <v>16</v>
      </c>
      <c r="I407" s="11" t="s">
        <v>17</v>
      </c>
      <c r="J407" s="11">
        <v>60</v>
      </c>
      <c r="K407" s="11" t="s">
        <v>18</v>
      </c>
      <c r="L407" s="11" t="s">
        <v>19</v>
      </c>
      <c r="M407" s="11" t="s">
        <v>31</v>
      </c>
    </row>
    <row r="408" spans="3:13" x14ac:dyDescent="0.2">
      <c r="C408" s="11"/>
      <c r="D408" s="11" t="s">
        <v>24</v>
      </c>
      <c r="E408" s="11" t="s">
        <v>27</v>
      </c>
      <c r="F408" s="11" t="s">
        <v>44</v>
      </c>
      <c r="G408" s="11" t="s">
        <v>15</v>
      </c>
      <c r="H408" s="11" t="s">
        <v>16</v>
      </c>
      <c r="I408" s="11" t="s">
        <v>17</v>
      </c>
      <c r="J408" s="11">
        <v>60</v>
      </c>
      <c r="K408" s="11" t="s">
        <v>18</v>
      </c>
      <c r="L408" s="11" t="s">
        <v>19</v>
      </c>
      <c r="M408" s="11" t="s">
        <v>20</v>
      </c>
    </row>
    <row r="409" spans="3:13" x14ac:dyDescent="0.2">
      <c r="C409" s="11"/>
      <c r="D409" s="11" t="s">
        <v>24</v>
      </c>
      <c r="E409" s="11" t="s">
        <v>27</v>
      </c>
      <c r="F409" s="11" t="s">
        <v>47</v>
      </c>
      <c r="G409" s="11" t="s">
        <v>29</v>
      </c>
      <c r="H409" s="11" t="s">
        <v>16</v>
      </c>
      <c r="I409" s="11" t="s">
        <v>17</v>
      </c>
      <c r="J409" s="11">
        <v>60</v>
      </c>
      <c r="K409" s="11" t="s">
        <v>18</v>
      </c>
      <c r="L409" s="11" t="s">
        <v>19</v>
      </c>
      <c r="M409" s="11" t="s">
        <v>26</v>
      </c>
    </row>
    <row r="410" spans="3:13" x14ac:dyDescent="0.2">
      <c r="C410" s="11"/>
      <c r="D410" s="11" t="s">
        <v>24</v>
      </c>
      <c r="E410" s="11" t="s">
        <v>27</v>
      </c>
      <c r="F410" s="11" t="s">
        <v>35</v>
      </c>
      <c r="G410" s="11" t="s">
        <v>29</v>
      </c>
      <c r="H410" s="11" t="s">
        <v>16</v>
      </c>
      <c r="I410" s="11" t="s">
        <v>17</v>
      </c>
      <c r="J410" s="11">
        <v>60</v>
      </c>
      <c r="K410" s="11" t="s">
        <v>18</v>
      </c>
      <c r="L410" s="11" t="s">
        <v>19</v>
      </c>
      <c r="M410" s="11" t="s">
        <v>20</v>
      </c>
    </row>
    <row r="411" spans="3:13" x14ac:dyDescent="0.2">
      <c r="C411" s="11"/>
      <c r="D411" s="11" t="s">
        <v>24</v>
      </c>
      <c r="E411" s="11" t="s">
        <v>27</v>
      </c>
      <c r="F411" s="11" t="s">
        <v>32</v>
      </c>
      <c r="G411" s="11" t="s">
        <v>15</v>
      </c>
      <c r="H411" s="11" t="s">
        <v>16</v>
      </c>
      <c r="I411" s="11" t="s">
        <v>17</v>
      </c>
      <c r="J411" s="11">
        <v>60</v>
      </c>
      <c r="K411" s="11" t="s">
        <v>46</v>
      </c>
      <c r="L411" s="11" t="s">
        <v>19</v>
      </c>
      <c r="M411" s="11" t="s">
        <v>34</v>
      </c>
    </row>
    <row r="412" spans="3:13" x14ac:dyDescent="0.2">
      <c r="C412" s="11"/>
      <c r="D412" s="11" t="s">
        <v>12</v>
      </c>
      <c r="E412" s="11" t="s">
        <v>27</v>
      </c>
      <c r="F412" s="11" t="s">
        <v>14</v>
      </c>
      <c r="G412" s="11" t="s">
        <v>49</v>
      </c>
      <c r="H412" s="11" t="s">
        <v>16</v>
      </c>
      <c r="I412" s="11" t="s">
        <v>36</v>
      </c>
      <c r="J412" s="11">
        <v>60</v>
      </c>
      <c r="K412" s="11" t="s">
        <v>46</v>
      </c>
      <c r="L412" s="11" t="s">
        <v>19</v>
      </c>
      <c r="M412" s="11" t="s">
        <v>37</v>
      </c>
    </row>
    <row r="413" spans="3:13" x14ac:dyDescent="0.2">
      <c r="C413" s="11"/>
      <c r="D413" s="11" t="s">
        <v>24</v>
      </c>
      <c r="E413" s="11" t="s">
        <v>27</v>
      </c>
      <c r="F413" s="11" t="s">
        <v>32</v>
      </c>
      <c r="G413" s="11" t="s">
        <v>15</v>
      </c>
      <c r="H413" s="11" t="s">
        <v>16</v>
      </c>
      <c r="I413" s="11" t="s">
        <v>36</v>
      </c>
      <c r="J413" s="11">
        <v>60</v>
      </c>
      <c r="K413" s="11" t="s">
        <v>18</v>
      </c>
      <c r="L413" s="11" t="s">
        <v>39</v>
      </c>
      <c r="M413" s="11" t="s">
        <v>37</v>
      </c>
    </row>
    <row r="414" spans="3:13" x14ac:dyDescent="0.2">
      <c r="C414" s="11"/>
      <c r="D414" s="11" t="s">
        <v>24</v>
      </c>
      <c r="E414" s="11" t="s">
        <v>27</v>
      </c>
      <c r="F414" s="11" t="s">
        <v>33</v>
      </c>
      <c r="G414" s="11" t="s">
        <v>29</v>
      </c>
      <c r="H414" s="11" t="s">
        <v>16</v>
      </c>
      <c r="I414" s="11" t="s">
        <v>17</v>
      </c>
      <c r="J414" s="11">
        <v>60</v>
      </c>
      <c r="K414" s="11" t="s">
        <v>46</v>
      </c>
      <c r="L414" s="11" t="s">
        <v>19</v>
      </c>
      <c r="M414" s="11" t="s">
        <v>43</v>
      </c>
    </row>
    <row r="415" spans="3:13" x14ac:dyDescent="0.2">
      <c r="C415" s="11"/>
      <c r="D415" s="11" t="s">
        <v>24</v>
      </c>
      <c r="E415" s="11" t="s">
        <v>27</v>
      </c>
      <c r="F415" s="11" t="s">
        <v>35</v>
      </c>
      <c r="G415" s="11" t="s">
        <v>13</v>
      </c>
      <c r="H415" s="11" t="s">
        <v>16</v>
      </c>
      <c r="I415" s="11" t="s">
        <v>17</v>
      </c>
      <c r="J415" s="11">
        <v>60</v>
      </c>
      <c r="K415" s="11" t="s">
        <v>18</v>
      </c>
      <c r="L415" s="11" t="s">
        <v>19</v>
      </c>
      <c r="M415" s="11" t="s">
        <v>26</v>
      </c>
    </row>
    <row r="416" spans="3:13" x14ac:dyDescent="0.2">
      <c r="C416" s="11"/>
      <c r="D416" s="11" t="s">
        <v>24</v>
      </c>
      <c r="E416" s="11" t="s">
        <v>27</v>
      </c>
      <c r="F416" s="11" t="s">
        <v>47</v>
      </c>
      <c r="G416" s="11" t="s">
        <v>49</v>
      </c>
      <c r="H416" s="11" t="s">
        <v>16</v>
      </c>
      <c r="I416" s="11" t="s">
        <v>17</v>
      </c>
      <c r="J416" s="11">
        <v>60</v>
      </c>
      <c r="K416" s="11" t="s">
        <v>18</v>
      </c>
      <c r="L416" s="11" t="s">
        <v>19</v>
      </c>
      <c r="M416" s="11" t="s">
        <v>26</v>
      </c>
    </row>
    <row r="417" spans="3:13" x14ac:dyDescent="0.2">
      <c r="C417" s="11"/>
      <c r="D417" s="11" t="s">
        <v>12</v>
      </c>
      <c r="E417" s="11" t="s">
        <v>27</v>
      </c>
      <c r="F417" s="11" t="s">
        <v>14</v>
      </c>
      <c r="G417" s="11" t="s">
        <v>15</v>
      </c>
      <c r="H417" s="11" t="s">
        <v>16</v>
      </c>
      <c r="I417" s="11" t="s">
        <v>17</v>
      </c>
      <c r="J417" s="11">
        <v>60</v>
      </c>
      <c r="K417" s="11" t="s">
        <v>18</v>
      </c>
      <c r="L417" s="11" t="s">
        <v>19</v>
      </c>
      <c r="M417" s="11" t="s">
        <v>43</v>
      </c>
    </row>
    <row r="418" spans="3:13" x14ac:dyDescent="0.2">
      <c r="C418" s="11"/>
      <c r="D418" s="11" t="s">
        <v>24</v>
      </c>
      <c r="E418" s="11" t="s">
        <v>27</v>
      </c>
      <c r="F418" s="11" t="s">
        <v>28</v>
      </c>
      <c r="G418" s="11" t="s">
        <v>13</v>
      </c>
      <c r="H418" s="11" t="s">
        <v>16</v>
      </c>
      <c r="I418" s="11" t="s">
        <v>17</v>
      </c>
      <c r="J418" s="11">
        <v>60</v>
      </c>
      <c r="K418" s="11" t="s">
        <v>18</v>
      </c>
      <c r="L418" s="11" t="s">
        <v>19</v>
      </c>
      <c r="M418" s="11" t="s">
        <v>34</v>
      </c>
    </row>
    <row r="419" spans="3:13" x14ac:dyDescent="0.2">
      <c r="C419" s="11"/>
      <c r="D419" s="11" t="s">
        <v>24</v>
      </c>
      <c r="E419" s="11" t="s">
        <v>27</v>
      </c>
      <c r="F419" s="11" t="s">
        <v>28</v>
      </c>
      <c r="G419" s="11" t="s">
        <v>29</v>
      </c>
      <c r="H419" s="11" t="s">
        <v>16</v>
      </c>
      <c r="I419" s="11" t="s">
        <v>17</v>
      </c>
      <c r="J419" s="11">
        <v>60</v>
      </c>
      <c r="K419" s="11" t="s">
        <v>18</v>
      </c>
      <c r="L419" s="11" t="s">
        <v>19</v>
      </c>
      <c r="M419" s="11" t="s">
        <v>26</v>
      </c>
    </row>
    <row r="420" spans="3:13" x14ac:dyDescent="0.2">
      <c r="C420" s="11"/>
      <c r="D420" s="11" t="s">
        <v>24</v>
      </c>
      <c r="E420" s="11" t="s">
        <v>27</v>
      </c>
      <c r="F420" s="11" t="s">
        <v>14</v>
      </c>
      <c r="G420" s="11" t="s">
        <v>49</v>
      </c>
      <c r="H420" s="11" t="s">
        <v>16</v>
      </c>
      <c r="I420" s="11" t="s">
        <v>17</v>
      </c>
      <c r="J420" s="11">
        <v>60</v>
      </c>
      <c r="K420" s="11" t="s">
        <v>18</v>
      </c>
      <c r="L420" s="11" t="s">
        <v>39</v>
      </c>
      <c r="M420" s="11" t="s">
        <v>51</v>
      </c>
    </row>
    <row r="421" spans="3:13" x14ac:dyDescent="0.2">
      <c r="C421" s="11"/>
      <c r="D421" s="11" t="s">
        <v>24</v>
      </c>
      <c r="E421" s="11" t="s">
        <v>27</v>
      </c>
      <c r="F421" s="11" t="s">
        <v>28</v>
      </c>
      <c r="G421" s="11" t="s">
        <v>15</v>
      </c>
      <c r="H421" s="11" t="s">
        <v>16</v>
      </c>
      <c r="I421" s="11" t="s">
        <v>17</v>
      </c>
      <c r="J421" s="11">
        <v>60</v>
      </c>
      <c r="K421" s="11" t="s">
        <v>18</v>
      </c>
      <c r="L421" s="11" t="s">
        <v>19</v>
      </c>
      <c r="M421" s="11" t="s">
        <v>51</v>
      </c>
    </row>
    <row r="422" spans="3:13" x14ac:dyDescent="0.2">
      <c r="C422" s="11"/>
      <c r="D422" s="11" t="s">
        <v>24</v>
      </c>
      <c r="E422" s="11" t="s">
        <v>27</v>
      </c>
      <c r="F422" s="11" t="s">
        <v>28</v>
      </c>
      <c r="G422" s="11" t="s">
        <v>15</v>
      </c>
      <c r="H422" s="11" t="s">
        <v>16</v>
      </c>
      <c r="I422" s="11" t="s">
        <v>17</v>
      </c>
      <c r="J422" s="11">
        <v>60</v>
      </c>
      <c r="K422" s="11" t="s">
        <v>18</v>
      </c>
      <c r="L422" s="11" t="s">
        <v>19</v>
      </c>
      <c r="M422" s="11" t="s">
        <v>40</v>
      </c>
    </row>
    <row r="423" spans="3:13" x14ac:dyDescent="0.2">
      <c r="C423" s="11"/>
      <c r="D423" s="11" t="s">
        <v>24</v>
      </c>
      <c r="E423" s="11" t="s">
        <v>27</v>
      </c>
      <c r="F423" s="11" t="s">
        <v>47</v>
      </c>
      <c r="G423" s="11" t="s">
        <v>13</v>
      </c>
      <c r="H423" s="11" t="s">
        <v>16</v>
      </c>
      <c r="I423" s="11" t="s">
        <v>17</v>
      </c>
      <c r="J423" s="11">
        <v>60</v>
      </c>
      <c r="K423" s="11" t="s">
        <v>18</v>
      </c>
      <c r="L423" s="11" t="s">
        <v>19</v>
      </c>
      <c r="M423" s="11" t="s">
        <v>40</v>
      </c>
    </row>
    <row r="424" spans="3:13" x14ac:dyDescent="0.2">
      <c r="C424" s="11"/>
      <c r="D424" s="11" t="s">
        <v>12</v>
      </c>
      <c r="E424" s="11" t="s">
        <v>27</v>
      </c>
      <c r="F424" s="11" t="s">
        <v>47</v>
      </c>
      <c r="G424" s="11" t="s">
        <v>15</v>
      </c>
      <c r="H424" s="11" t="s">
        <v>16</v>
      </c>
      <c r="I424" s="11" t="s">
        <v>17</v>
      </c>
      <c r="J424" s="11">
        <v>60</v>
      </c>
      <c r="K424" s="11" t="s">
        <v>18</v>
      </c>
      <c r="L424" s="11" t="s">
        <v>39</v>
      </c>
      <c r="M424" s="11" t="s">
        <v>40</v>
      </c>
    </row>
    <row r="425" spans="3:13" x14ac:dyDescent="0.2">
      <c r="C425" s="11"/>
      <c r="D425" s="11" t="s">
        <v>24</v>
      </c>
      <c r="E425" s="11" t="s">
        <v>27</v>
      </c>
      <c r="F425" s="11" t="s">
        <v>47</v>
      </c>
      <c r="G425" s="11" t="s">
        <v>13</v>
      </c>
      <c r="H425" s="11" t="s">
        <v>16</v>
      </c>
      <c r="I425" s="11" t="s">
        <v>17</v>
      </c>
      <c r="J425" s="11">
        <v>60</v>
      </c>
      <c r="K425" s="11" t="s">
        <v>18</v>
      </c>
      <c r="L425" s="11" t="s">
        <v>19</v>
      </c>
      <c r="M425" s="11" t="s">
        <v>23</v>
      </c>
    </row>
    <row r="426" spans="3:13" x14ac:dyDescent="0.2">
      <c r="C426" s="11"/>
      <c r="D426" s="11" t="s">
        <v>24</v>
      </c>
      <c r="E426" s="11" t="s">
        <v>27</v>
      </c>
      <c r="F426" s="11" t="s">
        <v>28</v>
      </c>
      <c r="G426" s="11" t="s">
        <v>29</v>
      </c>
      <c r="H426" s="11" t="s">
        <v>16</v>
      </c>
      <c r="I426" s="11" t="s">
        <v>17</v>
      </c>
      <c r="J426" s="11">
        <v>60</v>
      </c>
      <c r="K426" s="11" t="s">
        <v>18</v>
      </c>
      <c r="L426" s="11" t="s">
        <v>19</v>
      </c>
      <c r="M426" s="11" t="s">
        <v>34</v>
      </c>
    </row>
    <row r="427" spans="3:13" x14ac:dyDescent="0.2">
      <c r="C427" s="11"/>
      <c r="D427" s="11" t="s">
        <v>24</v>
      </c>
      <c r="E427" s="11" t="s">
        <v>27</v>
      </c>
      <c r="F427" s="11" t="s">
        <v>28</v>
      </c>
      <c r="G427" s="11" t="s">
        <v>13</v>
      </c>
      <c r="H427" s="11" t="s">
        <v>16</v>
      </c>
      <c r="I427" s="11" t="s">
        <v>17</v>
      </c>
      <c r="J427" s="11">
        <v>60</v>
      </c>
      <c r="K427" s="11" t="s">
        <v>18</v>
      </c>
      <c r="L427" s="11" t="s">
        <v>19</v>
      </c>
      <c r="M427" s="11" t="s">
        <v>26</v>
      </c>
    </row>
    <row r="428" spans="3:13" x14ac:dyDescent="0.2">
      <c r="C428" s="11"/>
      <c r="D428" s="11" t="s">
        <v>24</v>
      </c>
      <c r="E428" s="11" t="s">
        <v>27</v>
      </c>
      <c r="F428" s="11" t="s">
        <v>47</v>
      </c>
      <c r="G428" s="11" t="s">
        <v>15</v>
      </c>
      <c r="H428" s="11" t="s">
        <v>16</v>
      </c>
      <c r="I428" s="11" t="s">
        <v>17</v>
      </c>
      <c r="J428" s="11">
        <v>60</v>
      </c>
      <c r="K428" s="11" t="s">
        <v>18</v>
      </c>
      <c r="L428" s="11" t="s">
        <v>19</v>
      </c>
      <c r="M428" s="11" t="s">
        <v>40</v>
      </c>
    </row>
    <row r="429" spans="3:13" x14ac:dyDescent="0.2">
      <c r="C429" s="11"/>
      <c r="D429" s="11" t="s">
        <v>12</v>
      </c>
      <c r="E429" s="11" t="s">
        <v>27</v>
      </c>
      <c r="F429" s="11" t="s">
        <v>28</v>
      </c>
      <c r="G429" s="11" t="s">
        <v>15</v>
      </c>
      <c r="H429" s="11" t="s">
        <v>16</v>
      </c>
      <c r="I429" s="11" t="s">
        <v>17</v>
      </c>
      <c r="J429" s="11">
        <v>60</v>
      </c>
      <c r="K429" s="11" t="s">
        <v>18</v>
      </c>
      <c r="L429" s="11" t="s">
        <v>19</v>
      </c>
      <c r="M429" s="11" t="s">
        <v>34</v>
      </c>
    </row>
    <row r="430" spans="3:13" x14ac:dyDescent="0.2">
      <c r="C430" s="11"/>
      <c r="D430" s="11" t="s">
        <v>24</v>
      </c>
      <c r="E430" s="11" t="s">
        <v>27</v>
      </c>
      <c r="F430" s="11" t="s">
        <v>33</v>
      </c>
      <c r="G430" s="11" t="s">
        <v>29</v>
      </c>
      <c r="H430" s="11" t="s">
        <v>16</v>
      </c>
      <c r="I430" s="11" t="s">
        <v>17</v>
      </c>
      <c r="J430" s="11">
        <v>60</v>
      </c>
      <c r="K430" s="11" t="s">
        <v>18</v>
      </c>
      <c r="L430" s="11" t="s">
        <v>19</v>
      </c>
      <c r="M430" s="11" t="s">
        <v>31</v>
      </c>
    </row>
    <row r="431" spans="3:13" x14ac:dyDescent="0.2">
      <c r="C431" s="11"/>
      <c r="D431" s="11" t="s">
        <v>24</v>
      </c>
      <c r="E431" s="11" t="s">
        <v>27</v>
      </c>
      <c r="F431" s="11" t="s">
        <v>14</v>
      </c>
      <c r="G431" s="11" t="s">
        <v>13</v>
      </c>
      <c r="H431" s="11" t="s">
        <v>16</v>
      </c>
      <c r="I431" s="11" t="s">
        <v>17</v>
      </c>
      <c r="J431" s="11">
        <v>60</v>
      </c>
      <c r="K431" s="11" t="s">
        <v>46</v>
      </c>
      <c r="L431" s="11" t="s">
        <v>19</v>
      </c>
      <c r="M431" s="11" t="s">
        <v>43</v>
      </c>
    </row>
    <row r="432" spans="3:13" x14ac:dyDescent="0.2">
      <c r="C432" s="11"/>
      <c r="D432" s="11" t="s">
        <v>24</v>
      </c>
      <c r="E432" s="11" t="s">
        <v>27</v>
      </c>
      <c r="F432" s="11" t="s">
        <v>47</v>
      </c>
      <c r="G432" s="11" t="s">
        <v>13</v>
      </c>
      <c r="H432" s="11" t="s">
        <v>16</v>
      </c>
      <c r="I432" s="11" t="s">
        <v>17</v>
      </c>
      <c r="J432" s="11">
        <v>60</v>
      </c>
      <c r="K432" s="11" t="s">
        <v>18</v>
      </c>
      <c r="L432" s="11" t="s">
        <v>19</v>
      </c>
      <c r="M432" s="11" t="s">
        <v>40</v>
      </c>
    </row>
    <row r="433" spans="3:13" x14ac:dyDescent="0.2">
      <c r="C433" s="11"/>
      <c r="D433" s="11" t="s">
        <v>24</v>
      </c>
      <c r="E433" s="11" t="s">
        <v>27</v>
      </c>
      <c r="F433" s="11" t="s">
        <v>32</v>
      </c>
      <c r="G433" s="11" t="s">
        <v>15</v>
      </c>
      <c r="H433" s="11" t="s">
        <v>16</v>
      </c>
      <c r="I433" s="11" t="s">
        <v>17</v>
      </c>
      <c r="J433" s="11">
        <v>60</v>
      </c>
      <c r="K433" s="11" t="s">
        <v>18</v>
      </c>
      <c r="L433" s="11" t="s">
        <v>19</v>
      </c>
      <c r="M433" s="11" t="s">
        <v>26</v>
      </c>
    </row>
    <row r="434" spans="3:13" x14ac:dyDescent="0.2">
      <c r="C434" s="11"/>
      <c r="D434" s="11" t="s">
        <v>24</v>
      </c>
      <c r="E434" s="11" t="s">
        <v>27</v>
      </c>
      <c r="F434" s="11" t="s">
        <v>21</v>
      </c>
      <c r="G434" s="11" t="s">
        <v>29</v>
      </c>
      <c r="H434" s="11" t="s">
        <v>16</v>
      </c>
      <c r="I434" s="11" t="s">
        <v>17</v>
      </c>
      <c r="J434" s="11">
        <v>60</v>
      </c>
      <c r="K434" s="11" t="s">
        <v>18</v>
      </c>
      <c r="L434" s="11" t="s">
        <v>19</v>
      </c>
      <c r="M434" s="11" t="s">
        <v>26</v>
      </c>
    </row>
    <row r="435" spans="3:13" x14ac:dyDescent="0.2">
      <c r="C435" s="11"/>
      <c r="D435" s="11" t="s">
        <v>24</v>
      </c>
      <c r="E435" s="11" t="s">
        <v>27</v>
      </c>
      <c r="F435" s="11" t="s">
        <v>28</v>
      </c>
      <c r="G435" s="11" t="s">
        <v>42</v>
      </c>
      <c r="H435" s="11" t="s">
        <v>16</v>
      </c>
      <c r="I435" s="11" t="s">
        <v>17</v>
      </c>
      <c r="J435" s="11">
        <v>60</v>
      </c>
      <c r="K435" s="11" t="s">
        <v>18</v>
      </c>
      <c r="L435" s="11" t="s">
        <v>19</v>
      </c>
      <c r="M435" s="11" t="s">
        <v>40</v>
      </c>
    </row>
    <row r="436" spans="3:13" x14ac:dyDescent="0.2">
      <c r="C436" s="11"/>
      <c r="D436" s="11" t="s">
        <v>24</v>
      </c>
      <c r="E436" s="11" t="s">
        <v>27</v>
      </c>
      <c r="F436" s="11" t="s">
        <v>28</v>
      </c>
      <c r="G436" s="11" t="s">
        <v>13</v>
      </c>
      <c r="H436" s="11" t="s">
        <v>16</v>
      </c>
      <c r="I436" s="11" t="s">
        <v>17</v>
      </c>
      <c r="J436" s="11">
        <v>60</v>
      </c>
      <c r="K436" s="11" t="s">
        <v>18</v>
      </c>
      <c r="L436" s="11" t="s">
        <v>19</v>
      </c>
      <c r="M436" s="11" t="s">
        <v>37</v>
      </c>
    </row>
    <row r="437" spans="3:13" x14ac:dyDescent="0.2">
      <c r="C437" s="11"/>
      <c r="D437" s="11" t="s">
        <v>24</v>
      </c>
      <c r="E437" s="11" t="s">
        <v>27</v>
      </c>
      <c r="F437" s="11" t="s">
        <v>47</v>
      </c>
      <c r="G437" s="11" t="s">
        <v>49</v>
      </c>
      <c r="H437" s="11" t="s">
        <v>16</v>
      </c>
      <c r="I437" s="11" t="s">
        <v>17</v>
      </c>
      <c r="J437" s="11">
        <v>60</v>
      </c>
      <c r="K437" s="11" t="s">
        <v>18</v>
      </c>
      <c r="L437" s="11" t="s">
        <v>19</v>
      </c>
      <c r="M437" s="11" t="s">
        <v>40</v>
      </c>
    </row>
    <row r="438" spans="3:13" x14ac:dyDescent="0.2">
      <c r="C438" s="11"/>
      <c r="D438" s="11" t="s">
        <v>12</v>
      </c>
      <c r="E438" s="11" t="s">
        <v>27</v>
      </c>
      <c r="F438" s="11" t="s">
        <v>47</v>
      </c>
      <c r="G438" s="11" t="s">
        <v>15</v>
      </c>
      <c r="H438" s="11" t="s">
        <v>16</v>
      </c>
      <c r="I438" s="11" t="s">
        <v>17</v>
      </c>
      <c r="J438" s="11">
        <v>60</v>
      </c>
      <c r="K438" s="11" t="s">
        <v>18</v>
      </c>
      <c r="L438" s="11" t="s">
        <v>19</v>
      </c>
      <c r="M438" s="11" t="s">
        <v>43</v>
      </c>
    </row>
    <row r="439" spans="3:13" x14ac:dyDescent="0.2">
      <c r="C439" s="11"/>
      <c r="D439" s="11" t="s">
        <v>24</v>
      </c>
      <c r="E439" s="11" t="s">
        <v>27</v>
      </c>
      <c r="F439" s="11" t="s">
        <v>14</v>
      </c>
      <c r="G439" s="11" t="s">
        <v>13</v>
      </c>
      <c r="H439" s="11" t="s">
        <v>16</v>
      </c>
      <c r="I439" s="11" t="s">
        <v>17</v>
      </c>
      <c r="J439" s="11">
        <v>60</v>
      </c>
      <c r="K439" s="11" t="s">
        <v>18</v>
      </c>
      <c r="L439" s="11" t="s">
        <v>19</v>
      </c>
      <c r="M439" s="11" t="s">
        <v>40</v>
      </c>
    </row>
    <row r="440" spans="3:13" x14ac:dyDescent="0.2">
      <c r="C440" s="11"/>
      <c r="D440" s="11" t="s">
        <v>12</v>
      </c>
      <c r="E440" s="11" t="s">
        <v>27</v>
      </c>
      <c r="F440" s="11" t="s">
        <v>44</v>
      </c>
      <c r="G440" s="11" t="s">
        <v>13</v>
      </c>
      <c r="H440" s="11" t="s">
        <v>16</v>
      </c>
      <c r="I440" s="11" t="s">
        <v>17</v>
      </c>
      <c r="J440" s="11">
        <v>60</v>
      </c>
      <c r="K440" s="11" t="s">
        <v>18</v>
      </c>
      <c r="L440" s="11" t="s">
        <v>19</v>
      </c>
      <c r="M440" s="11" t="s">
        <v>45</v>
      </c>
    </row>
    <row r="441" spans="3:13" x14ac:dyDescent="0.2">
      <c r="C441" s="11"/>
      <c r="D441" s="11" t="s">
        <v>24</v>
      </c>
      <c r="E441" s="11" t="s">
        <v>27</v>
      </c>
      <c r="F441" s="11" t="s">
        <v>21</v>
      </c>
      <c r="G441" s="11" t="s">
        <v>15</v>
      </c>
      <c r="H441" s="11" t="s">
        <v>16</v>
      </c>
      <c r="I441" s="11" t="s">
        <v>17</v>
      </c>
      <c r="J441" s="11">
        <v>60</v>
      </c>
      <c r="K441" s="11" t="s">
        <v>18</v>
      </c>
      <c r="L441" s="11" t="s">
        <v>19</v>
      </c>
      <c r="M441" s="11" t="s">
        <v>40</v>
      </c>
    </row>
    <row r="442" spans="3:13" x14ac:dyDescent="0.2">
      <c r="C442" s="11"/>
      <c r="D442" s="11" t="s">
        <v>24</v>
      </c>
      <c r="E442" s="11" t="s">
        <v>27</v>
      </c>
      <c r="F442" s="11" t="s">
        <v>21</v>
      </c>
      <c r="G442" s="11" t="s">
        <v>15</v>
      </c>
      <c r="H442" s="11" t="s">
        <v>16</v>
      </c>
      <c r="I442" s="11" t="s">
        <v>17</v>
      </c>
      <c r="J442" s="11">
        <v>60</v>
      </c>
      <c r="K442" s="11" t="s">
        <v>18</v>
      </c>
      <c r="L442" s="11" t="s">
        <v>19</v>
      </c>
      <c r="M442" s="11" t="s">
        <v>40</v>
      </c>
    </row>
    <row r="443" spans="3:13" x14ac:dyDescent="0.2">
      <c r="C443" s="11"/>
      <c r="D443" s="11" t="s">
        <v>24</v>
      </c>
      <c r="E443" s="11" t="s">
        <v>27</v>
      </c>
      <c r="F443" s="11" t="s">
        <v>14</v>
      </c>
      <c r="G443" s="11" t="s">
        <v>29</v>
      </c>
      <c r="H443" s="11" t="s">
        <v>16</v>
      </c>
      <c r="I443" s="11" t="s">
        <v>17</v>
      </c>
      <c r="J443" s="11">
        <v>60</v>
      </c>
      <c r="K443" s="11" t="s">
        <v>18</v>
      </c>
      <c r="L443" s="11" t="s">
        <v>19</v>
      </c>
      <c r="M443" s="11" t="s">
        <v>20</v>
      </c>
    </row>
    <row r="444" spans="3:13" x14ac:dyDescent="0.2">
      <c r="C444" s="11"/>
      <c r="D444" s="11" t="s">
        <v>24</v>
      </c>
      <c r="E444" s="11" t="s">
        <v>27</v>
      </c>
      <c r="F444" s="11" t="s">
        <v>44</v>
      </c>
      <c r="G444" s="11" t="s">
        <v>49</v>
      </c>
      <c r="H444" s="11" t="s">
        <v>16</v>
      </c>
      <c r="I444" s="11" t="s">
        <v>17</v>
      </c>
      <c r="J444" s="11">
        <v>60</v>
      </c>
      <c r="K444" s="11" t="s">
        <v>18</v>
      </c>
      <c r="L444" s="11" t="s">
        <v>19</v>
      </c>
      <c r="M444" s="11" t="s">
        <v>40</v>
      </c>
    </row>
    <row r="445" spans="3:13" x14ac:dyDescent="0.2">
      <c r="C445" s="11"/>
      <c r="D445" s="11" t="s">
        <v>12</v>
      </c>
      <c r="E445" s="11" t="s">
        <v>27</v>
      </c>
      <c r="F445" s="11" t="s">
        <v>28</v>
      </c>
      <c r="G445" s="11" t="s">
        <v>15</v>
      </c>
      <c r="H445" s="11" t="s">
        <v>16</v>
      </c>
      <c r="I445" s="11" t="s">
        <v>36</v>
      </c>
      <c r="J445" s="11">
        <v>60</v>
      </c>
      <c r="K445" s="11" t="s">
        <v>18</v>
      </c>
      <c r="L445" s="11" t="s">
        <v>19</v>
      </c>
      <c r="M445" s="11" t="s">
        <v>37</v>
      </c>
    </row>
    <row r="446" spans="3:13" x14ac:dyDescent="0.2">
      <c r="C446" s="11"/>
      <c r="D446" s="11" t="s">
        <v>12</v>
      </c>
      <c r="E446" s="11" t="s">
        <v>27</v>
      </c>
      <c r="F446" s="11" t="s">
        <v>47</v>
      </c>
      <c r="G446" s="11" t="s">
        <v>15</v>
      </c>
      <c r="H446" s="11" t="s">
        <v>16</v>
      </c>
      <c r="I446" s="11" t="s">
        <v>17</v>
      </c>
      <c r="J446" s="11">
        <v>60</v>
      </c>
      <c r="K446" s="11" t="s">
        <v>18</v>
      </c>
      <c r="L446" s="11" t="s">
        <v>19</v>
      </c>
      <c r="M446" s="11" t="s">
        <v>40</v>
      </c>
    </row>
    <row r="447" spans="3:13" x14ac:dyDescent="0.2">
      <c r="C447" s="11"/>
      <c r="D447" s="11" t="s">
        <v>24</v>
      </c>
      <c r="E447" s="11" t="s">
        <v>27</v>
      </c>
      <c r="F447" s="11" t="s">
        <v>44</v>
      </c>
      <c r="G447" s="11" t="s">
        <v>42</v>
      </c>
      <c r="H447" s="11" t="s">
        <v>16</v>
      </c>
      <c r="I447" s="11" t="s">
        <v>17</v>
      </c>
      <c r="J447" s="11">
        <v>60</v>
      </c>
      <c r="K447" s="11" t="s">
        <v>18</v>
      </c>
      <c r="L447" s="11" t="s">
        <v>39</v>
      </c>
      <c r="M447" s="11" t="s">
        <v>40</v>
      </c>
    </row>
    <row r="448" spans="3:13" x14ac:dyDescent="0.2">
      <c r="C448" s="11"/>
      <c r="D448" s="11" t="s">
        <v>12</v>
      </c>
      <c r="E448" s="11" t="s">
        <v>27</v>
      </c>
      <c r="F448" s="11" t="s">
        <v>44</v>
      </c>
      <c r="G448" s="11" t="s">
        <v>49</v>
      </c>
      <c r="H448" s="11" t="s">
        <v>16</v>
      </c>
      <c r="I448" s="11" t="s">
        <v>17</v>
      </c>
      <c r="J448" s="11">
        <v>60</v>
      </c>
      <c r="K448" s="11" t="s">
        <v>18</v>
      </c>
      <c r="L448" s="11" t="s">
        <v>19</v>
      </c>
      <c r="M448" s="11" t="s">
        <v>37</v>
      </c>
    </row>
    <row r="449" spans="3:13" x14ac:dyDescent="0.2">
      <c r="C449" s="11"/>
      <c r="D449" s="11" t="s">
        <v>12</v>
      </c>
      <c r="E449" s="11" t="s">
        <v>41</v>
      </c>
      <c r="F449" s="11" t="s">
        <v>32</v>
      </c>
      <c r="G449" s="11" t="s">
        <v>15</v>
      </c>
      <c r="H449" s="11" t="s">
        <v>16</v>
      </c>
      <c r="I449" s="11" t="s">
        <v>17</v>
      </c>
      <c r="J449" s="11">
        <v>60</v>
      </c>
      <c r="K449" s="11" t="s">
        <v>46</v>
      </c>
      <c r="L449" s="11" t="s">
        <v>19</v>
      </c>
      <c r="M449" s="11" t="s">
        <v>37</v>
      </c>
    </row>
    <row r="450" spans="3:13" x14ac:dyDescent="0.2">
      <c r="C450" s="11"/>
      <c r="D450" s="11" t="s">
        <v>24</v>
      </c>
      <c r="E450" s="11" t="s">
        <v>41</v>
      </c>
      <c r="F450" s="11" t="s">
        <v>47</v>
      </c>
      <c r="G450" s="11" t="s">
        <v>15</v>
      </c>
      <c r="H450" s="11" t="s">
        <v>16</v>
      </c>
      <c r="I450" s="11" t="s">
        <v>17</v>
      </c>
      <c r="J450" s="11">
        <v>60</v>
      </c>
      <c r="K450" s="11" t="s">
        <v>18</v>
      </c>
      <c r="L450" s="11" t="s">
        <v>39</v>
      </c>
      <c r="M450" s="11" t="s">
        <v>26</v>
      </c>
    </row>
    <row r="451" spans="3:13" x14ac:dyDescent="0.2">
      <c r="C451" s="11"/>
      <c r="D451" s="11" t="s">
        <v>24</v>
      </c>
      <c r="E451" s="11" t="s">
        <v>41</v>
      </c>
      <c r="F451" s="11" t="s">
        <v>47</v>
      </c>
      <c r="G451" s="11" t="s">
        <v>29</v>
      </c>
      <c r="H451" s="11" t="s">
        <v>16</v>
      </c>
      <c r="I451" s="11" t="s">
        <v>17</v>
      </c>
      <c r="J451" s="11">
        <v>60</v>
      </c>
      <c r="K451" s="11" t="s">
        <v>18</v>
      </c>
      <c r="L451" s="11" t="s">
        <v>19</v>
      </c>
      <c r="M451" s="11" t="s">
        <v>34</v>
      </c>
    </row>
    <row r="452" spans="3:13" x14ac:dyDescent="0.2">
      <c r="C452" s="11"/>
      <c r="D452" s="11" t="s">
        <v>55</v>
      </c>
      <c r="E452" s="11" t="s">
        <v>41</v>
      </c>
      <c r="F452" s="11" t="s">
        <v>35</v>
      </c>
      <c r="G452" s="11" t="s">
        <v>42</v>
      </c>
      <c r="H452" s="11" t="s">
        <v>30</v>
      </c>
      <c r="I452" s="11" t="s">
        <v>60</v>
      </c>
      <c r="J452" s="11">
        <v>60</v>
      </c>
      <c r="K452" s="11" t="s">
        <v>46</v>
      </c>
      <c r="L452" s="11" t="s">
        <v>19</v>
      </c>
      <c r="M452" s="11" t="s">
        <v>37</v>
      </c>
    </row>
    <row r="453" spans="3:13" x14ac:dyDescent="0.2">
      <c r="C453" s="11"/>
      <c r="D453" s="11" t="s">
        <v>12</v>
      </c>
      <c r="E453" s="11" t="s">
        <v>41</v>
      </c>
      <c r="F453" s="11" t="s">
        <v>35</v>
      </c>
      <c r="G453" s="11" t="s">
        <v>49</v>
      </c>
      <c r="H453" s="11" t="s">
        <v>16</v>
      </c>
      <c r="I453" s="11" t="s">
        <v>36</v>
      </c>
      <c r="J453" s="11">
        <v>60</v>
      </c>
      <c r="K453" s="11" t="s">
        <v>18</v>
      </c>
      <c r="L453" s="11" t="s">
        <v>19</v>
      </c>
      <c r="M453" s="11" t="s">
        <v>37</v>
      </c>
    </row>
    <row r="454" spans="3:13" x14ac:dyDescent="0.2">
      <c r="C454" s="11"/>
      <c r="D454" s="11" t="s">
        <v>12</v>
      </c>
      <c r="E454" s="11" t="s">
        <v>41</v>
      </c>
      <c r="F454" s="11" t="s">
        <v>14</v>
      </c>
      <c r="G454" s="11" t="s">
        <v>15</v>
      </c>
      <c r="H454" s="11" t="s">
        <v>16</v>
      </c>
      <c r="I454" s="11" t="s">
        <v>17</v>
      </c>
      <c r="J454" s="11">
        <v>60</v>
      </c>
      <c r="K454" s="11" t="s">
        <v>18</v>
      </c>
      <c r="L454" s="11" t="s">
        <v>19</v>
      </c>
      <c r="M454" s="11" t="s">
        <v>40</v>
      </c>
    </row>
    <row r="455" spans="3:13" x14ac:dyDescent="0.2">
      <c r="C455" s="11"/>
      <c r="D455" s="11" t="s">
        <v>24</v>
      </c>
      <c r="E455" s="11" t="s">
        <v>41</v>
      </c>
      <c r="F455" s="11" t="s">
        <v>47</v>
      </c>
      <c r="G455" s="11" t="s">
        <v>15</v>
      </c>
      <c r="H455" s="11" t="s">
        <v>16</v>
      </c>
      <c r="I455" s="11" t="s">
        <v>17</v>
      </c>
      <c r="J455" s="11">
        <v>60</v>
      </c>
      <c r="K455" s="11" t="s">
        <v>18</v>
      </c>
      <c r="L455" s="11" t="s">
        <v>19</v>
      </c>
      <c r="M455" s="11" t="s">
        <v>40</v>
      </c>
    </row>
    <row r="456" spans="3:13" x14ac:dyDescent="0.2">
      <c r="C456" s="11"/>
      <c r="D456" s="11" t="s">
        <v>24</v>
      </c>
      <c r="E456" s="11" t="s">
        <v>41</v>
      </c>
      <c r="F456" s="11" t="s">
        <v>28</v>
      </c>
      <c r="G456" s="11" t="s">
        <v>29</v>
      </c>
      <c r="H456" s="11" t="s">
        <v>30</v>
      </c>
      <c r="I456" s="11" t="s">
        <v>17</v>
      </c>
      <c r="J456" s="11">
        <v>60</v>
      </c>
      <c r="K456" s="11" t="s">
        <v>18</v>
      </c>
      <c r="L456" s="11" t="s">
        <v>19</v>
      </c>
      <c r="M456" s="11" t="s">
        <v>34</v>
      </c>
    </row>
    <row r="457" spans="3:13" x14ac:dyDescent="0.2">
      <c r="C457" s="11"/>
      <c r="D457" s="11" t="s">
        <v>24</v>
      </c>
      <c r="E457" s="11" t="s">
        <v>41</v>
      </c>
      <c r="F457" s="11" t="s">
        <v>32</v>
      </c>
      <c r="G457" s="11" t="s">
        <v>15</v>
      </c>
      <c r="H457" s="11" t="s">
        <v>16</v>
      </c>
      <c r="I457" s="11" t="s">
        <v>17</v>
      </c>
      <c r="J457" s="11">
        <v>60</v>
      </c>
      <c r="K457" s="11" t="s">
        <v>18</v>
      </c>
      <c r="L457" s="11" t="s">
        <v>19</v>
      </c>
      <c r="M457" s="11" t="s">
        <v>48</v>
      </c>
    </row>
    <row r="458" spans="3:13" x14ac:dyDescent="0.2">
      <c r="C458" s="11"/>
      <c r="D458" s="11" t="s">
        <v>24</v>
      </c>
      <c r="E458" s="11" t="s">
        <v>41</v>
      </c>
      <c r="F458" s="11" t="s">
        <v>44</v>
      </c>
      <c r="G458" s="11" t="s">
        <v>49</v>
      </c>
      <c r="H458" s="11" t="s">
        <v>16</v>
      </c>
      <c r="I458" s="11" t="s">
        <v>17</v>
      </c>
      <c r="J458" s="11">
        <v>60</v>
      </c>
      <c r="K458" s="11" t="s">
        <v>18</v>
      </c>
      <c r="L458" s="11" t="s">
        <v>19</v>
      </c>
      <c r="M458" s="11" t="s">
        <v>40</v>
      </c>
    </row>
    <row r="459" spans="3:13" x14ac:dyDescent="0.2">
      <c r="C459" s="11"/>
      <c r="D459" s="11" t="s">
        <v>24</v>
      </c>
      <c r="E459" s="11" t="s">
        <v>41</v>
      </c>
      <c r="F459" s="11" t="s">
        <v>47</v>
      </c>
      <c r="G459" s="11" t="s">
        <v>49</v>
      </c>
      <c r="H459" s="11" t="s">
        <v>30</v>
      </c>
      <c r="I459" s="11" t="s">
        <v>17</v>
      </c>
      <c r="J459" s="11">
        <v>60</v>
      </c>
      <c r="K459" s="11" t="s">
        <v>18</v>
      </c>
      <c r="L459" s="11" t="s">
        <v>19</v>
      </c>
      <c r="M459" s="11" t="s">
        <v>31</v>
      </c>
    </row>
    <row r="460" spans="3:13" x14ac:dyDescent="0.2">
      <c r="C460" s="11"/>
      <c r="D460" s="11" t="s">
        <v>24</v>
      </c>
      <c r="E460" s="11" t="s">
        <v>41</v>
      </c>
      <c r="F460" s="11" t="s">
        <v>33</v>
      </c>
      <c r="G460" s="11" t="s">
        <v>13</v>
      </c>
      <c r="H460" s="11" t="s">
        <v>16</v>
      </c>
      <c r="I460" s="11" t="s">
        <v>17</v>
      </c>
      <c r="J460" s="11">
        <v>60</v>
      </c>
      <c r="K460" s="11" t="s">
        <v>18</v>
      </c>
      <c r="L460" s="11" t="s">
        <v>19</v>
      </c>
      <c r="M460" s="11" t="s">
        <v>31</v>
      </c>
    </row>
    <row r="461" spans="3:13" x14ac:dyDescent="0.2">
      <c r="C461" s="11"/>
      <c r="D461" s="11" t="s">
        <v>24</v>
      </c>
      <c r="E461" s="11" t="s">
        <v>41</v>
      </c>
      <c r="F461" s="11" t="s">
        <v>14</v>
      </c>
      <c r="G461" s="11" t="s">
        <v>15</v>
      </c>
      <c r="H461" s="11" t="s">
        <v>16</v>
      </c>
      <c r="I461" s="11" t="s">
        <v>36</v>
      </c>
      <c r="J461" s="11">
        <v>60</v>
      </c>
      <c r="K461" s="11" t="s">
        <v>18</v>
      </c>
      <c r="L461" s="11" t="s">
        <v>19</v>
      </c>
      <c r="M461" s="11" t="s">
        <v>37</v>
      </c>
    </row>
    <row r="462" spans="3:13" x14ac:dyDescent="0.2">
      <c r="C462" s="11"/>
      <c r="D462" s="11" t="s">
        <v>24</v>
      </c>
      <c r="E462" s="11" t="s">
        <v>41</v>
      </c>
      <c r="F462" s="11" t="s">
        <v>33</v>
      </c>
      <c r="G462" s="11" t="s">
        <v>13</v>
      </c>
      <c r="H462" s="11" t="s">
        <v>16</v>
      </c>
      <c r="I462" s="11" t="s">
        <v>17</v>
      </c>
      <c r="J462" s="11">
        <v>60</v>
      </c>
      <c r="K462" s="11" t="s">
        <v>18</v>
      </c>
      <c r="L462" s="11" t="s">
        <v>19</v>
      </c>
      <c r="M462" s="11" t="s">
        <v>20</v>
      </c>
    </row>
    <row r="463" spans="3:13" x14ac:dyDescent="0.2">
      <c r="C463" s="11"/>
      <c r="D463" s="11" t="s">
        <v>24</v>
      </c>
      <c r="E463" s="11" t="s">
        <v>41</v>
      </c>
      <c r="F463" s="11" t="s">
        <v>35</v>
      </c>
      <c r="G463" s="11" t="s">
        <v>49</v>
      </c>
      <c r="H463" s="11" t="s">
        <v>16</v>
      </c>
      <c r="I463" s="11" t="s">
        <v>17</v>
      </c>
      <c r="J463" s="11">
        <v>60</v>
      </c>
      <c r="K463" s="11" t="s">
        <v>18</v>
      </c>
      <c r="L463" s="11" t="s">
        <v>19</v>
      </c>
      <c r="M463" s="11" t="s">
        <v>37</v>
      </c>
    </row>
    <row r="464" spans="3:13" x14ac:dyDescent="0.2">
      <c r="C464" s="11"/>
      <c r="D464" s="11" t="s">
        <v>24</v>
      </c>
      <c r="E464" s="11" t="s">
        <v>41</v>
      </c>
      <c r="F464" s="11" t="s">
        <v>21</v>
      </c>
      <c r="G464" s="11" t="s">
        <v>29</v>
      </c>
      <c r="H464" s="11" t="s">
        <v>16</v>
      </c>
      <c r="I464" s="11" t="s">
        <v>17</v>
      </c>
      <c r="J464" s="11">
        <v>60</v>
      </c>
      <c r="K464" s="11" t="s">
        <v>18</v>
      </c>
      <c r="L464" s="11" t="s">
        <v>19</v>
      </c>
      <c r="M464" s="11" t="s">
        <v>37</v>
      </c>
    </row>
    <row r="465" spans="3:13" x14ac:dyDescent="0.2">
      <c r="C465" s="11"/>
      <c r="D465" s="11" t="s">
        <v>24</v>
      </c>
      <c r="E465" s="11" t="s">
        <v>41</v>
      </c>
      <c r="F465" s="11" t="s">
        <v>32</v>
      </c>
      <c r="G465" s="11" t="s">
        <v>13</v>
      </c>
      <c r="H465" s="11" t="s">
        <v>16</v>
      </c>
      <c r="I465" s="11" t="s">
        <v>17</v>
      </c>
      <c r="J465" s="11">
        <v>60</v>
      </c>
      <c r="K465" s="11" t="s">
        <v>18</v>
      </c>
      <c r="L465" s="11" t="s">
        <v>19</v>
      </c>
      <c r="M465" s="11" t="s">
        <v>43</v>
      </c>
    </row>
    <row r="466" spans="3:13" x14ac:dyDescent="0.2">
      <c r="C466" s="11"/>
      <c r="D466" s="11" t="s">
        <v>24</v>
      </c>
      <c r="E466" s="11" t="s">
        <v>41</v>
      </c>
      <c r="F466" s="11" t="s">
        <v>32</v>
      </c>
      <c r="G466" s="11" t="s">
        <v>13</v>
      </c>
      <c r="H466" s="11" t="s">
        <v>30</v>
      </c>
      <c r="I466" s="11" t="s">
        <v>17</v>
      </c>
      <c r="J466" s="11">
        <v>60</v>
      </c>
      <c r="K466" s="11" t="s">
        <v>18</v>
      </c>
      <c r="L466" s="11" t="s">
        <v>19</v>
      </c>
      <c r="M466" s="11" t="s">
        <v>34</v>
      </c>
    </row>
    <row r="467" spans="3:13" x14ac:dyDescent="0.2">
      <c r="C467" s="11"/>
      <c r="D467" s="11" t="s">
        <v>24</v>
      </c>
      <c r="E467" s="11" t="s">
        <v>41</v>
      </c>
      <c r="F467" s="11" t="s">
        <v>14</v>
      </c>
      <c r="G467" s="11" t="s">
        <v>29</v>
      </c>
      <c r="H467" s="11" t="s">
        <v>16</v>
      </c>
      <c r="I467" s="11" t="s">
        <v>17</v>
      </c>
      <c r="J467" s="11">
        <v>60</v>
      </c>
      <c r="K467" s="11" t="s">
        <v>46</v>
      </c>
      <c r="L467" s="11" t="s">
        <v>39</v>
      </c>
      <c r="M467" s="11" t="s">
        <v>40</v>
      </c>
    </row>
    <row r="468" spans="3:13" x14ac:dyDescent="0.2">
      <c r="C468" s="11"/>
      <c r="D468" s="11" t="s">
        <v>24</v>
      </c>
      <c r="E468" s="11" t="s">
        <v>41</v>
      </c>
      <c r="F468" s="11" t="s">
        <v>47</v>
      </c>
      <c r="G468" s="11" t="s">
        <v>13</v>
      </c>
      <c r="H468" s="11" t="s">
        <v>16</v>
      </c>
      <c r="I468" s="11" t="s">
        <v>17</v>
      </c>
      <c r="J468" s="11">
        <v>60</v>
      </c>
      <c r="K468" s="11" t="s">
        <v>18</v>
      </c>
      <c r="L468" s="11" t="s">
        <v>19</v>
      </c>
      <c r="M468" s="11" t="s">
        <v>26</v>
      </c>
    </row>
    <row r="469" spans="3:13" x14ac:dyDescent="0.2">
      <c r="C469" s="11"/>
      <c r="D469" s="11" t="s">
        <v>24</v>
      </c>
      <c r="E469" s="11" t="s">
        <v>41</v>
      </c>
      <c r="F469" s="11" t="s">
        <v>47</v>
      </c>
      <c r="G469" s="11" t="s">
        <v>15</v>
      </c>
      <c r="H469" s="11" t="s">
        <v>16</v>
      </c>
      <c r="I469" s="11" t="s">
        <v>36</v>
      </c>
      <c r="J469" s="11">
        <v>60</v>
      </c>
      <c r="K469" s="11" t="s">
        <v>18</v>
      </c>
      <c r="L469" s="11" t="s">
        <v>19</v>
      </c>
      <c r="M469" s="11" t="s">
        <v>37</v>
      </c>
    </row>
    <row r="470" spans="3:13" x14ac:dyDescent="0.2">
      <c r="C470" s="11"/>
      <c r="D470" s="11" t="s">
        <v>24</v>
      </c>
      <c r="E470" s="11" t="s">
        <v>41</v>
      </c>
      <c r="F470" s="11" t="s">
        <v>28</v>
      </c>
      <c r="G470" s="11" t="s">
        <v>13</v>
      </c>
      <c r="H470" s="11" t="s">
        <v>16</v>
      </c>
      <c r="I470" s="11" t="s">
        <v>17</v>
      </c>
      <c r="J470" s="11">
        <v>60</v>
      </c>
      <c r="K470" s="11" t="s">
        <v>18</v>
      </c>
      <c r="L470" s="11" t="s">
        <v>19</v>
      </c>
      <c r="M470" s="11" t="s">
        <v>37</v>
      </c>
    </row>
    <row r="471" spans="3:13" x14ac:dyDescent="0.2">
      <c r="C471" s="11"/>
      <c r="D471" s="11" t="s">
        <v>24</v>
      </c>
      <c r="E471" s="11" t="s">
        <v>41</v>
      </c>
      <c r="F471" s="11" t="s">
        <v>28</v>
      </c>
      <c r="G471" s="11" t="s">
        <v>29</v>
      </c>
      <c r="H471" s="11" t="s">
        <v>16</v>
      </c>
      <c r="I471" s="11" t="s">
        <v>17</v>
      </c>
      <c r="J471" s="11">
        <v>60</v>
      </c>
      <c r="K471" s="11" t="s">
        <v>18</v>
      </c>
      <c r="L471" s="11" t="s">
        <v>19</v>
      </c>
      <c r="M471" s="11" t="s">
        <v>26</v>
      </c>
    </row>
    <row r="472" spans="3:13" x14ac:dyDescent="0.2">
      <c r="C472" s="11"/>
      <c r="D472" s="11" t="s">
        <v>24</v>
      </c>
      <c r="E472" s="11" t="s">
        <v>41</v>
      </c>
      <c r="F472" s="11" t="s">
        <v>35</v>
      </c>
      <c r="G472" s="11" t="s">
        <v>29</v>
      </c>
      <c r="H472" s="11" t="s">
        <v>16</v>
      </c>
      <c r="I472" s="11" t="s">
        <v>17</v>
      </c>
      <c r="J472" s="11">
        <v>60</v>
      </c>
      <c r="K472" s="11" t="s">
        <v>46</v>
      </c>
      <c r="L472" s="11" t="s">
        <v>19</v>
      </c>
      <c r="M472" s="11" t="s">
        <v>40</v>
      </c>
    </row>
    <row r="473" spans="3:13" x14ac:dyDescent="0.2">
      <c r="C473" s="11"/>
      <c r="D473" s="11" t="s">
        <v>24</v>
      </c>
      <c r="E473" s="11" t="s">
        <v>41</v>
      </c>
      <c r="F473" s="11" t="s">
        <v>28</v>
      </c>
      <c r="G473" s="11" t="s">
        <v>13</v>
      </c>
      <c r="H473" s="11" t="s">
        <v>16</v>
      </c>
      <c r="I473" s="11" t="s">
        <v>17</v>
      </c>
      <c r="J473" s="11">
        <v>60</v>
      </c>
      <c r="K473" s="11" t="s">
        <v>46</v>
      </c>
      <c r="L473" s="11" t="s">
        <v>19</v>
      </c>
      <c r="M473" s="11" t="s">
        <v>20</v>
      </c>
    </row>
    <row r="474" spans="3:13" x14ac:dyDescent="0.2">
      <c r="C474" s="11"/>
      <c r="D474" s="11" t="s">
        <v>24</v>
      </c>
      <c r="E474" s="11" t="s">
        <v>41</v>
      </c>
      <c r="F474" s="11" t="s">
        <v>32</v>
      </c>
      <c r="G474" s="11" t="s">
        <v>15</v>
      </c>
      <c r="H474" s="11" t="s">
        <v>16</v>
      </c>
      <c r="I474" s="11" t="s">
        <v>17</v>
      </c>
      <c r="J474" s="11">
        <v>60</v>
      </c>
      <c r="K474" s="11" t="s">
        <v>18</v>
      </c>
      <c r="L474" s="11" t="s">
        <v>19</v>
      </c>
      <c r="M474" s="11" t="s">
        <v>34</v>
      </c>
    </row>
    <row r="475" spans="3:13" x14ac:dyDescent="0.2">
      <c r="C475" s="11"/>
      <c r="D475" s="11" t="s">
        <v>24</v>
      </c>
      <c r="E475" s="11" t="s">
        <v>41</v>
      </c>
      <c r="F475" s="11" t="s">
        <v>47</v>
      </c>
      <c r="G475" s="11" t="s">
        <v>15</v>
      </c>
      <c r="H475" s="11" t="s">
        <v>16</v>
      </c>
      <c r="I475" s="11" t="s">
        <v>17</v>
      </c>
      <c r="J475" s="11">
        <v>60</v>
      </c>
      <c r="K475" s="11" t="s">
        <v>18</v>
      </c>
      <c r="L475" s="11" t="s">
        <v>39</v>
      </c>
      <c r="M475" s="11" t="s">
        <v>40</v>
      </c>
    </row>
    <row r="476" spans="3:13" x14ac:dyDescent="0.2">
      <c r="C476" s="11"/>
      <c r="D476" s="11" t="s">
        <v>12</v>
      </c>
      <c r="E476" s="11" t="s">
        <v>41</v>
      </c>
      <c r="F476" s="11" t="s">
        <v>35</v>
      </c>
      <c r="G476" s="11" t="s">
        <v>15</v>
      </c>
      <c r="H476" s="11" t="s">
        <v>16</v>
      </c>
      <c r="I476" s="11" t="s">
        <v>17</v>
      </c>
      <c r="J476" s="11">
        <v>60</v>
      </c>
      <c r="K476" s="11" t="s">
        <v>18</v>
      </c>
      <c r="L476" s="11" t="s">
        <v>39</v>
      </c>
      <c r="M476" s="11" t="s">
        <v>37</v>
      </c>
    </row>
    <row r="477" spans="3:13" x14ac:dyDescent="0.2">
      <c r="C477" s="11"/>
      <c r="D477" s="11" t="s">
        <v>24</v>
      </c>
      <c r="E477" s="11" t="s">
        <v>41</v>
      </c>
      <c r="F477" s="11" t="s">
        <v>32</v>
      </c>
      <c r="G477" s="11" t="s">
        <v>13</v>
      </c>
      <c r="H477" s="11" t="s">
        <v>16</v>
      </c>
      <c r="I477" s="11" t="s">
        <v>17</v>
      </c>
      <c r="J477" s="11">
        <v>60</v>
      </c>
      <c r="K477" s="11" t="s">
        <v>18</v>
      </c>
      <c r="L477" s="11" t="s">
        <v>19</v>
      </c>
      <c r="M477" s="11" t="s">
        <v>26</v>
      </c>
    </row>
    <row r="478" spans="3:13" x14ac:dyDescent="0.2">
      <c r="C478" s="11"/>
      <c r="D478" s="11" t="s">
        <v>12</v>
      </c>
      <c r="E478" s="11" t="s">
        <v>41</v>
      </c>
      <c r="F478" s="11" t="s">
        <v>28</v>
      </c>
      <c r="G478" s="11" t="s">
        <v>15</v>
      </c>
      <c r="H478" s="11" t="s">
        <v>16</v>
      </c>
      <c r="I478" s="11" t="s">
        <v>17</v>
      </c>
      <c r="J478" s="11">
        <v>60</v>
      </c>
      <c r="K478" s="11" t="s">
        <v>18</v>
      </c>
      <c r="L478" s="11" t="s">
        <v>19</v>
      </c>
      <c r="M478" s="11" t="s">
        <v>34</v>
      </c>
    </row>
    <row r="479" spans="3:13" x14ac:dyDescent="0.2">
      <c r="C479" s="11"/>
      <c r="D479" s="11" t="s">
        <v>55</v>
      </c>
      <c r="E479" s="11" t="s">
        <v>41</v>
      </c>
      <c r="F479" s="11" t="s">
        <v>33</v>
      </c>
      <c r="G479" s="11" t="s">
        <v>42</v>
      </c>
      <c r="H479" s="11" t="s">
        <v>16</v>
      </c>
      <c r="I479" s="11" t="s">
        <v>60</v>
      </c>
      <c r="J479" s="11">
        <v>60</v>
      </c>
      <c r="K479" s="11" t="s">
        <v>18</v>
      </c>
      <c r="L479" s="11" t="s">
        <v>19</v>
      </c>
      <c r="M479" s="11" t="s">
        <v>48</v>
      </c>
    </row>
    <row r="480" spans="3:13" x14ac:dyDescent="0.2">
      <c r="C480" s="11"/>
      <c r="D480" s="11" t="s">
        <v>24</v>
      </c>
      <c r="E480" s="11" t="s">
        <v>41</v>
      </c>
      <c r="F480" s="11" t="s">
        <v>33</v>
      </c>
      <c r="G480" s="11" t="s">
        <v>13</v>
      </c>
      <c r="H480" s="11" t="s">
        <v>16</v>
      </c>
      <c r="I480" s="11" t="s">
        <v>17</v>
      </c>
      <c r="J480" s="11">
        <v>60</v>
      </c>
      <c r="K480" s="11" t="s">
        <v>18</v>
      </c>
      <c r="L480" s="11" t="s">
        <v>19</v>
      </c>
      <c r="M480" s="11" t="s">
        <v>26</v>
      </c>
    </row>
    <row r="481" spans="3:13" x14ac:dyDescent="0.2">
      <c r="C481" s="11"/>
      <c r="D481" s="11" t="s">
        <v>24</v>
      </c>
      <c r="E481" s="11" t="s">
        <v>41</v>
      </c>
      <c r="F481" s="11" t="s">
        <v>33</v>
      </c>
      <c r="G481" s="11" t="s">
        <v>13</v>
      </c>
      <c r="H481" s="11" t="s">
        <v>16</v>
      </c>
      <c r="I481" s="11" t="s">
        <v>17</v>
      </c>
      <c r="J481" s="11">
        <v>60</v>
      </c>
      <c r="K481" s="11" t="s">
        <v>18</v>
      </c>
      <c r="L481" s="11" t="s">
        <v>19</v>
      </c>
      <c r="M481" s="11" t="s">
        <v>40</v>
      </c>
    </row>
    <row r="482" spans="3:13" x14ac:dyDescent="0.2">
      <c r="C482" s="11"/>
      <c r="D482" s="11" t="s">
        <v>12</v>
      </c>
      <c r="E482" s="11" t="s">
        <v>41</v>
      </c>
      <c r="F482" s="11" t="s">
        <v>14</v>
      </c>
      <c r="G482" s="11" t="s">
        <v>13</v>
      </c>
      <c r="H482" s="11" t="s">
        <v>16</v>
      </c>
      <c r="I482" s="11" t="s">
        <v>17</v>
      </c>
      <c r="J482" s="11">
        <v>60</v>
      </c>
      <c r="K482" s="11" t="s">
        <v>18</v>
      </c>
      <c r="L482" s="11" t="s">
        <v>19</v>
      </c>
      <c r="M482" s="11" t="s">
        <v>31</v>
      </c>
    </row>
    <row r="483" spans="3:13" x14ac:dyDescent="0.2">
      <c r="C483" s="11"/>
      <c r="D483" s="11" t="s">
        <v>24</v>
      </c>
      <c r="E483" s="11" t="s">
        <v>41</v>
      </c>
      <c r="F483" s="11" t="s">
        <v>28</v>
      </c>
      <c r="G483" s="11" t="s">
        <v>29</v>
      </c>
      <c r="H483" s="11" t="s">
        <v>30</v>
      </c>
      <c r="I483" s="11" t="s">
        <v>17</v>
      </c>
      <c r="J483" s="11">
        <v>60</v>
      </c>
      <c r="K483" s="11" t="s">
        <v>18</v>
      </c>
      <c r="L483" s="11" t="s">
        <v>19</v>
      </c>
      <c r="M483" s="11" t="s">
        <v>51</v>
      </c>
    </row>
    <row r="484" spans="3:13" x14ac:dyDescent="0.2">
      <c r="C484" s="11"/>
      <c r="D484" s="11" t="s">
        <v>24</v>
      </c>
      <c r="E484" s="11" t="s">
        <v>41</v>
      </c>
      <c r="F484" s="11" t="s">
        <v>14</v>
      </c>
      <c r="G484" s="11" t="s">
        <v>49</v>
      </c>
      <c r="H484" s="11" t="s">
        <v>30</v>
      </c>
      <c r="I484" s="11" t="s">
        <v>17</v>
      </c>
      <c r="J484" s="11">
        <v>60</v>
      </c>
      <c r="K484" s="11" t="s">
        <v>18</v>
      </c>
      <c r="L484" s="11" t="s">
        <v>19</v>
      </c>
      <c r="M484" s="11" t="s">
        <v>31</v>
      </c>
    </row>
    <row r="485" spans="3:13" x14ac:dyDescent="0.2">
      <c r="C485" s="11"/>
      <c r="D485" s="11" t="s">
        <v>24</v>
      </c>
      <c r="E485" s="11" t="s">
        <v>41</v>
      </c>
      <c r="F485" s="11" t="s">
        <v>47</v>
      </c>
      <c r="G485" s="11" t="s">
        <v>29</v>
      </c>
      <c r="H485" s="11" t="s">
        <v>16</v>
      </c>
      <c r="I485" s="11" t="s">
        <v>17</v>
      </c>
      <c r="J485" s="11">
        <v>60</v>
      </c>
      <c r="K485" s="11" t="s">
        <v>18</v>
      </c>
      <c r="L485" s="11" t="s">
        <v>19</v>
      </c>
      <c r="M485" s="11" t="s">
        <v>31</v>
      </c>
    </row>
    <row r="486" spans="3:13" x14ac:dyDescent="0.2">
      <c r="C486" s="11"/>
      <c r="D486" s="11" t="s">
        <v>24</v>
      </c>
      <c r="E486" s="11" t="s">
        <v>41</v>
      </c>
      <c r="F486" s="11" t="s">
        <v>33</v>
      </c>
      <c r="G486" s="11" t="s">
        <v>49</v>
      </c>
      <c r="H486" s="11" t="s">
        <v>30</v>
      </c>
      <c r="I486" s="11" t="s">
        <v>17</v>
      </c>
      <c r="J486" s="11">
        <v>60</v>
      </c>
      <c r="K486" s="11" t="s">
        <v>18</v>
      </c>
      <c r="L486" s="11" t="s">
        <v>19</v>
      </c>
      <c r="M486" s="11" t="s">
        <v>48</v>
      </c>
    </row>
    <row r="487" spans="3:13" x14ac:dyDescent="0.2">
      <c r="C487" s="11"/>
      <c r="D487" s="11" t="s">
        <v>12</v>
      </c>
      <c r="E487" s="11" t="s">
        <v>41</v>
      </c>
      <c r="F487" s="11" t="s">
        <v>44</v>
      </c>
      <c r="G487" s="11" t="s">
        <v>49</v>
      </c>
      <c r="H487" s="11" t="s">
        <v>16</v>
      </c>
      <c r="I487" s="11" t="s">
        <v>17</v>
      </c>
      <c r="J487" s="11">
        <v>60</v>
      </c>
      <c r="K487" s="11" t="s">
        <v>18</v>
      </c>
      <c r="L487" s="11" t="s">
        <v>19</v>
      </c>
      <c r="M487" s="11" t="s">
        <v>34</v>
      </c>
    </row>
    <row r="488" spans="3:13" x14ac:dyDescent="0.2">
      <c r="C488" s="11"/>
      <c r="D488" s="11" t="s">
        <v>12</v>
      </c>
      <c r="E488" s="11" t="s">
        <v>41</v>
      </c>
      <c r="F488" s="11" t="s">
        <v>35</v>
      </c>
      <c r="G488" s="11" t="s">
        <v>49</v>
      </c>
      <c r="H488" s="11" t="s">
        <v>16</v>
      </c>
      <c r="I488" s="11" t="s">
        <v>36</v>
      </c>
      <c r="J488" s="11">
        <v>60</v>
      </c>
      <c r="K488" s="11" t="s">
        <v>18</v>
      </c>
      <c r="L488" s="11" t="s">
        <v>19</v>
      </c>
      <c r="M488" s="11" t="s">
        <v>37</v>
      </c>
    </row>
    <row r="489" spans="3:13" x14ac:dyDescent="0.2">
      <c r="C489" s="11"/>
      <c r="D489" s="11" t="s">
        <v>24</v>
      </c>
      <c r="E489" s="11" t="s">
        <v>41</v>
      </c>
      <c r="F489" s="11" t="s">
        <v>44</v>
      </c>
      <c r="G489" s="11" t="s">
        <v>15</v>
      </c>
      <c r="H489" s="11" t="s">
        <v>16</v>
      </c>
      <c r="I489" s="11" t="s">
        <v>17</v>
      </c>
      <c r="J489" s="11">
        <v>60</v>
      </c>
      <c r="K489" s="11" t="s">
        <v>18</v>
      </c>
      <c r="L489" s="11" t="s">
        <v>19</v>
      </c>
      <c r="M489" s="11" t="s">
        <v>40</v>
      </c>
    </row>
    <row r="490" spans="3:13" x14ac:dyDescent="0.2">
      <c r="C490" s="11"/>
      <c r="D490" s="11" t="s">
        <v>24</v>
      </c>
      <c r="E490" s="11" t="s">
        <v>41</v>
      </c>
      <c r="F490" s="11" t="s">
        <v>28</v>
      </c>
      <c r="G490" s="11" t="s">
        <v>49</v>
      </c>
      <c r="H490" s="11" t="s">
        <v>16</v>
      </c>
      <c r="I490" s="11" t="s">
        <v>17</v>
      </c>
      <c r="J490" s="11">
        <v>60</v>
      </c>
      <c r="K490" s="11" t="s">
        <v>18</v>
      </c>
      <c r="L490" s="11" t="s">
        <v>19</v>
      </c>
      <c r="M490" s="11" t="s">
        <v>34</v>
      </c>
    </row>
    <row r="491" spans="3:13" x14ac:dyDescent="0.2">
      <c r="C491" s="11"/>
      <c r="D491" s="11" t="s">
        <v>24</v>
      </c>
      <c r="E491" s="11" t="s">
        <v>41</v>
      </c>
      <c r="F491" s="11" t="s">
        <v>32</v>
      </c>
      <c r="G491" s="11" t="s">
        <v>15</v>
      </c>
      <c r="H491" s="11" t="s">
        <v>16</v>
      </c>
      <c r="I491" s="11" t="s">
        <v>17</v>
      </c>
      <c r="J491" s="11">
        <v>60</v>
      </c>
      <c r="K491" s="11" t="s">
        <v>18</v>
      </c>
      <c r="L491" s="11" t="s">
        <v>19</v>
      </c>
      <c r="M491" s="11" t="s">
        <v>31</v>
      </c>
    </row>
    <row r="492" spans="3:13" x14ac:dyDescent="0.2">
      <c r="C492" s="11"/>
      <c r="D492" s="11" t="s">
        <v>24</v>
      </c>
      <c r="E492" s="11" t="s">
        <v>41</v>
      </c>
      <c r="F492" s="11" t="s">
        <v>28</v>
      </c>
      <c r="G492" s="11" t="s">
        <v>13</v>
      </c>
      <c r="H492" s="11" t="s">
        <v>82</v>
      </c>
      <c r="I492" s="11" t="s">
        <v>17</v>
      </c>
      <c r="J492" s="11">
        <v>60</v>
      </c>
      <c r="K492" s="11" t="s">
        <v>46</v>
      </c>
      <c r="L492" s="11" t="s">
        <v>19</v>
      </c>
      <c r="M492" s="11" t="s">
        <v>37</v>
      </c>
    </row>
    <row r="493" spans="3:13" x14ac:dyDescent="0.2">
      <c r="C493" s="11"/>
      <c r="D493" s="11" t="s">
        <v>24</v>
      </c>
      <c r="E493" s="11" t="s">
        <v>41</v>
      </c>
      <c r="F493" s="11" t="s">
        <v>32</v>
      </c>
      <c r="G493" s="11" t="s">
        <v>13</v>
      </c>
      <c r="H493" s="11" t="s">
        <v>16</v>
      </c>
      <c r="I493" s="11" t="s">
        <v>17</v>
      </c>
      <c r="J493" s="11">
        <v>60</v>
      </c>
      <c r="K493" s="11" t="s">
        <v>18</v>
      </c>
      <c r="L493" s="11" t="s">
        <v>19</v>
      </c>
      <c r="M493" s="11" t="s">
        <v>20</v>
      </c>
    </row>
    <row r="494" spans="3:13" x14ac:dyDescent="0.2">
      <c r="C494" s="11"/>
      <c r="D494" s="11" t="s">
        <v>24</v>
      </c>
      <c r="E494" s="11" t="s">
        <v>41</v>
      </c>
      <c r="F494" s="11" t="s">
        <v>35</v>
      </c>
      <c r="G494" s="11" t="s">
        <v>15</v>
      </c>
      <c r="H494" s="11" t="s">
        <v>16</v>
      </c>
      <c r="I494" s="11" t="s">
        <v>17</v>
      </c>
      <c r="J494" s="11">
        <v>60</v>
      </c>
      <c r="K494" s="11" t="s">
        <v>18</v>
      </c>
      <c r="L494" s="11" t="s">
        <v>19</v>
      </c>
      <c r="M494" s="11" t="s">
        <v>26</v>
      </c>
    </row>
    <row r="495" spans="3:13" x14ac:dyDescent="0.2">
      <c r="C495" s="11"/>
      <c r="D495" s="11" t="s">
        <v>24</v>
      </c>
      <c r="E495" s="11" t="s">
        <v>41</v>
      </c>
      <c r="F495" s="11" t="s">
        <v>35</v>
      </c>
      <c r="G495" s="11" t="s">
        <v>13</v>
      </c>
      <c r="H495" s="11" t="s">
        <v>16</v>
      </c>
      <c r="I495" s="11" t="s">
        <v>17</v>
      </c>
      <c r="J495" s="11">
        <v>60</v>
      </c>
      <c r="K495" s="11" t="s">
        <v>18</v>
      </c>
      <c r="L495" s="11" t="s">
        <v>19</v>
      </c>
      <c r="M495" s="11" t="s">
        <v>40</v>
      </c>
    </row>
    <row r="496" spans="3:13" x14ac:dyDescent="0.2">
      <c r="C496" s="11"/>
      <c r="D496" s="11" t="s">
        <v>24</v>
      </c>
      <c r="E496" s="11" t="s">
        <v>41</v>
      </c>
      <c r="F496" s="11" t="s">
        <v>28</v>
      </c>
      <c r="G496" s="11" t="s">
        <v>29</v>
      </c>
      <c r="H496" s="11" t="s">
        <v>16</v>
      </c>
      <c r="I496" s="11" t="s">
        <v>17</v>
      </c>
      <c r="J496" s="11">
        <v>60</v>
      </c>
      <c r="K496" s="11" t="s">
        <v>18</v>
      </c>
      <c r="L496" s="11" t="s">
        <v>19</v>
      </c>
      <c r="M496" s="11" t="s">
        <v>37</v>
      </c>
    </row>
    <row r="497" spans="3:13" x14ac:dyDescent="0.2">
      <c r="C497" s="11"/>
      <c r="D497" s="11" t="s">
        <v>24</v>
      </c>
      <c r="E497" s="11" t="s">
        <v>41</v>
      </c>
      <c r="F497" s="11" t="s">
        <v>47</v>
      </c>
      <c r="G497" s="11" t="s">
        <v>13</v>
      </c>
      <c r="H497" s="11" t="s">
        <v>16</v>
      </c>
      <c r="I497" s="11" t="s">
        <v>17</v>
      </c>
      <c r="J497" s="11">
        <v>60</v>
      </c>
      <c r="K497" s="11" t="s">
        <v>18</v>
      </c>
      <c r="L497" s="11" t="s">
        <v>19</v>
      </c>
      <c r="M497" s="11" t="s">
        <v>37</v>
      </c>
    </row>
    <row r="498" spans="3:13" x14ac:dyDescent="0.2">
      <c r="C498" s="11"/>
      <c r="D498" s="11" t="s">
        <v>12</v>
      </c>
      <c r="E498" s="11" t="s">
        <v>41</v>
      </c>
      <c r="F498" s="11" t="s">
        <v>47</v>
      </c>
      <c r="G498" s="11" t="s">
        <v>49</v>
      </c>
      <c r="H498" s="11" t="s">
        <v>16</v>
      </c>
      <c r="I498" s="11" t="s">
        <v>36</v>
      </c>
      <c r="J498" s="11">
        <v>60</v>
      </c>
      <c r="K498" s="11" t="s">
        <v>18</v>
      </c>
      <c r="L498" s="11" t="s">
        <v>19</v>
      </c>
      <c r="M498" s="11" t="s">
        <v>37</v>
      </c>
    </row>
    <row r="499" spans="3:13" x14ac:dyDescent="0.2">
      <c r="C499" s="11"/>
      <c r="D499" s="11" t="s">
        <v>12</v>
      </c>
      <c r="E499" s="11" t="s">
        <v>41</v>
      </c>
      <c r="F499" s="11" t="s">
        <v>32</v>
      </c>
      <c r="G499" s="11" t="s">
        <v>15</v>
      </c>
      <c r="H499" s="11" t="s">
        <v>16</v>
      </c>
      <c r="I499" s="11" t="s">
        <v>17</v>
      </c>
      <c r="J499" s="11">
        <v>60</v>
      </c>
      <c r="K499" s="11" t="s">
        <v>18</v>
      </c>
      <c r="L499" s="11" t="s">
        <v>19</v>
      </c>
      <c r="M499" s="11" t="s">
        <v>37</v>
      </c>
    </row>
    <row r="500" spans="3:13" x14ac:dyDescent="0.2">
      <c r="C500" s="11"/>
      <c r="D500" s="11" t="s">
        <v>12</v>
      </c>
      <c r="E500" s="11" t="s">
        <v>41</v>
      </c>
      <c r="F500" s="11" t="s">
        <v>35</v>
      </c>
      <c r="G500" s="11" t="s">
        <v>49</v>
      </c>
      <c r="H500" s="11" t="s">
        <v>16</v>
      </c>
      <c r="I500" s="11" t="s">
        <v>36</v>
      </c>
      <c r="J500" s="11">
        <v>60</v>
      </c>
      <c r="K500" s="11" t="s">
        <v>18</v>
      </c>
      <c r="L500" s="11" t="s">
        <v>19</v>
      </c>
      <c r="M500" s="11" t="s">
        <v>37</v>
      </c>
    </row>
    <row r="501" spans="3:13" x14ac:dyDescent="0.2">
      <c r="C501" s="11"/>
      <c r="D501" s="11" t="s">
        <v>24</v>
      </c>
      <c r="E501" s="11" t="s">
        <v>41</v>
      </c>
      <c r="F501" s="11" t="s">
        <v>33</v>
      </c>
      <c r="G501" s="11" t="s">
        <v>13</v>
      </c>
      <c r="H501" s="11" t="s">
        <v>16</v>
      </c>
      <c r="I501" s="11" t="s">
        <v>17</v>
      </c>
      <c r="J501" s="11">
        <v>60</v>
      </c>
      <c r="K501" s="11" t="s">
        <v>18</v>
      </c>
      <c r="L501" s="11" t="s">
        <v>39</v>
      </c>
      <c r="M501" s="11" t="s">
        <v>26</v>
      </c>
    </row>
    <row r="502" spans="3:13" x14ac:dyDescent="0.2">
      <c r="C502" s="11"/>
      <c r="D502" s="11" t="s">
        <v>24</v>
      </c>
      <c r="E502" s="11" t="s">
        <v>41</v>
      </c>
      <c r="F502" s="11" t="s">
        <v>28</v>
      </c>
      <c r="G502" s="11" t="s">
        <v>13</v>
      </c>
      <c r="H502" s="11" t="s">
        <v>16</v>
      </c>
      <c r="I502" s="11" t="s">
        <v>17</v>
      </c>
      <c r="J502" s="11">
        <v>60</v>
      </c>
      <c r="K502" s="11" t="s">
        <v>18</v>
      </c>
      <c r="L502" s="11" t="s">
        <v>19</v>
      </c>
      <c r="M502" s="11" t="s">
        <v>34</v>
      </c>
    </row>
    <row r="503" spans="3:13" x14ac:dyDescent="0.2">
      <c r="C503" s="11"/>
      <c r="D503" s="11" t="s">
        <v>12</v>
      </c>
      <c r="E503" s="11" t="s">
        <v>41</v>
      </c>
      <c r="F503" s="11" t="s">
        <v>21</v>
      </c>
      <c r="G503" s="11" t="s">
        <v>15</v>
      </c>
      <c r="H503" s="11" t="s">
        <v>16</v>
      </c>
      <c r="I503" s="11" t="s">
        <v>17</v>
      </c>
      <c r="J503" s="11">
        <v>60</v>
      </c>
      <c r="K503" s="11" t="s">
        <v>18</v>
      </c>
      <c r="L503" s="11" t="s">
        <v>39</v>
      </c>
      <c r="M503" s="11" t="s">
        <v>37</v>
      </c>
    </row>
    <row r="504" spans="3:13" x14ac:dyDescent="0.2">
      <c r="C504" s="11"/>
      <c r="D504" s="11" t="s">
        <v>24</v>
      </c>
      <c r="E504" s="11" t="s">
        <v>41</v>
      </c>
      <c r="F504" s="11" t="s">
        <v>33</v>
      </c>
      <c r="G504" s="11" t="s">
        <v>15</v>
      </c>
      <c r="H504" s="11" t="s">
        <v>16</v>
      </c>
      <c r="I504" s="11" t="s">
        <v>17</v>
      </c>
      <c r="J504" s="11">
        <v>60</v>
      </c>
      <c r="K504" s="11" t="s">
        <v>18</v>
      </c>
      <c r="L504" s="11" t="s">
        <v>19</v>
      </c>
      <c r="M504" s="11" t="s">
        <v>34</v>
      </c>
    </row>
    <row r="505" spans="3:13" x14ac:dyDescent="0.2">
      <c r="C505" s="11"/>
      <c r="D505" s="11" t="s">
        <v>24</v>
      </c>
      <c r="E505" s="11" t="s">
        <v>38</v>
      </c>
      <c r="F505" s="11" t="s">
        <v>32</v>
      </c>
      <c r="G505" s="11" t="s">
        <v>15</v>
      </c>
      <c r="H505" s="11" t="s">
        <v>16</v>
      </c>
      <c r="I505" s="11" t="s">
        <v>36</v>
      </c>
      <c r="J505" s="11">
        <v>60</v>
      </c>
      <c r="K505" s="11" t="s">
        <v>18</v>
      </c>
      <c r="L505" s="11" t="s">
        <v>39</v>
      </c>
      <c r="M505" s="11" t="s">
        <v>37</v>
      </c>
    </row>
    <row r="506" spans="3:13" x14ac:dyDescent="0.2">
      <c r="C506" s="11"/>
      <c r="D506" s="11" t="s">
        <v>24</v>
      </c>
      <c r="E506" s="11" t="s">
        <v>38</v>
      </c>
      <c r="F506" s="11" t="s">
        <v>21</v>
      </c>
      <c r="G506" s="11" t="s">
        <v>29</v>
      </c>
      <c r="H506" s="11" t="s">
        <v>16</v>
      </c>
      <c r="I506" s="11" t="s">
        <v>17</v>
      </c>
      <c r="J506" s="11">
        <v>60</v>
      </c>
      <c r="K506" s="11" t="s">
        <v>46</v>
      </c>
      <c r="L506" s="11" t="s">
        <v>19</v>
      </c>
      <c r="M506" s="11" t="s">
        <v>37</v>
      </c>
    </row>
    <row r="507" spans="3:13" x14ac:dyDescent="0.2">
      <c r="C507" s="11"/>
      <c r="D507" s="11" t="s">
        <v>24</v>
      </c>
      <c r="E507" s="11" t="s">
        <v>38</v>
      </c>
      <c r="F507" s="11" t="s">
        <v>28</v>
      </c>
      <c r="G507" s="11" t="s">
        <v>29</v>
      </c>
      <c r="H507" s="11" t="s">
        <v>16</v>
      </c>
      <c r="I507" s="11" t="s">
        <v>17</v>
      </c>
      <c r="J507" s="11">
        <v>60</v>
      </c>
      <c r="K507" s="11" t="s">
        <v>18</v>
      </c>
      <c r="L507" s="11" t="s">
        <v>19</v>
      </c>
      <c r="M507" s="11" t="s">
        <v>31</v>
      </c>
    </row>
    <row r="508" spans="3:13" x14ac:dyDescent="0.2">
      <c r="C508" s="11"/>
      <c r="D508" s="11" t="s">
        <v>24</v>
      </c>
      <c r="E508" s="11" t="s">
        <v>38</v>
      </c>
      <c r="F508" s="11" t="s">
        <v>47</v>
      </c>
      <c r="G508" s="11" t="s">
        <v>13</v>
      </c>
      <c r="H508" s="11" t="s">
        <v>16</v>
      </c>
      <c r="I508" s="11" t="s">
        <v>17</v>
      </c>
      <c r="J508" s="11">
        <v>60</v>
      </c>
      <c r="K508" s="11" t="s">
        <v>18</v>
      </c>
      <c r="L508" s="11" t="s">
        <v>19</v>
      </c>
      <c r="M508" s="11" t="s">
        <v>40</v>
      </c>
    </row>
    <row r="509" spans="3:13" x14ac:dyDescent="0.2">
      <c r="C509" s="11"/>
      <c r="D509" s="11" t="s">
        <v>24</v>
      </c>
      <c r="E509" s="11" t="s">
        <v>38</v>
      </c>
      <c r="F509" s="11" t="s">
        <v>35</v>
      </c>
      <c r="G509" s="11" t="s">
        <v>29</v>
      </c>
      <c r="H509" s="11" t="s">
        <v>16</v>
      </c>
      <c r="I509" s="11" t="s">
        <v>17</v>
      </c>
      <c r="J509" s="11">
        <v>60</v>
      </c>
      <c r="K509" s="11" t="s">
        <v>18</v>
      </c>
      <c r="L509" s="11" t="s">
        <v>19</v>
      </c>
      <c r="M509" s="11" t="s">
        <v>40</v>
      </c>
    </row>
    <row r="510" spans="3:13" x14ac:dyDescent="0.2">
      <c r="C510" s="11"/>
      <c r="D510" s="11" t="s">
        <v>24</v>
      </c>
      <c r="E510" s="11" t="s">
        <v>38</v>
      </c>
      <c r="F510" s="11" t="s">
        <v>33</v>
      </c>
      <c r="G510" s="11" t="s">
        <v>15</v>
      </c>
      <c r="H510" s="11" t="s">
        <v>16</v>
      </c>
      <c r="I510" s="11" t="s">
        <v>17</v>
      </c>
      <c r="J510" s="11">
        <v>60</v>
      </c>
      <c r="K510" s="11" t="s">
        <v>18</v>
      </c>
      <c r="L510" s="11" t="s">
        <v>19</v>
      </c>
      <c r="M510" s="11" t="s">
        <v>20</v>
      </c>
    </row>
    <row r="511" spans="3:13" x14ac:dyDescent="0.2">
      <c r="C511" s="11"/>
      <c r="D511" s="11" t="s">
        <v>12</v>
      </c>
      <c r="E511" s="11" t="s">
        <v>38</v>
      </c>
      <c r="F511" s="11" t="s">
        <v>47</v>
      </c>
      <c r="G511" s="11" t="s">
        <v>13</v>
      </c>
      <c r="H511" s="11" t="s">
        <v>16</v>
      </c>
      <c r="I511" s="11" t="s">
        <v>17</v>
      </c>
      <c r="J511" s="11">
        <v>60</v>
      </c>
      <c r="K511" s="11" t="s">
        <v>18</v>
      </c>
      <c r="L511" s="11" t="s">
        <v>19</v>
      </c>
      <c r="M511" s="11" t="s">
        <v>40</v>
      </c>
    </row>
    <row r="512" spans="3:13" x14ac:dyDescent="0.2">
      <c r="C512" s="11"/>
      <c r="D512" s="11" t="s">
        <v>24</v>
      </c>
      <c r="E512" s="11" t="s">
        <v>38</v>
      </c>
      <c r="F512" s="11" t="s">
        <v>28</v>
      </c>
      <c r="G512" s="11" t="s">
        <v>42</v>
      </c>
      <c r="H512" s="11" t="s">
        <v>16</v>
      </c>
      <c r="I512" s="11" t="s">
        <v>17</v>
      </c>
      <c r="J512" s="11">
        <v>60</v>
      </c>
      <c r="K512" s="11" t="s">
        <v>18</v>
      </c>
      <c r="L512" s="11" t="s">
        <v>19</v>
      </c>
      <c r="M512" s="11" t="s">
        <v>43</v>
      </c>
    </row>
    <row r="513" spans="3:13" x14ac:dyDescent="0.2">
      <c r="C513" s="11"/>
      <c r="D513" s="11" t="s">
        <v>24</v>
      </c>
      <c r="E513" s="11" t="s">
        <v>38</v>
      </c>
      <c r="F513" s="11" t="s">
        <v>28</v>
      </c>
      <c r="G513" s="11" t="s">
        <v>15</v>
      </c>
      <c r="H513" s="11" t="s">
        <v>16</v>
      </c>
      <c r="I513" s="11" t="s">
        <v>17</v>
      </c>
      <c r="J513" s="11">
        <v>60</v>
      </c>
      <c r="K513" s="11" t="s">
        <v>18</v>
      </c>
      <c r="L513" s="11" t="s">
        <v>19</v>
      </c>
      <c r="M513" s="11" t="s">
        <v>37</v>
      </c>
    </row>
    <row r="514" spans="3:13" x14ac:dyDescent="0.2">
      <c r="C514" s="11"/>
      <c r="D514" s="11" t="s">
        <v>24</v>
      </c>
      <c r="E514" s="11" t="s">
        <v>38</v>
      </c>
      <c r="F514" s="11" t="s">
        <v>47</v>
      </c>
      <c r="G514" s="11" t="s">
        <v>29</v>
      </c>
      <c r="H514" s="11" t="s">
        <v>16</v>
      </c>
      <c r="I514" s="11" t="s">
        <v>17</v>
      </c>
      <c r="J514" s="11">
        <v>60</v>
      </c>
      <c r="K514" s="11" t="s">
        <v>18</v>
      </c>
      <c r="L514" s="11" t="s">
        <v>19</v>
      </c>
      <c r="M514" s="11" t="s">
        <v>43</v>
      </c>
    </row>
    <row r="515" spans="3:13" x14ac:dyDescent="0.2">
      <c r="C515" s="11"/>
      <c r="D515" s="11" t="s">
        <v>24</v>
      </c>
      <c r="E515" s="11" t="s">
        <v>38</v>
      </c>
      <c r="F515" s="11" t="s">
        <v>35</v>
      </c>
      <c r="G515" s="11" t="s">
        <v>13</v>
      </c>
      <c r="H515" s="11" t="s">
        <v>16</v>
      </c>
      <c r="I515" s="11" t="s">
        <v>17</v>
      </c>
      <c r="J515" s="11">
        <v>60</v>
      </c>
      <c r="K515" s="11" t="s">
        <v>18</v>
      </c>
      <c r="L515" s="11" t="s">
        <v>19</v>
      </c>
      <c r="M515" s="11" t="s">
        <v>31</v>
      </c>
    </row>
    <row r="516" spans="3:13" x14ac:dyDescent="0.2">
      <c r="C516" s="11"/>
      <c r="D516" s="11" t="s">
        <v>12</v>
      </c>
      <c r="E516" s="11" t="s">
        <v>38</v>
      </c>
      <c r="F516" s="11" t="s">
        <v>28</v>
      </c>
      <c r="G516" s="11" t="s">
        <v>13</v>
      </c>
      <c r="H516" s="11" t="s">
        <v>16</v>
      </c>
      <c r="I516" s="11" t="s">
        <v>17</v>
      </c>
      <c r="J516" s="11">
        <v>60</v>
      </c>
      <c r="K516" s="11" t="s">
        <v>18</v>
      </c>
      <c r="L516" s="11" t="s">
        <v>19</v>
      </c>
      <c r="M516" s="11" t="s">
        <v>20</v>
      </c>
    </row>
    <row r="517" spans="3:13" x14ac:dyDescent="0.2">
      <c r="C517" s="11"/>
      <c r="D517" s="11" t="s">
        <v>24</v>
      </c>
      <c r="E517" s="11" t="s">
        <v>38</v>
      </c>
      <c r="F517" s="11" t="s">
        <v>47</v>
      </c>
      <c r="G517" s="11" t="s">
        <v>13</v>
      </c>
      <c r="H517" s="11" t="s">
        <v>16</v>
      </c>
      <c r="I517" s="11" t="s">
        <v>17</v>
      </c>
      <c r="J517" s="11">
        <v>60</v>
      </c>
      <c r="K517" s="11" t="s">
        <v>18</v>
      </c>
      <c r="L517" s="11" t="s">
        <v>19</v>
      </c>
      <c r="M517" s="11" t="s">
        <v>26</v>
      </c>
    </row>
    <row r="518" spans="3:13" x14ac:dyDescent="0.2">
      <c r="C518" s="11"/>
      <c r="D518" s="11" t="s">
        <v>24</v>
      </c>
      <c r="E518" s="11" t="s">
        <v>38</v>
      </c>
      <c r="F518" s="11" t="s">
        <v>28</v>
      </c>
      <c r="G518" s="11" t="s">
        <v>29</v>
      </c>
      <c r="H518" s="11" t="s">
        <v>16</v>
      </c>
      <c r="I518" s="11" t="s">
        <v>17</v>
      </c>
      <c r="J518" s="11">
        <v>60</v>
      </c>
      <c r="K518" s="11" t="s">
        <v>18</v>
      </c>
      <c r="L518" s="11" t="s">
        <v>19</v>
      </c>
      <c r="M518" s="11" t="s">
        <v>34</v>
      </c>
    </row>
    <row r="519" spans="3:13" x14ac:dyDescent="0.2">
      <c r="C519" s="11"/>
      <c r="D519" s="11" t="s">
        <v>24</v>
      </c>
      <c r="E519" s="11" t="s">
        <v>38</v>
      </c>
      <c r="F519" s="11" t="s">
        <v>32</v>
      </c>
      <c r="G519" s="11" t="s">
        <v>42</v>
      </c>
      <c r="H519" s="11" t="s">
        <v>16</v>
      </c>
      <c r="I519" s="11" t="s">
        <v>17</v>
      </c>
      <c r="J519" s="11">
        <v>60</v>
      </c>
      <c r="K519" s="11" t="s">
        <v>46</v>
      </c>
      <c r="L519" s="11" t="s">
        <v>19</v>
      </c>
      <c r="M519" s="11" t="s">
        <v>43</v>
      </c>
    </row>
    <row r="520" spans="3:13" x14ac:dyDescent="0.2">
      <c r="C520" s="11"/>
      <c r="D520" s="11" t="s">
        <v>24</v>
      </c>
      <c r="E520" s="11" t="s">
        <v>38</v>
      </c>
      <c r="F520" s="11" t="s">
        <v>35</v>
      </c>
      <c r="G520" s="11" t="s">
        <v>15</v>
      </c>
      <c r="H520" s="11" t="s">
        <v>16</v>
      </c>
      <c r="I520" s="11" t="s">
        <v>17</v>
      </c>
      <c r="J520" s="11">
        <v>60</v>
      </c>
      <c r="K520" s="11" t="s">
        <v>18</v>
      </c>
      <c r="L520" s="11" t="s">
        <v>19</v>
      </c>
      <c r="M520" s="11" t="s">
        <v>26</v>
      </c>
    </row>
    <row r="521" spans="3:13" x14ac:dyDescent="0.2">
      <c r="C521" s="11"/>
      <c r="D521" s="11" t="s">
        <v>24</v>
      </c>
      <c r="E521" s="11" t="s">
        <v>38</v>
      </c>
      <c r="F521" s="11" t="s">
        <v>28</v>
      </c>
      <c r="G521" s="11" t="s">
        <v>29</v>
      </c>
      <c r="H521" s="11" t="s">
        <v>16</v>
      </c>
      <c r="I521" s="11" t="s">
        <v>17</v>
      </c>
      <c r="J521" s="11">
        <v>60</v>
      </c>
      <c r="K521" s="11" t="s">
        <v>18</v>
      </c>
      <c r="L521" s="11" t="s">
        <v>19</v>
      </c>
      <c r="M521" s="11" t="s">
        <v>34</v>
      </c>
    </row>
    <row r="522" spans="3:13" x14ac:dyDescent="0.2">
      <c r="C522" s="11"/>
      <c r="D522" s="11" t="s">
        <v>24</v>
      </c>
      <c r="E522" s="11" t="s">
        <v>38</v>
      </c>
      <c r="F522" s="11" t="s">
        <v>28</v>
      </c>
      <c r="G522" s="11" t="s">
        <v>13</v>
      </c>
      <c r="H522" s="11" t="s">
        <v>16</v>
      </c>
      <c r="I522" s="11" t="s">
        <v>17</v>
      </c>
      <c r="J522" s="11">
        <v>60</v>
      </c>
      <c r="K522" s="11" t="s">
        <v>18</v>
      </c>
      <c r="L522" s="11" t="s">
        <v>19</v>
      </c>
      <c r="M522" s="11" t="s">
        <v>26</v>
      </c>
    </row>
    <row r="523" spans="3:13" x14ac:dyDescent="0.2">
      <c r="C523" s="11"/>
      <c r="D523" s="11" t="s">
        <v>24</v>
      </c>
      <c r="E523" s="11" t="s">
        <v>38</v>
      </c>
      <c r="F523" s="11" t="s">
        <v>47</v>
      </c>
      <c r="G523" s="11" t="s">
        <v>13</v>
      </c>
      <c r="H523" s="11" t="s">
        <v>16</v>
      </c>
      <c r="I523" s="11" t="s">
        <v>36</v>
      </c>
      <c r="J523" s="11">
        <v>60</v>
      </c>
      <c r="K523" s="11" t="s">
        <v>18</v>
      </c>
      <c r="L523" s="11" t="s">
        <v>19</v>
      </c>
      <c r="M523" s="11" t="s">
        <v>37</v>
      </c>
    </row>
    <row r="524" spans="3:13" x14ac:dyDescent="0.2">
      <c r="C524" s="11"/>
      <c r="D524" s="11" t="s">
        <v>24</v>
      </c>
      <c r="E524" s="11" t="s">
        <v>38</v>
      </c>
      <c r="F524" s="11" t="s">
        <v>21</v>
      </c>
      <c r="G524" s="11" t="s">
        <v>42</v>
      </c>
      <c r="H524" s="11" t="s">
        <v>16</v>
      </c>
      <c r="I524" s="11" t="s">
        <v>17</v>
      </c>
      <c r="J524" s="11">
        <v>60</v>
      </c>
      <c r="K524" s="11" t="s">
        <v>18</v>
      </c>
      <c r="L524" s="11" t="s">
        <v>19</v>
      </c>
      <c r="M524" s="11" t="s">
        <v>26</v>
      </c>
    </row>
    <row r="525" spans="3:13" x14ac:dyDescent="0.2">
      <c r="C525" s="11"/>
      <c r="D525" s="11" t="s">
        <v>24</v>
      </c>
      <c r="E525" s="11" t="s">
        <v>38</v>
      </c>
      <c r="F525" s="11" t="s">
        <v>33</v>
      </c>
      <c r="G525" s="11" t="s">
        <v>29</v>
      </c>
      <c r="H525" s="11" t="s">
        <v>16</v>
      </c>
      <c r="I525" s="11" t="s">
        <v>17</v>
      </c>
      <c r="J525" s="11">
        <v>60</v>
      </c>
      <c r="K525" s="11" t="s">
        <v>18</v>
      </c>
      <c r="L525" s="11" t="s">
        <v>19</v>
      </c>
      <c r="M525" s="11" t="s">
        <v>37</v>
      </c>
    </row>
    <row r="526" spans="3:13" x14ac:dyDescent="0.2">
      <c r="C526" s="11"/>
      <c r="D526" s="11" t="s">
        <v>24</v>
      </c>
      <c r="E526" s="11" t="s">
        <v>38</v>
      </c>
      <c r="F526" s="11" t="s">
        <v>28</v>
      </c>
      <c r="G526" s="11" t="s">
        <v>15</v>
      </c>
      <c r="H526" s="11" t="s">
        <v>16</v>
      </c>
      <c r="I526" s="11" t="s">
        <v>17</v>
      </c>
      <c r="J526" s="11">
        <v>60</v>
      </c>
      <c r="K526" s="11" t="s">
        <v>18</v>
      </c>
      <c r="L526" s="11" t="s">
        <v>19</v>
      </c>
      <c r="M526" s="11" t="s">
        <v>26</v>
      </c>
    </row>
    <row r="527" spans="3:13" x14ac:dyDescent="0.2">
      <c r="C527" s="11"/>
      <c r="D527" s="11" t="s">
        <v>24</v>
      </c>
      <c r="E527" s="11" t="s">
        <v>38</v>
      </c>
      <c r="F527" s="11" t="s">
        <v>47</v>
      </c>
      <c r="G527" s="11" t="s">
        <v>29</v>
      </c>
      <c r="H527" s="11" t="s">
        <v>16</v>
      </c>
      <c r="I527" s="11" t="s">
        <v>17</v>
      </c>
      <c r="J527" s="11">
        <v>60</v>
      </c>
      <c r="K527" s="11" t="s">
        <v>18</v>
      </c>
      <c r="L527" s="11" t="s">
        <v>19</v>
      </c>
      <c r="M527" s="11" t="s">
        <v>40</v>
      </c>
    </row>
    <row r="528" spans="3:13" x14ac:dyDescent="0.2">
      <c r="C528" s="11"/>
      <c r="D528" s="11" t="s">
        <v>24</v>
      </c>
      <c r="E528" s="11" t="s">
        <v>38</v>
      </c>
      <c r="F528" s="11" t="s">
        <v>47</v>
      </c>
      <c r="G528" s="11" t="s">
        <v>29</v>
      </c>
      <c r="H528" s="11" t="s">
        <v>16</v>
      </c>
      <c r="I528" s="11" t="s">
        <v>17</v>
      </c>
      <c r="J528" s="11">
        <v>60</v>
      </c>
      <c r="K528" s="11" t="s">
        <v>18</v>
      </c>
      <c r="L528" s="11" t="s">
        <v>19</v>
      </c>
      <c r="M528" s="11" t="s">
        <v>26</v>
      </c>
    </row>
    <row r="529" spans="3:13" x14ac:dyDescent="0.2">
      <c r="C529" s="11"/>
      <c r="D529" s="11" t="s">
        <v>24</v>
      </c>
      <c r="E529" s="11" t="s">
        <v>38</v>
      </c>
      <c r="F529" s="11" t="s">
        <v>28</v>
      </c>
      <c r="G529" s="11" t="s">
        <v>13</v>
      </c>
      <c r="H529" s="11" t="s">
        <v>16</v>
      </c>
      <c r="I529" s="11" t="s">
        <v>17</v>
      </c>
      <c r="J529" s="11">
        <v>60</v>
      </c>
      <c r="K529" s="11" t="s">
        <v>18</v>
      </c>
      <c r="L529" s="11" t="s">
        <v>19</v>
      </c>
      <c r="M529" s="11" t="s">
        <v>20</v>
      </c>
    </row>
    <row r="530" spans="3:13" x14ac:dyDescent="0.2">
      <c r="C530" s="11"/>
      <c r="D530" s="11" t="s">
        <v>24</v>
      </c>
      <c r="E530" s="11" t="s">
        <v>38</v>
      </c>
      <c r="F530" s="11" t="s">
        <v>33</v>
      </c>
      <c r="G530" s="11" t="s">
        <v>15</v>
      </c>
      <c r="H530" s="11" t="s">
        <v>16</v>
      </c>
      <c r="I530" s="11" t="s">
        <v>17</v>
      </c>
      <c r="J530" s="11">
        <v>60</v>
      </c>
      <c r="K530" s="11" t="s">
        <v>18</v>
      </c>
      <c r="L530" s="11" t="s">
        <v>19</v>
      </c>
      <c r="M530" s="11" t="s">
        <v>26</v>
      </c>
    </row>
    <row r="531" spans="3:13" x14ac:dyDescent="0.2">
      <c r="C531" s="11"/>
      <c r="D531" s="11" t="s">
        <v>24</v>
      </c>
      <c r="E531" s="11" t="s">
        <v>38</v>
      </c>
      <c r="F531" s="11" t="s">
        <v>28</v>
      </c>
      <c r="G531" s="11" t="s">
        <v>13</v>
      </c>
      <c r="H531" s="11" t="s">
        <v>16</v>
      </c>
      <c r="I531" s="11" t="s">
        <v>17</v>
      </c>
      <c r="J531" s="11">
        <v>60</v>
      </c>
      <c r="K531" s="11" t="s">
        <v>18</v>
      </c>
      <c r="L531" s="11" t="s">
        <v>19</v>
      </c>
      <c r="M531" s="11" t="s">
        <v>43</v>
      </c>
    </row>
    <row r="532" spans="3:13" x14ac:dyDescent="0.2">
      <c r="C532" s="11"/>
      <c r="D532" s="11" t="s">
        <v>24</v>
      </c>
      <c r="E532" s="11" t="s">
        <v>38</v>
      </c>
      <c r="F532" s="11" t="s">
        <v>33</v>
      </c>
      <c r="G532" s="11" t="s">
        <v>13</v>
      </c>
      <c r="H532" s="11" t="s">
        <v>16</v>
      </c>
      <c r="I532" s="11" t="s">
        <v>17</v>
      </c>
      <c r="J532" s="11">
        <v>60</v>
      </c>
      <c r="K532" s="11" t="s">
        <v>46</v>
      </c>
      <c r="L532" s="11" t="s">
        <v>19</v>
      </c>
      <c r="M532" s="11" t="s">
        <v>26</v>
      </c>
    </row>
    <row r="533" spans="3:13" x14ac:dyDescent="0.2">
      <c r="C533" s="11"/>
      <c r="D533" s="11" t="s">
        <v>24</v>
      </c>
      <c r="E533" s="11" t="s">
        <v>38</v>
      </c>
      <c r="F533" s="11" t="s">
        <v>14</v>
      </c>
      <c r="G533" s="11" t="s">
        <v>29</v>
      </c>
      <c r="H533" s="11" t="s">
        <v>16</v>
      </c>
      <c r="I533" s="11" t="s">
        <v>17</v>
      </c>
      <c r="J533" s="11">
        <v>60</v>
      </c>
      <c r="K533" s="11" t="s">
        <v>18</v>
      </c>
      <c r="L533" s="11" t="s">
        <v>19</v>
      </c>
      <c r="M533" s="11" t="s">
        <v>26</v>
      </c>
    </row>
    <row r="534" spans="3:13" x14ac:dyDescent="0.2">
      <c r="C534" s="11"/>
      <c r="D534" s="11" t="s">
        <v>24</v>
      </c>
      <c r="E534" s="11" t="s">
        <v>38</v>
      </c>
      <c r="F534" s="11" t="s">
        <v>14</v>
      </c>
      <c r="G534" s="11" t="s">
        <v>15</v>
      </c>
      <c r="H534" s="11" t="s">
        <v>16</v>
      </c>
      <c r="I534" s="11" t="s">
        <v>17</v>
      </c>
      <c r="J534" s="11">
        <v>60</v>
      </c>
      <c r="K534" s="11" t="s">
        <v>18</v>
      </c>
      <c r="L534" s="11" t="s">
        <v>19</v>
      </c>
      <c r="M534" s="11" t="s">
        <v>26</v>
      </c>
    </row>
    <row r="535" spans="3:13" x14ac:dyDescent="0.2">
      <c r="C535" s="11"/>
      <c r="D535" s="11" t="s">
        <v>24</v>
      </c>
      <c r="E535" s="11" t="s">
        <v>38</v>
      </c>
      <c r="F535" s="11" t="s">
        <v>44</v>
      </c>
      <c r="G535" s="11" t="s">
        <v>13</v>
      </c>
      <c r="H535" s="11" t="s">
        <v>16</v>
      </c>
      <c r="I535" s="11" t="s">
        <v>17</v>
      </c>
      <c r="J535" s="11">
        <v>60</v>
      </c>
      <c r="K535" s="11" t="s">
        <v>18</v>
      </c>
      <c r="L535" s="11" t="s">
        <v>19</v>
      </c>
      <c r="M535" s="11" t="s">
        <v>40</v>
      </c>
    </row>
    <row r="536" spans="3:13" x14ac:dyDescent="0.2">
      <c r="C536" s="11"/>
      <c r="D536" s="11" t="s">
        <v>24</v>
      </c>
      <c r="E536" s="11" t="s">
        <v>38</v>
      </c>
      <c r="F536" s="11" t="s">
        <v>28</v>
      </c>
      <c r="G536" s="11" t="s">
        <v>13</v>
      </c>
      <c r="H536" s="11" t="s">
        <v>16</v>
      </c>
      <c r="I536" s="11" t="s">
        <v>17</v>
      </c>
      <c r="J536" s="11">
        <v>60</v>
      </c>
      <c r="K536" s="11" t="s">
        <v>18</v>
      </c>
      <c r="L536" s="11" t="s">
        <v>19</v>
      </c>
      <c r="M536" s="11" t="s">
        <v>40</v>
      </c>
    </row>
    <row r="537" spans="3:13" x14ac:dyDescent="0.2">
      <c r="C537" s="11"/>
      <c r="D537" s="11" t="s">
        <v>12</v>
      </c>
      <c r="E537" s="11" t="s">
        <v>38</v>
      </c>
      <c r="F537" s="11" t="s">
        <v>28</v>
      </c>
      <c r="G537" s="11" t="s">
        <v>42</v>
      </c>
      <c r="H537" s="11" t="s">
        <v>16</v>
      </c>
      <c r="I537" s="11" t="s">
        <v>17</v>
      </c>
      <c r="J537" s="11">
        <v>60</v>
      </c>
      <c r="K537" s="11" t="s">
        <v>18</v>
      </c>
      <c r="L537" s="11" t="s">
        <v>19</v>
      </c>
      <c r="M537" s="11" t="s">
        <v>23</v>
      </c>
    </row>
    <row r="538" spans="3:13" x14ac:dyDescent="0.2">
      <c r="C538" s="11"/>
      <c r="D538" s="11" t="s">
        <v>24</v>
      </c>
      <c r="E538" s="11" t="s">
        <v>38</v>
      </c>
      <c r="F538" s="11" t="s">
        <v>28</v>
      </c>
      <c r="G538" s="11" t="s">
        <v>29</v>
      </c>
      <c r="H538" s="11" t="s">
        <v>16</v>
      </c>
      <c r="I538" s="11" t="s">
        <v>17</v>
      </c>
      <c r="J538" s="11">
        <v>60</v>
      </c>
      <c r="K538" s="11" t="s">
        <v>18</v>
      </c>
      <c r="L538" s="11" t="s">
        <v>19</v>
      </c>
      <c r="M538" s="11" t="s">
        <v>40</v>
      </c>
    </row>
    <row r="539" spans="3:13" x14ac:dyDescent="0.2">
      <c r="C539" s="11"/>
      <c r="D539" s="11" t="s">
        <v>24</v>
      </c>
      <c r="E539" s="11" t="s">
        <v>38</v>
      </c>
      <c r="F539" s="11" t="s">
        <v>14</v>
      </c>
      <c r="G539" s="11" t="s">
        <v>42</v>
      </c>
      <c r="H539" s="11" t="s">
        <v>16</v>
      </c>
      <c r="I539" s="11" t="s">
        <v>17</v>
      </c>
      <c r="J539" s="11">
        <v>60</v>
      </c>
      <c r="K539" s="11" t="s">
        <v>18</v>
      </c>
      <c r="L539" s="11" t="s">
        <v>19</v>
      </c>
      <c r="M539" s="11" t="s">
        <v>34</v>
      </c>
    </row>
    <row r="540" spans="3:13" x14ac:dyDescent="0.2">
      <c r="C540" s="11"/>
      <c r="D540" s="11" t="s">
        <v>12</v>
      </c>
      <c r="E540" s="11" t="s">
        <v>38</v>
      </c>
      <c r="F540" s="11" t="s">
        <v>35</v>
      </c>
      <c r="G540" s="11" t="s">
        <v>29</v>
      </c>
      <c r="H540" s="11" t="s">
        <v>16</v>
      </c>
      <c r="I540" s="11" t="s">
        <v>17</v>
      </c>
      <c r="J540" s="11">
        <v>60</v>
      </c>
      <c r="K540" s="11" t="s">
        <v>18</v>
      </c>
      <c r="L540" s="11" t="s">
        <v>19</v>
      </c>
      <c r="M540" s="11" t="s">
        <v>26</v>
      </c>
    </row>
    <row r="541" spans="3:13" x14ac:dyDescent="0.2">
      <c r="C541" s="11"/>
      <c r="D541" s="11" t="s">
        <v>24</v>
      </c>
      <c r="E541" s="11" t="s">
        <v>38</v>
      </c>
      <c r="F541" s="11" t="s">
        <v>35</v>
      </c>
      <c r="G541" s="11" t="s">
        <v>15</v>
      </c>
      <c r="H541" s="11" t="s">
        <v>16</v>
      </c>
      <c r="I541" s="11" t="s">
        <v>17</v>
      </c>
      <c r="J541" s="11">
        <v>60</v>
      </c>
      <c r="K541" s="11" t="s">
        <v>18</v>
      </c>
      <c r="L541" s="11" t="s">
        <v>19</v>
      </c>
      <c r="M541" s="11" t="s">
        <v>26</v>
      </c>
    </row>
    <row r="542" spans="3:13" x14ac:dyDescent="0.2">
      <c r="C542" s="11"/>
      <c r="D542" s="11" t="s">
        <v>24</v>
      </c>
      <c r="E542" s="11" t="s">
        <v>38</v>
      </c>
      <c r="F542" s="11" t="s">
        <v>14</v>
      </c>
      <c r="G542" s="11" t="s">
        <v>29</v>
      </c>
      <c r="H542" s="11" t="s">
        <v>16</v>
      </c>
      <c r="I542" s="11" t="s">
        <v>17</v>
      </c>
      <c r="J542" s="11">
        <v>60</v>
      </c>
      <c r="K542" s="11" t="s">
        <v>18</v>
      </c>
      <c r="L542" s="11" t="s">
        <v>19</v>
      </c>
      <c r="M542" s="11" t="s">
        <v>26</v>
      </c>
    </row>
    <row r="543" spans="3:13" x14ac:dyDescent="0.2">
      <c r="C543" s="11"/>
      <c r="D543" s="11" t="s">
        <v>24</v>
      </c>
      <c r="E543" s="11" t="s">
        <v>38</v>
      </c>
      <c r="F543" s="11" t="s">
        <v>28</v>
      </c>
      <c r="G543" s="11" t="s">
        <v>13</v>
      </c>
      <c r="H543" s="11" t="s">
        <v>16</v>
      </c>
      <c r="I543" s="11" t="s">
        <v>17</v>
      </c>
      <c r="J543" s="11">
        <v>60</v>
      </c>
      <c r="K543" s="11" t="s">
        <v>18</v>
      </c>
      <c r="L543" s="11" t="s">
        <v>19</v>
      </c>
      <c r="M543" s="11" t="s">
        <v>43</v>
      </c>
    </row>
    <row r="544" spans="3:13" x14ac:dyDescent="0.2">
      <c r="C544" s="11"/>
      <c r="D544" s="11" t="s">
        <v>24</v>
      </c>
      <c r="E544" s="11" t="s">
        <v>38</v>
      </c>
      <c r="F544" s="11" t="s">
        <v>47</v>
      </c>
      <c r="G544" s="11" t="s">
        <v>29</v>
      </c>
      <c r="H544" s="11" t="s">
        <v>16</v>
      </c>
      <c r="I544" s="11" t="s">
        <v>17</v>
      </c>
      <c r="J544" s="11">
        <v>60</v>
      </c>
      <c r="K544" s="11" t="s">
        <v>18</v>
      </c>
      <c r="L544" s="11" t="s">
        <v>19</v>
      </c>
      <c r="M544" s="11" t="s">
        <v>20</v>
      </c>
    </row>
    <row r="545" spans="3:13" x14ac:dyDescent="0.2">
      <c r="C545" s="11"/>
      <c r="D545" s="11" t="s">
        <v>24</v>
      </c>
      <c r="E545" s="11" t="s">
        <v>38</v>
      </c>
      <c r="F545" s="11" t="s">
        <v>32</v>
      </c>
      <c r="G545" s="11" t="s">
        <v>29</v>
      </c>
      <c r="H545" s="11" t="s">
        <v>16</v>
      </c>
      <c r="I545" s="11" t="s">
        <v>17</v>
      </c>
      <c r="J545" s="11">
        <v>60</v>
      </c>
      <c r="K545" s="11" t="s">
        <v>18</v>
      </c>
      <c r="L545" s="11" t="s">
        <v>19</v>
      </c>
      <c r="M545" s="11" t="s">
        <v>43</v>
      </c>
    </row>
    <row r="546" spans="3:13" x14ac:dyDescent="0.2">
      <c r="C546" s="11"/>
      <c r="D546" s="11" t="s">
        <v>24</v>
      </c>
      <c r="E546" s="11" t="s">
        <v>38</v>
      </c>
      <c r="F546" s="11" t="s">
        <v>33</v>
      </c>
      <c r="G546" s="11" t="s">
        <v>29</v>
      </c>
      <c r="H546" s="11" t="s">
        <v>16</v>
      </c>
      <c r="I546" s="11" t="s">
        <v>17</v>
      </c>
      <c r="J546" s="11">
        <v>60</v>
      </c>
      <c r="K546" s="11" t="s">
        <v>46</v>
      </c>
      <c r="L546" s="11" t="s">
        <v>19</v>
      </c>
      <c r="M546" s="11" t="s">
        <v>40</v>
      </c>
    </row>
    <row r="547" spans="3:13" x14ac:dyDescent="0.2">
      <c r="C547" s="11"/>
      <c r="D547" s="11" t="s">
        <v>24</v>
      </c>
      <c r="E547" s="11" t="s">
        <v>38</v>
      </c>
      <c r="F547" s="11" t="s">
        <v>28</v>
      </c>
      <c r="G547" s="11" t="s">
        <v>29</v>
      </c>
      <c r="H547" s="11" t="s">
        <v>16</v>
      </c>
      <c r="I547" s="11" t="s">
        <v>17</v>
      </c>
      <c r="J547" s="11">
        <v>60</v>
      </c>
      <c r="K547" s="11" t="s">
        <v>18</v>
      </c>
      <c r="L547" s="11" t="s">
        <v>19</v>
      </c>
      <c r="M547" s="11" t="s">
        <v>40</v>
      </c>
    </row>
    <row r="548" spans="3:13" x14ac:dyDescent="0.2">
      <c r="C548" s="11"/>
      <c r="D548" s="11" t="s">
        <v>24</v>
      </c>
      <c r="E548" s="11" t="s">
        <v>38</v>
      </c>
      <c r="F548" s="11" t="s">
        <v>28</v>
      </c>
      <c r="G548" s="11" t="s">
        <v>15</v>
      </c>
      <c r="H548" s="11" t="s">
        <v>16</v>
      </c>
      <c r="I548" s="11" t="s">
        <v>17</v>
      </c>
      <c r="J548" s="11">
        <v>60</v>
      </c>
      <c r="K548" s="11" t="s">
        <v>18</v>
      </c>
      <c r="L548" s="11" t="s">
        <v>19</v>
      </c>
      <c r="M548" s="11" t="s">
        <v>40</v>
      </c>
    </row>
    <row r="549" spans="3:13" x14ac:dyDescent="0.2">
      <c r="C549" s="11"/>
      <c r="D549" s="11" t="s">
        <v>24</v>
      </c>
      <c r="E549" s="11" t="s">
        <v>38</v>
      </c>
      <c r="F549" s="11" t="s">
        <v>28</v>
      </c>
      <c r="G549" s="11" t="s">
        <v>42</v>
      </c>
      <c r="H549" s="11" t="s">
        <v>16</v>
      </c>
      <c r="I549" s="11" t="s">
        <v>17</v>
      </c>
      <c r="J549" s="11">
        <v>60</v>
      </c>
      <c r="K549" s="11" t="s">
        <v>18</v>
      </c>
      <c r="L549" s="11" t="s">
        <v>19</v>
      </c>
      <c r="M549" s="11" t="s">
        <v>26</v>
      </c>
    </row>
    <row r="550" spans="3:13" x14ac:dyDescent="0.2">
      <c r="C550" s="11"/>
      <c r="D550" s="11" t="s">
        <v>24</v>
      </c>
      <c r="E550" s="11" t="s">
        <v>38</v>
      </c>
      <c r="F550" s="11" t="s">
        <v>28</v>
      </c>
      <c r="G550" s="11" t="s">
        <v>29</v>
      </c>
      <c r="H550" s="11" t="s">
        <v>16</v>
      </c>
      <c r="I550" s="11" t="s">
        <v>17</v>
      </c>
      <c r="J550" s="11">
        <v>60</v>
      </c>
      <c r="K550" s="11" t="s">
        <v>18</v>
      </c>
      <c r="L550" s="11" t="s">
        <v>19</v>
      </c>
      <c r="M550" s="11" t="s">
        <v>26</v>
      </c>
    </row>
    <row r="551" spans="3:13" x14ac:dyDescent="0.2">
      <c r="C551" s="11"/>
      <c r="D551" s="11" t="s">
        <v>12</v>
      </c>
      <c r="E551" s="11" t="s">
        <v>38</v>
      </c>
      <c r="F551" s="11" t="s">
        <v>32</v>
      </c>
      <c r="G551" s="11" t="s">
        <v>13</v>
      </c>
      <c r="H551" s="11" t="s">
        <v>16</v>
      </c>
      <c r="I551" s="11" t="s">
        <v>17</v>
      </c>
      <c r="J551" s="11">
        <v>60</v>
      </c>
      <c r="K551" s="11" t="s">
        <v>18</v>
      </c>
      <c r="L551" s="11" t="s">
        <v>19</v>
      </c>
      <c r="M551" s="11" t="s">
        <v>43</v>
      </c>
    </row>
    <row r="552" spans="3:13" x14ac:dyDescent="0.2">
      <c r="C552" s="11"/>
      <c r="D552" s="11" t="s">
        <v>55</v>
      </c>
      <c r="E552" s="11" t="s">
        <v>38</v>
      </c>
      <c r="F552" s="11" t="s">
        <v>35</v>
      </c>
      <c r="G552" s="11" t="s">
        <v>29</v>
      </c>
      <c r="H552" s="11" t="s">
        <v>16</v>
      </c>
      <c r="I552" s="11" t="s">
        <v>17</v>
      </c>
      <c r="J552" s="11">
        <v>60</v>
      </c>
      <c r="K552" s="11" t="s">
        <v>18</v>
      </c>
      <c r="L552" s="11" t="s">
        <v>19</v>
      </c>
      <c r="M552" s="11" t="s">
        <v>48</v>
      </c>
    </row>
    <row r="553" spans="3:13" x14ac:dyDescent="0.2">
      <c r="C553" s="11"/>
      <c r="D553" s="11" t="s">
        <v>24</v>
      </c>
      <c r="E553" s="11" t="s">
        <v>38</v>
      </c>
      <c r="F553" s="11" t="s">
        <v>28</v>
      </c>
      <c r="G553" s="11" t="s">
        <v>13</v>
      </c>
      <c r="H553" s="11" t="s">
        <v>16</v>
      </c>
      <c r="I553" s="11" t="s">
        <v>36</v>
      </c>
      <c r="J553" s="11">
        <v>60</v>
      </c>
      <c r="K553" s="11" t="s">
        <v>18</v>
      </c>
      <c r="L553" s="11" t="s">
        <v>19</v>
      </c>
      <c r="M553" s="11" t="s">
        <v>23</v>
      </c>
    </row>
    <row r="554" spans="3:13" x14ac:dyDescent="0.2">
      <c r="C554" s="11"/>
      <c r="D554" s="11" t="s">
        <v>24</v>
      </c>
      <c r="E554" s="11" t="s">
        <v>38</v>
      </c>
      <c r="F554" s="11" t="s">
        <v>14</v>
      </c>
      <c r="G554" s="11" t="s">
        <v>29</v>
      </c>
      <c r="H554" s="11" t="s">
        <v>16</v>
      </c>
      <c r="I554" s="11" t="s">
        <v>17</v>
      </c>
      <c r="J554" s="11">
        <v>60</v>
      </c>
      <c r="K554" s="11" t="s">
        <v>18</v>
      </c>
      <c r="L554" s="11" t="s">
        <v>19</v>
      </c>
      <c r="M554" s="11" t="s">
        <v>43</v>
      </c>
    </row>
    <row r="555" spans="3:13" x14ac:dyDescent="0.2">
      <c r="C555" s="11"/>
      <c r="D555" s="11" t="s">
        <v>24</v>
      </c>
      <c r="E555" s="11" t="s">
        <v>38</v>
      </c>
      <c r="F555" s="11" t="s">
        <v>33</v>
      </c>
      <c r="G555" s="11" t="s">
        <v>29</v>
      </c>
      <c r="H555" s="11" t="s">
        <v>16</v>
      </c>
      <c r="I555" s="11" t="s">
        <v>17</v>
      </c>
      <c r="J555" s="11">
        <v>60</v>
      </c>
      <c r="K555" s="11" t="s">
        <v>18</v>
      </c>
      <c r="L555" s="11" t="s">
        <v>39</v>
      </c>
      <c r="M555" s="11" t="s">
        <v>20</v>
      </c>
    </row>
    <row r="556" spans="3:13" x14ac:dyDescent="0.2">
      <c r="C556" s="11"/>
      <c r="D556" s="11" t="s">
        <v>24</v>
      </c>
      <c r="E556" s="11" t="s">
        <v>38</v>
      </c>
      <c r="F556" s="11" t="s">
        <v>14</v>
      </c>
      <c r="G556" s="11" t="s">
        <v>29</v>
      </c>
      <c r="H556" s="11" t="s">
        <v>16</v>
      </c>
      <c r="I556" s="11" t="s">
        <v>17</v>
      </c>
      <c r="J556" s="11">
        <v>60</v>
      </c>
      <c r="K556" s="11" t="s">
        <v>18</v>
      </c>
      <c r="L556" s="11" t="s">
        <v>19</v>
      </c>
      <c r="M556" s="11" t="s">
        <v>26</v>
      </c>
    </row>
  </sheetData>
  <pageMargins left="0.7" right="0.7" top="0.75" bottom="0.75" header="0.3" footer="0.3"/>
  <pageSetup paperSize="9" orientation="portrait" horizontalDpi="4294967293" verticalDpi="4294967293"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E2184-13C2-401C-9165-D93302515281}">
  <dimension ref="A1:H70"/>
  <sheetViews>
    <sheetView topLeftCell="B4" zoomScale="85" zoomScaleNormal="85" workbookViewId="0">
      <selection activeCell="AD71" sqref="AD71"/>
    </sheetView>
  </sheetViews>
  <sheetFormatPr defaultRowHeight="12.75" x14ac:dyDescent="0.2"/>
  <cols>
    <col min="1" max="1" width="20.7109375" bestFit="1" customWidth="1"/>
    <col min="2" max="2" width="18" bestFit="1" customWidth="1"/>
    <col min="3" max="5" width="11.7109375" bestFit="1" customWidth="1"/>
    <col min="6" max="6" width="7.7109375" bestFit="1" customWidth="1"/>
    <col min="7" max="7" width="7" bestFit="1" customWidth="1"/>
    <col min="8" max="8" width="7.5703125" bestFit="1" customWidth="1"/>
    <col min="9" max="9" width="7.85546875" bestFit="1" customWidth="1"/>
    <col min="10" max="10" width="13.85546875" bestFit="1" customWidth="1"/>
    <col min="11" max="11" width="8.5703125" bestFit="1" customWidth="1"/>
    <col min="12" max="12" width="7" bestFit="1" customWidth="1"/>
    <col min="13" max="13" width="6.140625" bestFit="1" customWidth="1"/>
    <col min="14" max="14" width="7.7109375" bestFit="1" customWidth="1"/>
    <col min="15" max="15" width="7" bestFit="1" customWidth="1"/>
    <col min="16" max="16" width="7.5703125" bestFit="1" customWidth="1"/>
    <col min="17" max="17" width="7.85546875" bestFit="1" customWidth="1"/>
    <col min="18" max="18" width="9.5703125" bestFit="1" customWidth="1"/>
    <col min="19" max="19" width="8.5703125" bestFit="1" customWidth="1"/>
    <col min="20" max="20" width="7" bestFit="1" customWidth="1"/>
    <col min="21" max="21" width="7.42578125" bestFit="1" customWidth="1"/>
    <col min="22" max="22" width="6.140625" bestFit="1" customWidth="1"/>
    <col min="23" max="23" width="7.7109375" bestFit="1" customWidth="1"/>
    <col min="24" max="24" width="7" bestFit="1" customWidth="1"/>
    <col min="25" max="25" width="7.5703125" bestFit="1" customWidth="1"/>
    <col min="26" max="26" width="7.85546875" bestFit="1" customWidth="1"/>
    <col min="27" max="27" width="11.42578125" bestFit="1" customWidth="1"/>
    <col min="28" max="28" width="8.5703125" bestFit="1" customWidth="1"/>
    <col min="29" max="29" width="7" bestFit="1" customWidth="1"/>
    <col min="30" max="30" width="7.42578125" bestFit="1" customWidth="1"/>
    <col min="31" max="31" width="6.140625" bestFit="1" customWidth="1"/>
    <col min="32" max="32" width="7.7109375" bestFit="1" customWidth="1"/>
    <col min="33" max="33" width="7" bestFit="1" customWidth="1"/>
    <col min="34" max="34" width="7.5703125" bestFit="1" customWidth="1"/>
    <col min="35" max="35" width="7.85546875" bestFit="1" customWidth="1"/>
    <col min="36" max="36" width="10" bestFit="1" customWidth="1"/>
    <col min="37" max="37" width="8.5703125" bestFit="1" customWidth="1"/>
    <col min="38" max="38" width="7" bestFit="1" customWidth="1"/>
    <col min="39" max="39" width="7.42578125" bestFit="1" customWidth="1"/>
    <col min="40" max="40" width="6.140625" bestFit="1" customWidth="1"/>
    <col min="41" max="41" width="7.7109375" bestFit="1" customWidth="1"/>
    <col min="42" max="42" width="7" bestFit="1" customWidth="1"/>
    <col min="43" max="43" width="7.5703125" bestFit="1" customWidth="1"/>
    <col min="44" max="44" width="7.85546875" bestFit="1" customWidth="1"/>
    <col min="45" max="45" width="11.42578125" bestFit="1" customWidth="1"/>
    <col min="46" max="46" width="11.7109375" bestFit="1" customWidth="1"/>
  </cols>
  <sheetData>
    <row r="1" spans="1:5" x14ac:dyDescent="0.2">
      <c r="A1" s="13" t="s">
        <v>5</v>
      </c>
      <c r="B1" t="s">
        <v>16</v>
      </c>
    </row>
    <row r="3" spans="1:5" x14ac:dyDescent="0.2">
      <c r="A3" s="13" t="s">
        <v>128</v>
      </c>
      <c r="B3" s="13" t="s">
        <v>127</v>
      </c>
    </row>
    <row r="4" spans="1:5" x14ac:dyDescent="0.2">
      <c r="A4" s="13" t="s">
        <v>125</v>
      </c>
      <c r="B4" t="s">
        <v>24</v>
      </c>
      <c r="C4" t="s">
        <v>126</v>
      </c>
    </row>
    <row r="5" spans="1:5" x14ac:dyDescent="0.2">
      <c r="A5" s="12" t="s">
        <v>25</v>
      </c>
      <c r="B5" s="11">
        <v>30</v>
      </c>
      <c r="C5" s="11">
        <v>30</v>
      </c>
    </row>
    <row r="6" spans="1:5" x14ac:dyDescent="0.2">
      <c r="A6" s="12" t="s">
        <v>38</v>
      </c>
      <c r="B6" s="11">
        <v>78</v>
      </c>
      <c r="C6" s="11">
        <v>78</v>
      </c>
    </row>
    <row r="7" spans="1:5" x14ac:dyDescent="0.2">
      <c r="A7" s="12" t="s">
        <v>13</v>
      </c>
      <c r="B7" s="11">
        <v>107</v>
      </c>
      <c r="C7" s="11">
        <v>107</v>
      </c>
    </row>
    <row r="8" spans="1:5" x14ac:dyDescent="0.2">
      <c r="A8" s="12" t="s">
        <v>27</v>
      </c>
      <c r="B8" s="11">
        <v>111</v>
      </c>
      <c r="C8" s="11">
        <v>111</v>
      </c>
    </row>
    <row r="9" spans="1:5" x14ac:dyDescent="0.2">
      <c r="A9" s="12" t="s">
        <v>41</v>
      </c>
      <c r="B9" s="11">
        <v>61</v>
      </c>
      <c r="C9" s="11">
        <v>61</v>
      </c>
    </row>
    <row r="10" spans="1:5" x14ac:dyDescent="0.2">
      <c r="A10" s="12" t="s">
        <v>126</v>
      </c>
      <c r="B10" s="11">
        <v>387</v>
      </c>
      <c r="C10" s="11">
        <v>387</v>
      </c>
    </row>
    <row r="13" spans="1:5" x14ac:dyDescent="0.2">
      <c r="A13" s="12" t="s">
        <v>25</v>
      </c>
      <c r="B13" s="11">
        <v>30</v>
      </c>
      <c r="C13" s="11"/>
      <c r="D13" t="s">
        <v>132</v>
      </c>
      <c r="E13">
        <f>SUM(B13,B14)</f>
        <v>108</v>
      </c>
    </row>
    <row r="14" spans="1:5" x14ac:dyDescent="0.2">
      <c r="A14" s="12" t="s">
        <v>38</v>
      </c>
      <c r="B14" s="11">
        <v>78</v>
      </c>
      <c r="C14" s="11"/>
      <c r="D14" t="s">
        <v>13</v>
      </c>
      <c r="E14">
        <f>B15</f>
        <v>107</v>
      </c>
    </row>
    <row r="15" spans="1:5" x14ac:dyDescent="0.2">
      <c r="A15" s="12" t="s">
        <v>13</v>
      </c>
      <c r="B15" s="11">
        <v>107</v>
      </c>
      <c r="C15" s="11"/>
      <c r="D15" t="s">
        <v>129</v>
      </c>
      <c r="E15">
        <f>SUM(B16,B17)</f>
        <v>188</v>
      </c>
    </row>
    <row r="16" spans="1:5" x14ac:dyDescent="0.2">
      <c r="A16" s="12" t="s">
        <v>27</v>
      </c>
      <c r="B16" s="11">
        <v>112</v>
      </c>
      <c r="C16" s="11"/>
    </row>
    <row r="17" spans="1:3" x14ac:dyDescent="0.2">
      <c r="A17" s="12" t="s">
        <v>41</v>
      </c>
      <c r="B17" s="11">
        <v>76</v>
      </c>
      <c r="C17" s="11"/>
    </row>
    <row r="20" spans="1:3" x14ac:dyDescent="0.2">
      <c r="A20" s="13" t="s">
        <v>128</v>
      </c>
      <c r="B20" s="13" t="s">
        <v>127</v>
      </c>
    </row>
    <row r="21" spans="1:3" x14ac:dyDescent="0.2">
      <c r="A21" s="13" t="s">
        <v>125</v>
      </c>
      <c r="B21" t="s">
        <v>24</v>
      </c>
      <c r="C21" t="s">
        <v>126</v>
      </c>
    </row>
    <row r="22" spans="1:3" x14ac:dyDescent="0.2">
      <c r="A22" s="12" t="s">
        <v>44</v>
      </c>
      <c r="B22" s="11">
        <v>25</v>
      </c>
      <c r="C22" s="11">
        <v>25</v>
      </c>
    </row>
    <row r="23" spans="1:3" x14ac:dyDescent="0.2">
      <c r="A23" s="14" t="s">
        <v>25</v>
      </c>
      <c r="B23" s="11">
        <v>3</v>
      </c>
      <c r="C23" s="11">
        <v>3</v>
      </c>
    </row>
    <row r="24" spans="1:3" x14ac:dyDescent="0.2">
      <c r="A24" s="14" t="s">
        <v>38</v>
      </c>
      <c r="B24" s="11">
        <v>2</v>
      </c>
      <c r="C24" s="11">
        <v>2</v>
      </c>
    </row>
    <row r="25" spans="1:3" x14ac:dyDescent="0.2">
      <c r="A25" s="14" t="s">
        <v>13</v>
      </c>
      <c r="B25" s="11">
        <v>3</v>
      </c>
      <c r="C25" s="11">
        <v>3</v>
      </c>
    </row>
    <row r="26" spans="1:3" x14ac:dyDescent="0.2">
      <c r="A26" s="14" t="s">
        <v>27</v>
      </c>
      <c r="B26" s="11">
        <v>11</v>
      </c>
      <c r="C26" s="11">
        <v>11</v>
      </c>
    </row>
    <row r="27" spans="1:3" x14ac:dyDescent="0.2">
      <c r="A27" s="14" t="s">
        <v>41</v>
      </c>
      <c r="B27" s="11">
        <v>6</v>
      </c>
      <c r="C27" s="11">
        <v>6</v>
      </c>
    </row>
    <row r="28" spans="1:3" x14ac:dyDescent="0.2">
      <c r="A28" s="12" t="s">
        <v>47</v>
      </c>
      <c r="B28" s="11">
        <v>76</v>
      </c>
      <c r="C28" s="11">
        <v>76</v>
      </c>
    </row>
    <row r="29" spans="1:3" x14ac:dyDescent="0.2">
      <c r="A29" s="14" t="s">
        <v>25</v>
      </c>
      <c r="B29" s="11">
        <v>10</v>
      </c>
      <c r="C29" s="11">
        <v>10</v>
      </c>
    </row>
    <row r="30" spans="1:3" x14ac:dyDescent="0.2">
      <c r="A30" s="14" t="s">
        <v>38</v>
      </c>
      <c r="B30" s="11">
        <v>14</v>
      </c>
      <c r="C30" s="11">
        <v>14</v>
      </c>
    </row>
    <row r="31" spans="1:3" x14ac:dyDescent="0.2">
      <c r="A31" s="14" t="s">
        <v>13</v>
      </c>
      <c r="B31" s="11">
        <v>19</v>
      </c>
      <c r="C31" s="11">
        <v>19</v>
      </c>
    </row>
    <row r="32" spans="1:3" x14ac:dyDescent="0.2">
      <c r="A32" s="14" t="s">
        <v>27</v>
      </c>
      <c r="B32" s="11">
        <v>20</v>
      </c>
      <c r="C32" s="11">
        <v>20</v>
      </c>
    </row>
    <row r="33" spans="1:3" x14ac:dyDescent="0.2">
      <c r="A33" s="14" t="s">
        <v>41</v>
      </c>
      <c r="B33" s="11">
        <v>13</v>
      </c>
      <c r="C33" s="11">
        <v>13</v>
      </c>
    </row>
    <row r="34" spans="1:3" x14ac:dyDescent="0.2">
      <c r="A34" s="12" t="s">
        <v>32</v>
      </c>
      <c r="B34" s="11">
        <v>44</v>
      </c>
      <c r="C34" s="11">
        <v>44</v>
      </c>
    </row>
    <row r="35" spans="1:3" x14ac:dyDescent="0.2">
      <c r="A35" s="14" t="s">
        <v>25</v>
      </c>
      <c r="B35" s="11">
        <v>0</v>
      </c>
      <c r="C35" s="11">
        <v>0</v>
      </c>
    </row>
    <row r="36" spans="1:3" x14ac:dyDescent="0.2">
      <c r="A36" s="14" t="s">
        <v>38</v>
      </c>
      <c r="B36" s="11">
        <v>5</v>
      </c>
      <c r="C36" s="11">
        <v>5</v>
      </c>
    </row>
    <row r="37" spans="1:3" x14ac:dyDescent="0.2">
      <c r="A37" s="14" t="s">
        <v>13</v>
      </c>
      <c r="B37" s="11">
        <v>13</v>
      </c>
      <c r="C37" s="11">
        <v>13</v>
      </c>
    </row>
    <row r="38" spans="1:3" x14ac:dyDescent="0.2">
      <c r="A38" s="14" t="s">
        <v>27</v>
      </c>
      <c r="B38" s="11">
        <v>15</v>
      </c>
      <c r="C38" s="11">
        <v>15</v>
      </c>
    </row>
    <row r="39" spans="1:3" x14ac:dyDescent="0.2">
      <c r="A39" s="14" t="s">
        <v>41</v>
      </c>
      <c r="B39" s="11">
        <v>11</v>
      </c>
      <c r="C39" s="11">
        <v>11</v>
      </c>
    </row>
    <row r="40" spans="1:3" x14ac:dyDescent="0.2">
      <c r="A40" s="12" t="s">
        <v>28</v>
      </c>
      <c r="B40" s="11">
        <v>99</v>
      </c>
      <c r="C40" s="11">
        <v>99</v>
      </c>
    </row>
    <row r="41" spans="1:3" x14ac:dyDescent="0.2">
      <c r="A41" s="14" t="s">
        <v>25</v>
      </c>
      <c r="B41" s="11">
        <v>9</v>
      </c>
      <c r="C41" s="11">
        <v>9</v>
      </c>
    </row>
    <row r="42" spans="1:3" x14ac:dyDescent="0.2">
      <c r="A42" s="14" t="s">
        <v>38</v>
      </c>
      <c r="B42" s="11">
        <v>21</v>
      </c>
      <c r="C42" s="11">
        <v>21</v>
      </c>
    </row>
    <row r="43" spans="1:3" x14ac:dyDescent="0.2">
      <c r="A43" s="14" t="s">
        <v>13</v>
      </c>
      <c r="B43" s="11">
        <v>23</v>
      </c>
      <c r="C43" s="11">
        <v>23</v>
      </c>
    </row>
    <row r="44" spans="1:3" x14ac:dyDescent="0.2">
      <c r="A44" s="14" t="s">
        <v>27</v>
      </c>
      <c r="B44" s="11">
        <v>30</v>
      </c>
      <c r="C44" s="11">
        <v>30</v>
      </c>
    </row>
    <row r="45" spans="1:3" x14ac:dyDescent="0.2">
      <c r="A45" s="14" t="s">
        <v>41</v>
      </c>
      <c r="B45" s="11">
        <v>16</v>
      </c>
      <c r="C45" s="11">
        <v>16</v>
      </c>
    </row>
    <row r="46" spans="1:3" x14ac:dyDescent="0.2">
      <c r="A46" s="12" t="s">
        <v>14</v>
      </c>
      <c r="B46" s="11">
        <v>42</v>
      </c>
      <c r="C46" s="11">
        <v>42</v>
      </c>
    </row>
    <row r="47" spans="1:3" x14ac:dyDescent="0.2">
      <c r="A47" s="14" t="s">
        <v>25</v>
      </c>
      <c r="B47" s="11">
        <v>2</v>
      </c>
      <c r="C47" s="11">
        <v>2</v>
      </c>
    </row>
    <row r="48" spans="1:3" x14ac:dyDescent="0.2">
      <c r="A48" s="14" t="s">
        <v>38</v>
      </c>
      <c r="B48" s="11">
        <v>9</v>
      </c>
      <c r="C48" s="11">
        <v>9</v>
      </c>
    </row>
    <row r="49" spans="1:8" x14ac:dyDescent="0.2">
      <c r="A49" s="14" t="s">
        <v>13</v>
      </c>
      <c r="B49" s="11">
        <v>14</v>
      </c>
      <c r="C49" s="11">
        <v>14</v>
      </c>
    </row>
    <row r="50" spans="1:8" x14ac:dyDescent="0.2">
      <c r="A50" s="14" t="s">
        <v>27</v>
      </c>
      <c r="B50" s="11">
        <v>10</v>
      </c>
      <c r="C50" s="11">
        <v>10</v>
      </c>
    </row>
    <row r="51" spans="1:8" x14ac:dyDescent="0.2">
      <c r="A51" s="14" t="s">
        <v>41</v>
      </c>
      <c r="B51" s="11">
        <v>7</v>
      </c>
      <c r="C51" s="11">
        <v>7</v>
      </c>
    </row>
    <row r="52" spans="1:8" x14ac:dyDescent="0.2">
      <c r="A52" s="12" t="s">
        <v>21</v>
      </c>
      <c r="B52" s="11">
        <v>33</v>
      </c>
      <c r="C52" s="11">
        <v>33</v>
      </c>
    </row>
    <row r="53" spans="1:8" x14ac:dyDescent="0.2">
      <c r="A53" s="14" t="s">
        <v>25</v>
      </c>
      <c r="B53" s="11">
        <v>4</v>
      </c>
      <c r="C53" s="11">
        <v>4</v>
      </c>
    </row>
    <row r="54" spans="1:8" x14ac:dyDescent="0.2">
      <c r="A54" s="14" t="s">
        <v>38</v>
      </c>
      <c r="B54" s="11">
        <v>9</v>
      </c>
      <c r="C54" s="11">
        <v>9</v>
      </c>
    </row>
    <row r="55" spans="1:8" x14ac:dyDescent="0.2">
      <c r="A55" s="14" t="s">
        <v>13</v>
      </c>
      <c r="B55" s="11">
        <v>7</v>
      </c>
      <c r="C55" s="11">
        <v>7</v>
      </c>
    </row>
    <row r="56" spans="1:8" x14ac:dyDescent="0.2">
      <c r="A56" s="14" t="s">
        <v>27</v>
      </c>
      <c r="B56" s="11">
        <v>8</v>
      </c>
      <c r="C56" s="11">
        <v>8</v>
      </c>
    </row>
    <row r="57" spans="1:8" x14ac:dyDescent="0.2">
      <c r="A57" s="14" t="s">
        <v>41</v>
      </c>
      <c r="B57" s="11">
        <v>5</v>
      </c>
      <c r="C57" s="11">
        <v>5</v>
      </c>
    </row>
    <row r="58" spans="1:8" x14ac:dyDescent="0.2">
      <c r="A58" s="12" t="s">
        <v>35</v>
      </c>
      <c r="B58" s="11">
        <v>43</v>
      </c>
      <c r="C58" s="11">
        <v>43</v>
      </c>
      <c r="E58" t="str">
        <f>CONCATENATE(G58, " ", H58)</f>
        <v>Bouncer Small and Flat</v>
      </c>
      <c r="F58" t="e">
        <f>SUM(GETPIVOTDATA("Field1",$A$20,"Chest Size","Small"),GETPIVOTDATA("Field1",$A$20,"Chest Size","Flat") )</f>
        <v>#REF!</v>
      </c>
      <c r="G58" t="str">
        <f>$A$22</f>
        <v>Bouncer</v>
      </c>
      <c r="H58" t="s">
        <v>130</v>
      </c>
    </row>
    <row r="59" spans="1:8" x14ac:dyDescent="0.2">
      <c r="A59" s="14" t="s">
        <v>25</v>
      </c>
      <c r="B59" s="11">
        <v>1</v>
      </c>
      <c r="C59" s="11">
        <v>1</v>
      </c>
      <c r="E59" t="str">
        <f>CONCATENATE(G59, " ", H59)</f>
        <v>Bouncer Average</v>
      </c>
      <c r="F59" t="e">
        <f>GETPIVOTDATA("Field1",$A$20,"Chest Size","Average")</f>
        <v>#REF!</v>
      </c>
      <c r="G59" t="str">
        <f t="shared" ref="G59:G60" si="0">$A$22</f>
        <v>Bouncer</v>
      </c>
      <c r="H59" t="s">
        <v>13</v>
      </c>
    </row>
    <row r="60" spans="1:8" x14ac:dyDescent="0.2">
      <c r="A60" s="14" t="s">
        <v>38</v>
      </c>
      <c r="B60" s="11">
        <v>9</v>
      </c>
      <c r="C60" s="11">
        <v>9</v>
      </c>
      <c r="E60" t="str">
        <f>CONCATENATE(G60, " ", H60)</f>
        <v>Bouncer Large and Max</v>
      </c>
      <c r="F60" t="e">
        <f>SUM(GETPIVOTDATA("Field1",$A$20,"Chest Size","Large"),GETPIVOTDATA("Field1",$A$20,"Chest Size","Max") )</f>
        <v>#REF!</v>
      </c>
      <c r="G60" t="str">
        <f t="shared" si="0"/>
        <v>Bouncer</v>
      </c>
      <c r="H60" t="s">
        <v>129</v>
      </c>
    </row>
    <row r="61" spans="1:8" x14ac:dyDescent="0.2">
      <c r="A61" s="14" t="s">
        <v>13</v>
      </c>
      <c r="B61" s="11">
        <v>11</v>
      </c>
      <c r="C61" s="11">
        <v>11</v>
      </c>
    </row>
    <row r="62" spans="1:8" x14ac:dyDescent="0.2">
      <c r="A62" s="14" t="s">
        <v>27</v>
      </c>
      <c r="B62" s="11">
        <v>12</v>
      </c>
      <c r="C62" s="11">
        <v>12</v>
      </c>
    </row>
    <row r="63" spans="1:8" x14ac:dyDescent="0.2">
      <c r="A63" s="14" t="s">
        <v>41</v>
      </c>
      <c r="B63" s="11">
        <v>10</v>
      </c>
      <c r="C63" s="11">
        <v>10</v>
      </c>
    </row>
    <row r="64" spans="1:8" x14ac:dyDescent="0.2">
      <c r="A64" s="12" t="s">
        <v>33</v>
      </c>
      <c r="B64" s="11">
        <v>41</v>
      </c>
      <c r="C64" s="11">
        <v>41</v>
      </c>
    </row>
    <row r="65" spans="1:3" x14ac:dyDescent="0.2">
      <c r="A65" s="14" t="s">
        <v>25</v>
      </c>
      <c r="B65" s="11">
        <v>1</v>
      </c>
      <c r="C65" s="11">
        <v>1</v>
      </c>
    </row>
    <row r="66" spans="1:3" x14ac:dyDescent="0.2">
      <c r="A66" s="14" t="s">
        <v>38</v>
      </c>
      <c r="B66" s="11">
        <v>9</v>
      </c>
      <c r="C66" s="11">
        <v>9</v>
      </c>
    </row>
    <row r="67" spans="1:3" x14ac:dyDescent="0.2">
      <c r="A67" s="14" t="s">
        <v>13</v>
      </c>
      <c r="B67" s="11">
        <v>17</v>
      </c>
      <c r="C67" s="11">
        <v>17</v>
      </c>
    </row>
    <row r="68" spans="1:3" x14ac:dyDescent="0.2">
      <c r="A68" s="14" t="s">
        <v>27</v>
      </c>
      <c r="B68" s="11">
        <v>6</v>
      </c>
      <c r="C68" s="11">
        <v>6</v>
      </c>
    </row>
    <row r="69" spans="1:3" x14ac:dyDescent="0.2">
      <c r="A69" s="14" t="s">
        <v>41</v>
      </c>
      <c r="B69" s="11">
        <v>8</v>
      </c>
      <c r="C69" s="11">
        <v>8</v>
      </c>
    </row>
    <row r="70" spans="1:3" x14ac:dyDescent="0.2">
      <c r="A70" s="12" t="s">
        <v>126</v>
      </c>
      <c r="B70" s="11">
        <v>403</v>
      </c>
      <c r="C70" s="11">
        <v>403</v>
      </c>
    </row>
  </sheetData>
  <pageMargins left="0.7" right="0.7" top="0.75" bottom="0.75" header="0.3" footer="0.3"/>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495FC-C888-4D99-9D75-5CF4E482B95C}">
  <dimension ref="A1:B10"/>
  <sheetViews>
    <sheetView workbookViewId="0">
      <selection activeCell="Q15" sqref="Q15"/>
    </sheetView>
  </sheetViews>
  <sheetFormatPr defaultRowHeight="12.75" x14ac:dyDescent="0.2"/>
  <cols>
    <col min="1" max="1" width="13.85546875" bestFit="1" customWidth="1"/>
    <col min="2" max="2" width="14.85546875" bestFit="1" customWidth="1"/>
  </cols>
  <sheetData>
    <row r="1" spans="1:2" x14ac:dyDescent="0.2">
      <c r="A1" s="13" t="s">
        <v>2</v>
      </c>
      <c r="B1" t="s">
        <v>24</v>
      </c>
    </row>
    <row r="3" spans="1:2" x14ac:dyDescent="0.2">
      <c r="A3" s="13" t="s">
        <v>125</v>
      </c>
      <c r="B3" t="s">
        <v>128</v>
      </c>
    </row>
    <row r="4" spans="1:2" x14ac:dyDescent="0.2">
      <c r="A4" s="12" t="s">
        <v>33</v>
      </c>
      <c r="B4" s="11">
        <v>41</v>
      </c>
    </row>
    <row r="5" spans="1:2" x14ac:dyDescent="0.2">
      <c r="A5" s="14" t="s">
        <v>42</v>
      </c>
      <c r="B5" s="11">
        <v>2</v>
      </c>
    </row>
    <row r="6" spans="1:2" x14ac:dyDescent="0.2">
      <c r="A6" s="14" t="s">
        <v>29</v>
      </c>
      <c r="B6" s="11">
        <v>15</v>
      </c>
    </row>
    <row r="7" spans="1:2" x14ac:dyDescent="0.2">
      <c r="A7" s="14" t="s">
        <v>13</v>
      </c>
      <c r="B7" s="11">
        <v>15</v>
      </c>
    </row>
    <row r="8" spans="1:2" x14ac:dyDescent="0.2">
      <c r="A8" s="14" t="s">
        <v>15</v>
      </c>
      <c r="B8" s="11">
        <v>8</v>
      </c>
    </row>
    <row r="9" spans="1:2" x14ac:dyDescent="0.2">
      <c r="A9" s="14" t="s">
        <v>49</v>
      </c>
      <c r="B9" s="11">
        <v>1</v>
      </c>
    </row>
    <row r="10" spans="1:2" x14ac:dyDescent="0.2">
      <c r="A10" s="12" t="s">
        <v>126</v>
      </c>
      <c r="B10" s="11">
        <v>41</v>
      </c>
    </row>
  </sheetData>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6646-C934-4804-AEEC-FBB8561A049C}">
  <dimension ref="A4:B11"/>
  <sheetViews>
    <sheetView workbookViewId="0">
      <selection activeCell="Q4" sqref="Q4"/>
    </sheetView>
  </sheetViews>
  <sheetFormatPr defaultRowHeight="12.75" x14ac:dyDescent="0.2"/>
  <cols>
    <col min="1" max="1" width="13.85546875" bestFit="1" customWidth="1"/>
    <col min="2" max="2" width="14.85546875" bestFit="1" customWidth="1"/>
    <col min="3" max="3" width="23.7109375" bestFit="1" customWidth="1"/>
  </cols>
  <sheetData>
    <row r="4" spans="1:2" x14ac:dyDescent="0.2">
      <c r="A4" s="13" t="s">
        <v>125</v>
      </c>
      <c r="B4" t="s">
        <v>128</v>
      </c>
    </row>
    <row r="5" spans="1:2" x14ac:dyDescent="0.2">
      <c r="A5" s="12" t="s">
        <v>12</v>
      </c>
      <c r="B5" s="11">
        <v>133</v>
      </c>
    </row>
    <row r="6" spans="1:2" x14ac:dyDescent="0.2">
      <c r="A6" s="14" t="s">
        <v>42</v>
      </c>
      <c r="B6" s="11">
        <v>6</v>
      </c>
    </row>
    <row r="7" spans="1:2" x14ac:dyDescent="0.2">
      <c r="A7" s="14" t="s">
        <v>29</v>
      </c>
      <c r="B7" s="11">
        <v>15</v>
      </c>
    </row>
    <row r="8" spans="1:2" x14ac:dyDescent="0.2">
      <c r="A8" s="14" t="s">
        <v>13</v>
      </c>
      <c r="B8" s="11">
        <v>34</v>
      </c>
    </row>
    <row r="9" spans="1:2" x14ac:dyDescent="0.2">
      <c r="A9" s="14" t="s">
        <v>15</v>
      </c>
      <c r="B9" s="11">
        <v>59</v>
      </c>
    </row>
    <row r="10" spans="1:2" x14ac:dyDescent="0.2">
      <c r="A10" s="14" t="s">
        <v>49</v>
      </c>
      <c r="B10" s="11">
        <v>19</v>
      </c>
    </row>
    <row r="11" spans="1:2" x14ac:dyDescent="0.2">
      <c r="A11" s="12" t="s">
        <v>126</v>
      </c>
      <c r="B11" s="11">
        <v>133</v>
      </c>
    </row>
  </sheetData>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730F-B935-4C75-BFEE-F6D622753FCC}">
  <dimension ref="A2:B6"/>
  <sheetViews>
    <sheetView workbookViewId="0">
      <selection activeCell="B4" sqref="B4"/>
    </sheetView>
  </sheetViews>
  <sheetFormatPr defaultRowHeight="12.75" x14ac:dyDescent="0.2"/>
  <cols>
    <col min="1" max="1" width="13.85546875" bestFit="1" customWidth="1"/>
    <col min="2" max="2" width="14.85546875" bestFit="1" customWidth="1"/>
  </cols>
  <sheetData>
    <row r="2" spans="1:2" x14ac:dyDescent="0.2">
      <c r="A2" s="13" t="s">
        <v>125</v>
      </c>
      <c r="B2" t="s">
        <v>128</v>
      </c>
    </row>
    <row r="3" spans="1:2" x14ac:dyDescent="0.2">
      <c r="A3" s="12" t="s">
        <v>24</v>
      </c>
      <c r="B3" s="11">
        <v>403</v>
      </c>
    </row>
    <row r="4" spans="1:2" x14ac:dyDescent="0.2">
      <c r="A4" s="12" t="s">
        <v>12</v>
      </c>
      <c r="B4" s="11">
        <v>133</v>
      </c>
    </row>
    <row r="5" spans="1:2" x14ac:dyDescent="0.2">
      <c r="A5" s="12" t="s">
        <v>55</v>
      </c>
      <c r="B5" s="11">
        <v>14</v>
      </c>
    </row>
    <row r="6" spans="1:2" x14ac:dyDescent="0.2">
      <c r="A6" s="12" t="s">
        <v>126</v>
      </c>
      <c r="B6" s="11">
        <v>550</v>
      </c>
    </row>
  </sheetData>
  <pageMargins left="0.7" right="0.7" top="0.75" bottom="0.75" header="0.3" footer="0.3"/>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1836-B351-4538-BB12-1A364BE8E7F5}">
  <dimension ref="A2:B5"/>
  <sheetViews>
    <sheetView workbookViewId="0"/>
  </sheetViews>
  <sheetFormatPr defaultRowHeight="12.75" x14ac:dyDescent="0.2"/>
  <cols>
    <col min="1" max="1" width="13.85546875" bestFit="1" customWidth="1"/>
    <col min="2" max="2" width="14.85546875" bestFit="1" customWidth="1"/>
  </cols>
  <sheetData>
    <row r="2" spans="1:2" x14ac:dyDescent="0.2">
      <c r="A2" s="13" t="s">
        <v>125</v>
      </c>
      <c r="B2" t="s">
        <v>128</v>
      </c>
    </row>
    <row r="3" spans="1:2" x14ac:dyDescent="0.2">
      <c r="A3" s="12" t="s">
        <v>18</v>
      </c>
      <c r="B3" s="11">
        <v>495</v>
      </c>
    </row>
    <row r="4" spans="1:2" x14ac:dyDescent="0.2">
      <c r="A4" s="12" t="s">
        <v>46</v>
      </c>
      <c r="B4" s="11">
        <v>55</v>
      </c>
    </row>
    <row r="5" spans="1:2" x14ac:dyDescent="0.2">
      <c r="A5" s="12" t="s">
        <v>126</v>
      </c>
      <c r="B5" s="11">
        <v>550</v>
      </c>
    </row>
  </sheetData>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DD42-7A18-486D-81FE-B60BF19D184C}">
  <dimension ref="A2:J103"/>
  <sheetViews>
    <sheetView workbookViewId="0">
      <selection activeCell="Q64" sqref="Q64"/>
    </sheetView>
  </sheetViews>
  <sheetFormatPr defaultRowHeight="12.75" x14ac:dyDescent="0.2"/>
  <cols>
    <col min="1" max="1" width="13.85546875" bestFit="1" customWidth="1"/>
    <col min="2" max="2" width="14.85546875" bestFit="1" customWidth="1"/>
  </cols>
  <sheetData>
    <row r="2" spans="1:3" x14ac:dyDescent="0.2">
      <c r="A2" s="13" t="s">
        <v>125</v>
      </c>
      <c r="B2" t="s">
        <v>128</v>
      </c>
    </row>
    <row r="3" spans="1:3" x14ac:dyDescent="0.2">
      <c r="A3" s="12">
        <v>60</v>
      </c>
      <c r="B3" s="11">
        <v>282</v>
      </c>
      <c r="C3">
        <f>IF(A3=60,60,IF(A3&lt;50,"Under 50","Between 50 &amp; 60"))</f>
        <v>60</v>
      </c>
    </row>
    <row r="4" spans="1:3" x14ac:dyDescent="0.2">
      <c r="A4" s="12">
        <v>58</v>
      </c>
      <c r="B4" s="11">
        <v>22</v>
      </c>
      <c r="C4" t="str">
        <f t="shared" ref="C4:C51" si="0">IF(A4=60,60,IF(A4&lt;50,"Under 50","Between 50 &amp; 60"))</f>
        <v>Between 50 &amp; 60</v>
      </c>
    </row>
    <row r="5" spans="1:3" x14ac:dyDescent="0.2">
      <c r="A5" s="12">
        <v>57</v>
      </c>
      <c r="B5" s="11">
        <v>20</v>
      </c>
      <c r="C5" t="str">
        <f t="shared" si="0"/>
        <v>Between 50 &amp; 60</v>
      </c>
    </row>
    <row r="6" spans="1:3" x14ac:dyDescent="0.2">
      <c r="A6" s="12">
        <v>55</v>
      </c>
      <c r="B6" s="11">
        <v>19</v>
      </c>
      <c r="C6" t="str">
        <f t="shared" si="0"/>
        <v>Between 50 &amp; 60</v>
      </c>
    </row>
    <row r="7" spans="1:3" x14ac:dyDescent="0.2">
      <c r="A7" s="12">
        <v>56</v>
      </c>
      <c r="B7" s="11">
        <v>18</v>
      </c>
      <c r="C7" t="str">
        <f t="shared" si="0"/>
        <v>Between 50 &amp; 60</v>
      </c>
    </row>
    <row r="8" spans="1:3" x14ac:dyDescent="0.2">
      <c r="A8" s="12">
        <v>59</v>
      </c>
      <c r="B8" s="11">
        <v>16</v>
      </c>
      <c r="C8" t="str">
        <f t="shared" si="0"/>
        <v>Between 50 &amp; 60</v>
      </c>
    </row>
    <row r="9" spans="1:3" x14ac:dyDescent="0.2">
      <c r="A9" s="12">
        <v>54</v>
      </c>
      <c r="B9" s="11">
        <v>14</v>
      </c>
      <c r="C9" t="str">
        <f t="shared" si="0"/>
        <v>Between 50 &amp; 60</v>
      </c>
    </row>
    <row r="10" spans="1:3" x14ac:dyDescent="0.2">
      <c r="A10" s="12">
        <v>52</v>
      </c>
      <c r="B10" s="11">
        <v>13</v>
      </c>
      <c r="C10" t="str">
        <f t="shared" si="0"/>
        <v>Between 50 &amp; 60</v>
      </c>
    </row>
    <row r="11" spans="1:3" x14ac:dyDescent="0.2">
      <c r="A11" s="12">
        <v>49</v>
      </c>
      <c r="B11" s="11">
        <v>12</v>
      </c>
      <c r="C11" t="str">
        <f t="shared" si="0"/>
        <v>Under 50</v>
      </c>
    </row>
    <row r="12" spans="1:3" x14ac:dyDescent="0.2">
      <c r="A12" s="12">
        <v>47</v>
      </c>
      <c r="B12" s="11">
        <v>12</v>
      </c>
      <c r="C12" t="str">
        <f t="shared" si="0"/>
        <v>Under 50</v>
      </c>
    </row>
    <row r="13" spans="1:3" x14ac:dyDescent="0.2">
      <c r="A13" s="12">
        <v>45</v>
      </c>
      <c r="B13" s="11">
        <v>9</v>
      </c>
      <c r="C13" t="str">
        <f t="shared" si="0"/>
        <v>Under 50</v>
      </c>
    </row>
    <row r="14" spans="1:3" x14ac:dyDescent="0.2">
      <c r="A14" s="12">
        <v>50</v>
      </c>
      <c r="B14" s="11">
        <v>8</v>
      </c>
      <c r="C14" t="str">
        <f t="shared" si="0"/>
        <v>Between 50 &amp; 60</v>
      </c>
    </row>
    <row r="15" spans="1:3" x14ac:dyDescent="0.2">
      <c r="A15" s="12">
        <v>48</v>
      </c>
      <c r="B15" s="11">
        <v>8</v>
      </c>
      <c r="C15" t="str">
        <f t="shared" si="0"/>
        <v>Under 50</v>
      </c>
    </row>
    <row r="16" spans="1:3" x14ac:dyDescent="0.2">
      <c r="A16" s="12">
        <v>46</v>
      </c>
      <c r="B16" s="11">
        <v>8</v>
      </c>
      <c r="C16" t="str">
        <f t="shared" si="0"/>
        <v>Under 50</v>
      </c>
    </row>
    <row r="17" spans="1:3" x14ac:dyDescent="0.2">
      <c r="A17" s="12">
        <v>51</v>
      </c>
      <c r="B17" s="11">
        <v>6</v>
      </c>
      <c r="C17" t="str">
        <f t="shared" si="0"/>
        <v>Between 50 &amp; 60</v>
      </c>
    </row>
    <row r="18" spans="1:3" x14ac:dyDescent="0.2">
      <c r="A18" s="12">
        <v>21</v>
      </c>
      <c r="B18" s="11">
        <v>5</v>
      </c>
      <c r="C18" t="str">
        <f t="shared" si="0"/>
        <v>Under 50</v>
      </c>
    </row>
    <row r="19" spans="1:3" x14ac:dyDescent="0.2">
      <c r="A19" s="12">
        <v>41</v>
      </c>
      <c r="B19" s="11">
        <v>5</v>
      </c>
      <c r="C19" t="str">
        <f t="shared" si="0"/>
        <v>Under 50</v>
      </c>
    </row>
    <row r="20" spans="1:3" x14ac:dyDescent="0.2">
      <c r="A20" s="12">
        <v>44</v>
      </c>
      <c r="B20" s="11">
        <v>5</v>
      </c>
      <c r="C20" t="str">
        <f t="shared" si="0"/>
        <v>Under 50</v>
      </c>
    </row>
    <row r="21" spans="1:3" x14ac:dyDescent="0.2">
      <c r="A21" s="12">
        <v>40</v>
      </c>
      <c r="B21" s="11">
        <v>5</v>
      </c>
      <c r="C21" t="str">
        <f t="shared" si="0"/>
        <v>Under 50</v>
      </c>
    </row>
    <row r="22" spans="1:3" x14ac:dyDescent="0.2">
      <c r="A22" s="12">
        <v>42</v>
      </c>
      <c r="B22" s="11">
        <v>4</v>
      </c>
      <c r="C22" t="str">
        <f t="shared" si="0"/>
        <v>Under 50</v>
      </c>
    </row>
    <row r="23" spans="1:3" x14ac:dyDescent="0.2">
      <c r="A23" s="12">
        <v>53</v>
      </c>
      <c r="B23" s="11">
        <v>4</v>
      </c>
      <c r="C23" t="str">
        <f t="shared" si="0"/>
        <v>Between 50 &amp; 60</v>
      </c>
    </row>
    <row r="24" spans="1:3" x14ac:dyDescent="0.2">
      <c r="A24" s="12">
        <v>15</v>
      </c>
      <c r="B24" s="11">
        <v>4</v>
      </c>
      <c r="C24" t="str">
        <f t="shared" si="0"/>
        <v>Under 50</v>
      </c>
    </row>
    <row r="25" spans="1:3" x14ac:dyDescent="0.2">
      <c r="A25" s="12">
        <v>22</v>
      </c>
      <c r="B25" s="11">
        <v>4</v>
      </c>
      <c r="C25" t="str">
        <f t="shared" si="0"/>
        <v>Under 50</v>
      </c>
    </row>
    <row r="26" spans="1:3" x14ac:dyDescent="0.2">
      <c r="A26" s="12">
        <v>16</v>
      </c>
      <c r="B26" s="11">
        <v>3</v>
      </c>
      <c r="C26" t="str">
        <f t="shared" si="0"/>
        <v>Under 50</v>
      </c>
    </row>
    <row r="27" spans="1:3" x14ac:dyDescent="0.2">
      <c r="A27" s="12">
        <v>17</v>
      </c>
      <c r="B27" s="11">
        <v>3</v>
      </c>
      <c r="C27" t="str">
        <f t="shared" si="0"/>
        <v>Under 50</v>
      </c>
    </row>
    <row r="28" spans="1:3" x14ac:dyDescent="0.2">
      <c r="A28" s="12">
        <v>20</v>
      </c>
      <c r="B28" s="11">
        <v>3</v>
      </c>
      <c r="C28" t="str">
        <f t="shared" si="0"/>
        <v>Under 50</v>
      </c>
    </row>
    <row r="29" spans="1:3" x14ac:dyDescent="0.2">
      <c r="A29" s="12">
        <v>38</v>
      </c>
      <c r="B29" s="11">
        <v>3</v>
      </c>
      <c r="C29" t="str">
        <f t="shared" si="0"/>
        <v>Under 50</v>
      </c>
    </row>
    <row r="30" spans="1:3" x14ac:dyDescent="0.2">
      <c r="A30" s="12">
        <v>11</v>
      </c>
      <c r="B30" s="11">
        <v>3</v>
      </c>
      <c r="C30" t="str">
        <f t="shared" si="0"/>
        <v>Under 50</v>
      </c>
    </row>
    <row r="31" spans="1:3" x14ac:dyDescent="0.2">
      <c r="A31" s="12">
        <v>23</v>
      </c>
      <c r="B31" s="11">
        <v>3</v>
      </c>
      <c r="C31" t="str">
        <f t="shared" si="0"/>
        <v>Under 50</v>
      </c>
    </row>
    <row r="32" spans="1:3" x14ac:dyDescent="0.2">
      <c r="A32" s="12">
        <v>43</v>
      </c>
      <c r="B32" s="11">
        <v>3</v>
      </c>
      <c r="C32" t="str">
        <f t="shared" si="0"/>
        <v>Under 50</v>
      </c>
    </row>
    <row r="33" spans="1:3" x14ac:dyDescent="0.2">
      <c r="A33" s="12">
        <v>35</v>
      </c>
      <c r="B33" s="11">
        <v>3</v>
      </c>
      <c r="C33" t="str">
        <f t="shared" si="0"/>
        <v>Under 50</v>
      </c>
    </row>
    <row r="34" spans="1:3" x14ac:dyDescent="0.2">
      <c r="A34" s="12">
        <v>9</v>
      </c>
      <c r="B34" s="11">
        <v>2</v>
      </c>
      <c r="C34" t="str">
        <f t="shared" si="0"/>
        <v>Under 50</v>
      </c>
    </row>
    <row r="35" spans="1:3" x14ac:dyDescent="0.2">
      <c r="A35" s="12">
        <v>39</v>
      </c>
      <c r="B35" s="11">
        <v>2</v>
      </c>
      <c r="C35" t="str">
        <f t="shared" si="0"/>
        <v>Under 50</v>
      </c>
    </row>
    <row r="36" spans="1:3" x14ac:dyDescent="0.2">
      <c r="A36" s="12">
        <v>24</v>
      </c>
      <c r="B36" s="11">
        <v>2</v>
      </c>
      <c r="C36" t="str">
        <f t="shared" si="0"/>
        <v>Under 50</v>
      </c>
    </row>
    <row r="37" spans="1:3" x14ac:dyDescent="0.2">
      <c r="A37" s="12">
        <v>25</v>
      </c>
      <c r="B37" s="11">
        <v>2</v>
      </c>
      <c r="C37" t="str">
        <f t="shared" si="0"/>
        <v>Under 50</v>
      </c>
    </row>
    <row r="38" spans="1:3" x14ac:dyDescent="0.2">
      <c r="A38" s="12">
        <v>30</v>
      </c>
      <c r="B38" s="11">
        <v>2</v>
      </c>
      <c r="C38" t="str">
        <f t="shared" si="0"/>
        <v>Under 50</v>
      </c>
    </row>
    <row r="39" spans="1:3" x14ac:dyDescent="0.2">
      <c r="A39" s="12">
        <v>13</v>
      </c>
      <c r="B39" s="11">
        <v>1</v>
      </c>
      <c r="C39" t="str">
        <f t="shared" si="0"/>
        <v>Under 50</v>
      </c>
    </row>
    <row r="40" spans="1:3" x14ac:dyDescent="0.2">
      <c r="A40" s="12">
        <v>1</v>
      </c>
      <c r="B40" s="11">
        <v>1</v>
      </c>
      <c r="C40" t="str">
        <f t="shared" si="0"/>
        <v>Under 50</v>
      </c>
    </row>
    <row r="41" spans="1:3" x14ac:dyDescent="0.2">
      <c r="A41" s="12">
        <v>5</v>
      </c>
      <c r="B41" s="11">
        <v>1</v>
      </c>
      <c r="C41" t="str">
        <f t="shared" si="0"/>
        <v>Under 50</v>
      </c>
    </row>
    <row r="42" spans="1:3" x14ac:dyDescent="0.2">
      <c r="A42" s="12">
        <v>26</v>
      </c>
      <c r="B42" s="11">
        <v>1</v>
      </c>
      <c r="C42" t="str">
        <f t="shared" si="0"/>
        <v>Under 50</v>
      </c>
    </row>
    <row r="43" spans="1:3" x14ac:dyDescent="0.2">
      <c r="A43" s="12">
        <v>37</v>
      </c>
      <c r="B43" s="11">
        <v>1</v>
      </c>
      <c r="C43" t="str">
        <f t="shared" si="0"/>
        <v>Under 50</v>
      </c>
    </row>
    <row r="44" spans="1:3" x14ac:dyDescent="0.2">
      <c r="A44" s="12">
        <v>28</v>
      </c>
      <c r="B44" s="11">
        <v>1</v>
      </c>
      <c r="C44" t="str">
        <f t="shared" si="0"/>
        <v>Under 50</v>
      </c>
    </row>
    <row r="45" spans="1:3" x14ac:dyDescent="0.2">
      <c r="A45" s="12">
        <v>29</v>
      </c>
      <c r="B45" s="11">
        <v>1</v>
      </c>
      <c r="C45" t="str">
        <f t="shared" si="0"/>
        <v>Under 50</v>
      </c>
    </row>
    <row r="46" spans="1:3" x14ac:dyDescent="0.2">
      <c r="A46" s="12">
        <v>14</v>
      </c>
      <c r="B46" s="11">
        <v>1</v>
      </c>
      <c r="C46" t="str">
        <f t="shared" si="0"/>
        <v>Under 50</v>
      </c>
    </row>
    <row r="47" spans="1:3" x14ac:dyDescent="0.2">
      <c r="A47" s="12">
        <v>32</v>
      </c>
      <c r="B47" s="11">
        <v>1</v>
      </c>
      <c r="C47" t="str">
        <f t="shared" si="0"/>
        <v>Under 50</v>
      </c>
    </row>
    <row r="48" spans="1:3" x14ac:dyDescent="0.2">
      <c r="A48" s="12">
        <v>10</v>
      </c>
      <c r="B48" s="11">
        <v>1</v>
      </c>
      <c r="C48" t="str">
        <f t="shared" si="0"/>
        <v>Under 50</v>
      </c>
    </row>
    <row r="49" spans="1:10" x14ac:dyDescent="0.2">
      <c r="A49" s="12">
        <v>33</v>
      </c>
      <c r="B49" s="11">
        <v>1</v>
      </c>
      <c r="C49" t="str">
        <f t="shared" si="0"/>
        <v>Under 50</v>
      </c>
    </row>
    <row r="50" spans="1:10" x14ac:dyDescent="0.2">
      <c r="A50" s="12">
        <v>34</v>
      </c>
      <c r="B50" s="11">
        <v>1</v>
      </c>
      <c r="C50" t="str">
        <f t="shared" si="0"/>
        <v>Under 50</v>
      </c>
    </row>
    <row r="51" spans="1:10" x14ac:dyDescent="0.2">
      <c r="A51" s="12">
        <v>36</v>
      </c>
      <c r="B51" s="11">
        <v>1</v>
      </c>
      <c r="C51" t="str">
        <f t="shared" si="0"/>
        <v>Under 50</v>
      </c>
    </row>
    <row r="52" spans="1:10" x14ac:dyDescent="0.2">
      <c r="A52" s="12" t="s">
        <v>126</v>
      </c>
      <c r="B52" s="11">
        <v>550</v>
      </c>
    </row>
    <row r="54" spans="1:10" x14ac:dyDescent="0.2">
      <c r="I54" t="s">
        <v>138</v>
      </c>
      <c r="J54" t="s">
        <v>137</v>
      </c>
    </row>
    <row r="55" spans="1:10" x14ac:dyDescent="0.2">
      <c r="I55" s="11">
        <v>282</v>
      </c>
      <c r="J55">
        <v>60</v>
      </c>
    </row>
    <row r="56" spans="1:10" x14ac:dyDescent="0.2">
      <c r="I56" s="11">
        <v>22</v>
      </c>
      <c r="J56" t="s">
        <v>135</v>
      </c>
    </row>
    <row r="57" spans="1:10" x14ac:dyDescent="0.2">
      <c r="I57" s="11">
        <v>20</v>
      </c>
      <c r="J57" t="s">
        <v>135</v>
      </c>
    </row>
    <row r="58" spans="1:10" x14ac:dyDescent="0.2">
      <c r="I58" s="11">
        <v>19</v>
      </c>
      <c r="J58" t="s">
        <v>135</v>
      </c>
    </row>
    <row r="59" spans="1:10" x14ac:dyDescent="0.2">
      <c r="I59" s="11">
        <v>18</v>
      </c>
      <c r="J59" t="s">
        <v>135</v>
      </c>
    </row>
    <row r="60" spans="1:10" x14ac:dyDescent="0.2">
      <c r="I60" s="11">
        <v>16</v>
      </c>
      <c r="J60" t="s">
        <v>135</v>
      </c>
    </row>
    <row r="61" spans="1:10" x14ac:dyDescent="0.2">
      <c r="I61" s="11">
        <v>14</v>
      </c>
      <c r="J61" t="s">
        <v>135</v>
      </c>
    </row>
    <row r="62" spans="1:10" x14ac:dyDescent="0.2">
      <c r="I62" s="11">
        <v>13</v>
      </c>
      <c r="J62" t="s">
        <v>135</v>
      </c>
    </row>
    <row r="63" spans="1:10" x14ac:dyDescent="0.2">
      <c r="I63" s="11">
        <v>12</v>
      </c>
      <c r="J63" t="s">
        <v>136</v>
      </c>
    </row>
    <row r="64" spans="1:10" x14ac:dyDescent="0.2">
      <c r="I64" s="11">
        <v>12</v>
      </c>
      <c r="J64" t="s">
        <v>136</v>
      </c>
    </row>
    <row r="65" spans="9:10" x14ac:dyDescent="0.2">
      <c r="I65" s="11">
        <v>9</v>
      </c>
      <c r="J65" t="s">
        <v>136</v>
      </c>
    </row>
    <row r="66" spans="9:10" x14ac:dyDescent="0.2">
      <c r="I66" s="11">
        <v>8</v>
      </c>
      <c r="J66" t="s">
        <v>135</v>
      </c>
    </row>
    <row r="67" spans="9:10" x14ac:dyDescent="0.2">
      <c r="I67" s="11">
        <v>8</v>
      </c>
      <c r="J67" t="s">
        <v>136</v>
      </c>
    </row>
    <row r="68" spans="9:10" x14ac:dyDescent="0.2">
      <c r="I68" s="11">
        <v>8</v>
      </c>
      <c r="J68" t="s">
        <v>136</v>
      </c>
    </row>
    <row r="69" spans="9:10" x14ac:dyDescent="0.2">
      <c r="I69" s="11">
        <v>6</v>
      </c>
      <c r="J69" t="s">
        <v>135</v>
      </c>
    </row>
    <row r="70" spans="9:10" x14ac:dyDescent="0.2">
      <c r="I70" s="11">
        <v>5</v>
      </c>
      <c r="J70" t="s">
        <v>136</v>
      </c>
    </row>
    <row r="71" spans="9:10" x14ac:dyDescent="0.2">
      <c r="I71" s="11">
        <v>5</v>
      </c>
      <c r="J71" t="s">
        <v>136</v>
      </c>
    </row>
    <row r="72" spans="9:10" x14ac:dyDescent="0.2">
      <c r="I72" s="11">
        <v>5</v>
      </c>
      <c r="J72" t="s">
        <v>136</v>
      </c>
    </row>
    <row r="73" spans="9:10" x14ac:dyDescent="0.2">
      <c r="I73" s="11">
        <v>5</v>
      </c>
      <c r="J73" t="s">
        <v>136</v>
      </c>
    </row>
    <row r="74" spans="9:10" x14ac:dyDescent="0.2">
      <c r="I74" s="11">
        <v>4</v>
      </c>
      <c r="J74" t="s">
        <v>136</v>
      </c>
    </row>
    <row r="75" spans="9:10" x14ac:dyDescent="0.2">
      <c r="I75" s="11">
        <v>4</v>
      </c>
      <c r="J75" t="s">
        <v>135</v>
      </c>
    </row>
    <row r="76" spans="9:10" x14ac:dyDescent="0.2">
      <c r="I76" s="11">
        <v>4</v>
      </c>
      <c r="J76" t="s">
        <v>136</v>
      </c>
    </row>
    <row r="77" spans="9:10" x14ac:dyDescent="0.2">
      <c r="I77" s="11">
        <v>4</v>
      </c>
      <c r="J77" t="s">
        <v>136</v>
      </c>
    </row>
    <row r="78" spans="9:10" x14ac:dyDescent="0.2">
      <c r="I78" s="11">
        <v>3</v>
      </c>
      <c r="J78" t="s">
        <v>136</v>
      </c>
    </row>
    <row r="79" spans="9:10" x14ac:dyDescent="0.2">
      <c r="I79" s="11">
        <v>3</v>
      </c>
      <c r="J79" t="s">
        <v>136</v>
      </c>
    </row>
    <row r="80" spans="9:10" x14ac:dyDescent="0.2">
      <c r="I80" s="11">
        <v>3</v>
      </c>
      <c r="J80" t="s">
        <v>136</v>
      </c>
    </row>
    <row r="81" spans="9:10" x14ac:dyDescent="0.2">
      <c r="I81" s="11">
        <v>3</v>
      </c>
      <c r="J81" t="s">
        <v>136</v>
      </c>
    </row>
    <row r="82" spans="9:10" x14ac:dyDescent="0.2">
      <c r="I82" s="11">
        <v>3</v>
      </c>
      <c r="J82" t="s">
        <v>136</v>
      </c>
    </row>
    <row r="83" spans="9:10" x14ac:dyDescent="0.2">
      <c r="I83" s="11">
        <v>3</v>
      </c>
      <c r="J83" t="s">
        <v>136</v>
      </c>
    </row>
    <row r="84" spans="9:10" x14ac:dyDescent="0.2">
      <c r="I84" s="11">
        <v>3</v>
      </c>
      <c r="J84" t="s">
        <v>136</v>
      </c>
    </row>
    <row r="85" spans="9:10" x14ac:dyDescent="0.2">
      <c r="I85" s="11">
        <v>3</v>
      </c>
      <c r="J85" t="s">
        <v>136</v>
      </c>
    </row>
    <row r="86" spans="9:10" x14ac:dyDescent="0.2">
      <c r="I86" s="11">
        <v>2</v>
      </c>
      <c r="J86" t="s">
        <v>136</v>
      </c>
    </row>
    <row r="87" spans="9:10" x14ac:dyDescent="0.2">
      <c r="I87" s="11">
        <v>2</v>
      </c>
      <c r="J87" t="s">
        <v>136</v>
      </c>
    </row>
    <row r="88" spans="9:10" x14ac:dyDescent="0.2">
      <c r="I88" s="11">
        <v>2</v>
      </c>
      <c r="J88" t="s">
        <v>136</v>
      </c>
    </row>
    <row r="89" spans="9:10" x14ac:dyDescent="0.2">
      <c r="I89" s="11">
        <v>2</v>
      </c>
      <c r="J89" t="s">
        <v>136</v>
      </c>
    </row>
    <row r="90" spans="9:10" x14ac:dyDescent="0.2">
      <c r="I90" s="11">
        <v>2</v>
      </c>
      <c r="J90" t="s">
        <v>136</v>
      </c>
    </row>
    <row r="91" spans="9:10" x14ac:dyDescent="0.2">
      <c r="I91" s="11">
        <v>1</v>
      </c>
      <c r="J91" t="s">
        <v>136</v>
      </c>
    </row>
    <row r="92" spans="9:10" x14ac:dyDescent="0.2">
      <c r="I92" s="11">
        <v>1</v>
      </c>
      <c r="J92" t="s">
        <v>136</v>
      </c>
    </row>
    <row r="93" spans="9:10" x14ac:dyDescent="0.2">
      <c r="I93" s="11">
        <v>1</v>
      </c>
      <c r="J93" t="s">
        <v>136</v>
      </c>
    </row>
    <row r="94" spans="9:10" x14ac:dyDescent="0.2">
      <c r="I94" s="11">
        <v>1</v>
      </c>
      <c r="J94" t="s">
        <v>136</v>
      </c>
    </row>
    <row r="95" spans="9:10" x14ac:dyDescent="0.2">
      <c r="I95" s="11">
        <v>1</v>
      </c>
      <c r="J95" t="s">
        <v>136</v>
      </c>
    </row>
    <row r="96" spans="9:10" x14ac:dyDescent="0.2">
      <c r="I96" s="11">
        <v>1</v>
      </c>
      <c r="J96" t="s">
        <v>136</v>
      </c>
    </row>
    <row r="97" spans="9:10" x14ac:dyDescent="0.2">
      <c r="I97" s="11">
        <v>1</v>
      </c>
      <c r="J97" t="s">
        <v>136</v>
      </c>
    </row>
    <row r="98" spans="9:10" x14ac:dyDescent="0.2">
      <c r="I98" s="11">
        <v>1</v>
      </c>
      <c r="J98" t="s">
        <v>136</v>
      </c>
    </row>
    <row r="99" spans="9:10" x14ac:dyDescent="0.2">
      <c r="I99" s="11">
        <v>1</v>
      </c>
      <c r="J99" t="s">
        <v>136</v>
      </c>
    </row>
    <row r="100" spans="9:10" x14ac:dyDescent="0.2">
      <c r="I100" s="11">
        <v>1</v>
      </c>
      <c r="J100" t="s">
        <v>136</v>
      </c>
    </row>
    <row r="101" spans="9:10" x14ac:dyDescent="0.2">
      <c r="I101" s="11">
        <v>1</v>
      </c>
      <c r="J101" t="s">
        <v>136</v>
      </c>
    </row>
    <row r="102" spans="9:10" x14ac:dyDescent="0.2">
      <c r="I102" s="11">
        <v>1</v>
      </c>
      <c r="J102" t="s">
        <v>136</v>
      </c>
    </row>
    <row r="103" spans="9:10" x14ac:dyDescent="0.2">
      <c r="I103" s="11">
        <v>1</v>
      </c>
      <c r="J103" t="s">
        <v>136</v>
      </c>
    </row>
  </sheetData>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8E9B1-1A91-48EC-8004-3FD9F2762FC2}">
  <dimension ref="A1:B16"/>
  <sheetViews>
    <sheetView workbookViewId="0">
      <selection activeCell="H2" sqref="H2"/>
    </sheetView>
  </sheetViews>
  <sheetFormatPr defaultRowHeight="12.75" x14ac:dyDescent="0.2"/>
  <cols>
    <col min="1" max="1" width="13.85546875" bestFit="1" customWidth="1"/>
    <col min="2" max="2" width="16.140625" bestFit="1" customWidth="1"/>
  </cols>
  <sheetData>
    <row r="1" spans="1:2" x14ac:dyDescent="0.2">
      <c r="A1" s="13" t="s">
        <v>2</v>
      </c>
      <c r="B1" t="s">
        <v>147</v>
      </c>
    </row>
    <row r="2" spans="1:2" x14ac:dyDescent="0.2">
      <c r="A2" s="13" t="s">
        <v>6</v>
      </c>
      <c r="B2" t="s">
        <v>17</v>
      </c>
    </row>
    <row r="4" spans="1:2" x14ac:dyDescent="0.2">
      <c r="A4" s="13" t="s">
        <v>125</v>
      </c>
      <c r="B4" t="s">
        <v>128</v>
      </c>
    </row>
    <row r="5" spans="1:2" x14ac:dyDescent="0.2">
      <c r="A5" s="12" t="s">
        <v>34</v>
      </c>
      <c r="B5" s="11">
        <v>49</v>
      </c>
    </row>
    <row r="6" spans="1:2" x14ac:dyDescent="0.2">
      <c r="A6" s="12" t="s">
        <v>43</v>
      </c>
      <c r="B6" s="11">
        <v>53</v>
      </c>
    </row>
    <row r="7" spans="1:2" x14ac:dyDescent="0.2">
      <c r="A7" s="12" t="s">
        <v>45</v>
      </c>
      <c r="B7" s="11">
        <v>7</v>
      </c>
    </row>
    <row r="8" spans="1:2" x14ac:dyDescent="0.2">
      <c r="A8" s="12" t="s">
        <v>23</v>
      </c>
      <c r="B8" s="11">
        <v>20</v>
      </c>
    </row>
    <row r="9" spans="1:2" x14ac:dyDescent="0.2">
      <c r="A9" s="12" t="s">
        <v>40</v>
      </c>
      <c r="B9" s="11">
        <v>94</v>
      </c>
    </row>
    <row r="10" spans="1:2" x14ac:dyDescent="0.2">
      <c r="A10" s="12" t="s">
        <v>51</v>
      </c>
      <c r="B10" s="11">
        <v>9</v>
      </c>
    </row>
    <row r="11" spans="1:2" x14ac:dyDescent="0.2">
      <c r="A11" s="12" t="s">
        <v>20</v>
      </c>
      <c r="B11" s="11">
        <v>29</v>
      </c>
    </row>
    <row r="12" spans="1:2" x14ac:dyDescent="0.2">
      <c r="A12" s="12" t="s">
        <v>31</v>
      </c>
      <c r="B12" s="11">
        <v>64</v>
      </c>
    </row>
    <row r="13" spans="1:2" x14ac:dyDescent="0.2">
      <c r="A13" s="12" t="s">
        <v>48</v>
      </c>
      <c r="B13" s="11">
        <v>5</v>
      </c>
    </row>
    <row r="14" spans="1:2" x14ac:dyDescent="0.2">
      <c r="A14" s="12" t="s">
        <v>37</v>
      </c>
      <c r="B14" s="11">
        <v>50</v>
      </c>
    </row>
    <row r="15" spans="1:2" x14ac:dyDescent="0.2">
      <c r="A15" s="12" t="s">
        <v>26</v>
      </c>
      <c r="B15" s="11">
        <v>117</v>
      </c>
    </row>
    <row r="16" spans="1:2" x14ac:dyDescent="0.2">
      <c r="A16" s="12" t="s">
        <v>126</v>
      </c>
      <c r="B16" s="11">
        <v>497</v>
      </c>
    </row>
  </sheetData>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9F0F-F4B7-4357-97E1-FE96751E438F}">
  <dimension ref="A2:B13"/>
  <sheetViews>
    <sheetView workbookViewId="0">
      <selection activeCell="K35" activeCellId="1" sqref="B1 K35"/>
    </sheetView>
  </sheetViews>
  <sheetFormatPr defaultRowHeight="12.75" x14ac:dyDescent="0.2"/>
  <cols>
    <col min="1" max="1" width="13.85546875" bestFit="1" customWidth="1"/>
    <col min="2" max="2" width="13.7109375" bestFit="1" customWidth="1"/>
    <col min="3" max="30" width="17" bestFit="1" customWidth="1"/>
    <col min="31" max="31" width="11.7109375" bestFit="1" customWidth="1"/>
  </cols>
  <sheetData>
    <row r="2" spans="1:2" x14ac:dyDescent="0.2">
      <c r="A2" s="13" t="s">
        <v>3</v>
      </c>
      <c r="B2" t="s">
        <v>25</v>
      </c>
    </row>
    <row r="4" spans="1:2" x14ac:dyDescent="0.2">
      <c r="A4" s="13" t="s">
        <v>125</v>
      </c>
      <c r="B4" t="s">
        <v>131</v>
      </c>
    </row>
    <row r="5" spans="1:2" x14ac:dyDescent="0.2">
      <c r="A5" s="12" t="s">
        <v>13</v>
      </c>
      <c r="B5" s="11">
        <v>862</v>
      </c>
    </row>
    <row r="6" spans="1:2" x14ac:dyDescent="0.2">
      <c r="A6" s="14" t="s">
        <v>24</v>
      </c>
      <c r="B6" s="11">
        <v>862</v>
      </c>
    </row>
    <row r="7" spans="1:2" x14ac:dyDescent="0.2">
      <c r="A7" s="12" t="s">
        <v>42</v>
      </c>
      <c r="B7" s="11">
        <v>2274</v>
      </c>
    </row>
    <row r="8" spans="1:2" x14ac:dyDescent="0.2">
      <c r="A8" s="14" t="s">
        <v>24</v>
      </c>
      <c r="B8" s="11">
        <v>2274</v>
      </c>
    </row>
    <row r="9" spans="1:2" x14ac:dyDescent="0.2">
      <c r="A9" s="12" t="s">
        <v>29</v>
      </c>
      <c r="B9" s="11">
        <v>3369</v>
      </c>
    </row>
    <row r="10" spans="1:2" x14ac:dyDescent="0.2">
      <c r="A10" s="14" t="s">
        <v>24</v>
      </c>
      <c r="B10" s="11">
        <v>3369</v>
      </c>
    </row>
    <row r="11" spans="1:2" x14ac:dyDescent="0.2">
      <c r="A11" s="12" t="s">
        <v>15</v>
      </c>
      <c r="B11" s="11">
        <v>655</v>
      </c>
    </row>
    <row r="12" spans="1:2" x14ac:dyDescent="0.2">
      <c r="A12" s="14" t="s">
        <v>24</v>
      </c>
      <c r="B12" s="11">
        <v>655</v>
      </c>
    </row>
    <row r="13" spans="1:2" x14ac:dyDescent="0.2">
      <c r="A13" s="12" t="s">
        <v>126</v>
      </c>
      <c r="B13" s="11">
        <v>7160</v>
      </c>
    </row>
  </sheetData>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9DD1A-C809-4E64-B8C5-B436C78B7DE5}">
  <dimension ref="B2:D10"/>
  <sheetViews>
    <sheetView showGridLines="0" workbookViewId="0">
      <selection activeCell="D4" sqref="D4"/>
    </sheetView>
  </sheetViews>
  <sheetFormatPr defaultRowHeight="12.75" x14ac:dyDescent="0.2"/>
  <cols>
    <col min="2" max="2" width="3.85546875" customWidth="1"/>
    <col min="3" max="3" width="13.85546875" bestFit="1" customWidth="1"/>
    <col min="4" max="4" width="16" bestFit="1" customWidth="1"/>
  </cols>
  <sheetData>
    <row r="2" spans="2:4" ht="15" x14ac:dyDescent="0.2">
      <c r="B2" s="15" t="s">
        <v>133</v>
      </c>
    </row>
    <row r="4" spans="2:4" x14ac:dyDescent="0.2">
      <c r="C4" s="13" t="s">
        <v>6</v>
      </c>
      <c r="D4" t="s">
        <v>36</v>
      </c>
    </row>
    <row r="6" spans="2:4" x14ac:dyDescent="0.2">
      <c r="C6" s="13" t="s">
        <v>125</v>
      </c>
      <c r="D6" t="s">
        <v>134</v>
      </c>
    </row>
    <row r="7" spans="2:4" x14ac:dyDescent="0.2">
      <c r="C7" s="12" t="s">
        <v>24</v>
      </c>
      <c r="D7" s="11">
        <v>20</v>
      </c>
    </row>
    <row r="8" spans="2:4" x14ac:dyDescent="0.2">
      <c r="C8" s="12" t="s">
        <v>12</v>
      </c>
      <c r="D8" s="11">
        <v>19</v>
      </c>
    </row>
    <row r="9" spans="2:4" x14ac:dyDescent="0.2">
      <c r="C9" s="12" t="s">
        <v>55</v>
      </c>
      <c r="D9" s="11">
        <v>1</v>
      </c>
    </row>
    <row r="10" spans="2:4" x14ac:dyDescent="0.2">
      <c r="C10" s="12" t="s">
        <v>126</v>
      </c>
      <c r="D10" s="11">
        <v>40</v>
      </c>
    </row>
  </sheetData>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DB9A-F607-46FE-8944-4F6B43CC096A}">
  <dimension ref="B2:X14"/>
  <sheetViews>
    <sheetView showGridLines="0" topLeftCell="A4" workbookViewId="0">
      <selection activeCell="C18" sqref="C18"/>
    </sheetView>
  </sheetViews>
  <sheetFormatPr defaultRowHeight="12.75" x14ac:dyDescent="0.2"/>
  <cols>
    <col min="2" max="2" width="3.85546875" customWidth="1"/>
    <col min="3" max="3" width="30.5703125" bestFit="1" customWidth="1"/>
    <col min="4" max="4" width="17" bestFit="1" customWidth="1"/>
    <col min="5" max="5" width="7.28515625" bestFit="1" customWidth="1"/>
    <col min="6" max="6" width="7.42578125" bestFit="1" customWidth="1"/>
    <col min="7" max="7" width="7.28515625" bestFit="1" customWidth="1"/>
    <col min="8" max="8" width="7.7109375" bestFit="1" customWidth="1"/>
    <col min="9" max="9" width="7" bestFit="1" customWidth="1"/>
    <col min="10" max="10" width="7.5703125" bestFit="1" customWidth="1"/>
    <col min="11" max="11" width="7.85546875" bestFit="1" customWidth="1"/>
    <col min="12" max="12" width="11.7109375" bestFit="1" customWidth="1"/>
  </cols>
  <sheetData>
    <row r="2" spans="2:24" ht="15" x14ac:dyDescent="0.2">
      <c r="B2" s="15" t="s">
        <v>139</v>
      </c>
      <c r="C2" s="13" t="s">
        <v>2</v>
      </c>
      <c r="D2" t="s">
        <v>24</v>
      </c>
    </row>
    <row r="4" spans="2:24" x14ac:dyDescent="0.2">
      <c r="C4" s="13" t="s">
        <v>140</v>
      </c>
      <c r="D4" s="13" t="s">
        <v>127</v>
      </c>
    </row>
    <row r="5" spans="2:24" x14ac:dyDescent="0.2">
      <c r="C5" s="13" t="s">
        <v>125</v>
      </c>
      <c r="D5" t="s">
        <v>44</v>
      </c>
      <c r="E5" t="s">
        <v>47</v>
      </c>
      <c r="F5" t="s">
        <v>32</v>
      </c>
      <c r="G5" t="s">
        <v>28</v>
      </c>
      <c r="H5" t="s">
        <v>14</v>
      </c>
      <c r="I5" t="s">
        <v>21</v>
      </c>
      <c r="J5" t="s">
        <v>35</v>
      </c>
      <c r="K5" t="s">
        <v>33</v>
      </c>
      <c r="L5" t="s">
        <v>126</v>
      </c>
      <c r="P5" s="16" t="s">
        <v>44</v>
      </c>
      <c r="Q5" s="16" t="s">
        <v>47</v>
      </c>
      <c r="R5" s="16" t="s">
        <v>32</v>
      </c>
      <c r="S5" s="16" t="s">
        <v>28</v>
      </c>
      <c r="T5" s="16" t="s">
        <v>14</v>
      </c>
      <c r="U5" s="16" t="s">
        <v>21</v>
      </c>
      <c r="V5" s="16" t="s">
        <v>35</v>
      </c>
      <c r="W5" s="16" t="s">
        <v>33</v>
      </c>
    </row>
    <row r="6" spans="2:24" x14ac:dyDescent="0.2">
      <c r="C6" s="12" t="s">
        <v>16</v>
      </c>
      <c r="D6" s="17">
        <v>5.7071960297766747E-2</v>
      </c>
      <c r="E6" s="17">
        <v>0.18362282878411912</v>
      </c>
      <c r="F6" s="17">
        <v>0.10669975186104218</v>
      </c>
      <c r="G6" s="17">
        <v>0.23076923076923078</v>
      </c>
      <c r="H6" s="17">
        <v>9.9255583126550875E-2</v>
      </c>
      <c r="I6" s="17">
        <v>7.9404466501240695E-2</v>
      </c>
      <c r="J6" s="17">
        <v>0.10421836228287841</v>
      </c>
      <c r="K6" s="17">
        <v>9.9255583126550875E-2</v>
      </c>
      <c r="L6" s="17">
        <v>0.96029776674937961</v>
      </c>
      <c r="P6" s="17">
        <v>4.9627791563275434E-3</v>
      </c>
      <c r="Q6" s="17">
        <v>4.9627791563275434E-3</v>
      </c>
      <c r="R6" s="17">
        <v>2.4813895781637717E-3</v>
      </c>
      <c r="S6" s="17">
        <v>9.9255583126550868E-3</v>
      </c>
      <c r="T6" s="17">
        <v>4.9627791563275434E-3</v>
      </c>
      <c r="U6" s="17">
        <v>2.4813895781637717E-3</v>
      </c>
      <c r="V6" s="17">
        <v>2.4813895781637717E-3</v>
      </c>
      <c r="W6" s="17">
        <v>2.4813895781637717E-3</v>
      </c>
      <c r="X6" s="17"/>
    </row>
    <row r="7" spans="2:24" x14ac:dyDescent="0.2">
      <c r="C7" s="12" t="s">
        <v>82</v>
      </c>
      <c r="D7" s="17">
        <v>0</v>
      </c>
      <c r="E7" s="17">
        <v>0</v>
      </c>
      <c r="F7" s="17">
        <v>0</v>
      </c>
      <c r="G7" s="17">
        <v>4.9627791563275434E-3</v>
      </c>
      <c r="H7" s="17">
        <v>0</v>
      </c>
      <c r="I7" s="17">
        <v>0</v>
      </c>
      <c r="J7" s="17">
        <v>0</v>
      </c>
      <c r="K7" s="17">
        <v>0</v>
      </c>
      <c r="L7" s="17">
        <v>4.9627791563275434E-3</v>
      </c>
    </row>
    <row r="8" spans="2:24" x14ac:dyDescent="0.2">
      <c r="C8" s="12" t="s">
        <v>30</v>
      </c>
      <c r="D8" s="17">
        <v>4.9627791563275434E-3</v>
      </c>
      <c r="E8" s="17">
        <v>4.9627791563275434E-3</v>
      </c>
      <c r="F8" s="17">
        <v>2.4813895781637717E-3</v>
      </c>
      <c r="G8" s="17">
        <v>9.9255583126550868E-3</v>
      </c>
      <c r="H8" s="17">
        <v>4.9627791563275434E-3</v>
      </c>
      <c r="I8" s="17">
        <v>2.4813895781637717E-3</v>
      </c>
      <c r="J8" s="17">
        <v>2.4813895781637717E-3</v>
      </c>
      <c r="K8" s="17">
        <v>2.4813895781637717E-3</v>
      </c>
      <c r="L8" s="17">
        <v>3.4739454094292806E-2</v>
      </c>
    </row>
    <row r="9" spans="2:24" x14ac:dyDescent="0.2">
      <c r="C9" s="12" t="s">
        <v>126</v>
      </c>
      <c r="D9" s="17">
        <v>6.2034739454094295E-2</v>
      </c>
      <c r="E9" s="17">
        <v>0.18858560794044665</v>
      </c>
      <c r="F9" s="17">
        <v>0.10918114143920596</v>
      </c>
      <c r="G9" s="17">
        <v>0.24565756823821339</v>
      </c>
      <c r="H9" s="17">
        <v>0.10421836228287841</v>
      </c>
      <c r="I9" s="17">
        <v>8.1885856079404462E-2</v>
      </c>
      <c r="J9" s="17">
        <v>0.10669975186104218</v>
      </c>
      <c r="K9" s="17">
        <v>0.10173697270471464</v>
      </c>
      <c r="L9" s="17">
        <v>1</v>
      </c>
    </row>
    <row r="13" spans="2:24" x14ac:dyDescent="0.2">
      <c r="C13" s="17">
        <v>0</v>
      </c>
      <c r="D13" s="17">
        <v>0</v>
      </c>
      <c r="E13" s="17">
        <v>0</v>
      </c>
      <c r="F13" s="17">
        <v>4.9627791563275434E-3</v>
      </c>
      <c r="G13" s="17">
        <v>0</v>
      </c>
      <c r="H13" s="17">
        <v>0</v>
      </c>
      <c r="I13" s="17">
        <v>0</v>
      </c>
      <c r="J13" s="17">
        <v>0</v>
      </c>
      <c r="K13" s="17">
        <v>4.9627791563275434E-3</v>
      </c>
    </row>
    <row r="14" spans="2:24" x14ac:dyDescent="0.2">
      <c r="C14" s="17">
        <v>4.9627791563275434E-3</v>
      </c>
      <c r="D14" s="17">
        <v>4.9627791563275434E-3</v>
      </c>
      <c r="E14" s="17">
        <v>2.4813895781637717E-3</v>
      </c>
      <c r="F14" s="17">
        <v>9.9255583126550868E-3</v>
      </c>
      <c r="G14" s="17">
        <v>4.9627791563275434E-3</v>
      </c>
      <c r="H14" s="17">
        <v>2.4813895781637717E-3</v>
      </c>
      <c r="I14" s="17">
        <v>2.4813895781637717E-3</v>
      </c>
      <c r="J14" s="17">
        <v>2.4813895781637717E-3</v>
      </c>
      <c r="K14" s="17">
        <v>3.4739454094292806E-2</v>
      </c>
    </row>
  </sheetData>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AFAA7-967E-4C4C-B0A3-4120241B1D79}">
  <dimension ref="B2:D10"/>
  <sheetViews>
    <sheetView showGridLines="0" workbookViewId="0">
      <selection activeCell="C4" sqref="C4"/>
    </sheetView>
  </sheetViews>
  <sheetFormatPr defaultRowHeight="12.75" x14ac:dyDescent="0.2"/>
  <cols>
    <col min="2" max="2" width="3.85546875" customWidth="1"/>
    <col min="3" max="3" width="14.85546875" bestFit="1" customWidth="1"/>
    <col min="4" max="4" width="30.5703125" bestFit="1" customWidth="1"/>
    <col min="5" max="5" width="4.42578125" bestFit="1" customWidth="1"/>
    <col min="6" max="6" width="5.85546875" bestFit="1" customWidth="1"/>
    <col min="7" max="7" width="9.42578125" bestFit="1" customWidth="1"/>
    <col min="8" max="8" width="8.5703125" bestFit="1" customWidth="1"/>
    <col min="9" max="9" width="11.7109375" bestFit="1" customWidth="1"/>
  </cols>
  <sheetData>
    <row r="2" spans="2:4" ht="15" x14ac:dyDescent="0.2">
      <c r="B2" s="15" t="s">
        <v>141</v>
      </c>
      <c r="C2" s="13" t="s">
        <v>2</v>
      </c>
      <c r="D2" t="s">
        <v>24</v>
      </c>
    </row>
    <row r="4" spans="2:4" x14ac:dyDescent="0.2">
      <c r="C4" s="13" t="s">
        <v>125</v>
      </c>
      <c r="D4" t="s">
        <v>140</v>
      </c>
    </row>
    <row r="5" spans="2:4" x14ac:dyDescent="0.2">
      <c r="C5" s="12" t="s">
        <v>30</v>
      </c>
      <c r="D5" s="11">
        <v>14</v>
      </c>
    </row>
    <row r="6" spans="2:4" x14ac:dyDescent="0.2">
      <c r="C6" s="14" t="s">
        <v>49</v>
      </c>
      <c r="D6" s="11">
        <v>6</v>
      </c>
    </row>
    <row r="7" spans="2:4" x14ac:dyDescent="0.2">
      <c r="C7" s="14" t="s">
        <v>15</v>
      </c>
      <c r="D7" s="11">
        <v>3</v>
      </c>
    </row>
    <row r="8" spans="2:4" x14ac:dyDescent="0.2">
      <c r="C8" s="14" t="s">
        <v>29</v>
      </c>
      <c r="D8" s="11">
        <v>3</v>
      </c>
    </row>
    <row r="9" spans="2:4" x14ac:dyDescent="0.2">
      <c r="C9" s="14" t="s">
        <v>13</v>
      </c>
      <c r="D9" s="11">
        <v>2</v>
      </c>
    </row>
    <row r="10" spans="2:4" x14ac:dyDescent="0.2">
      <c r="C10" s="12" t="s">
        <v>126</v>
      </c>
      <c r="D10" s="11">
        <v>14</v>
      </c>
    </row>
  </sheetData>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A6AF-7FA7-46CF-BCEA-65FF1F801A0A}">
  <dimension ref="A2:C24"/>
  <sheetViews>
    <sheetView workbookViewId="0">
      <selection activeCell="I44" sqref="I44"/>
    </sheetView>
  </sheetViews>
  <sheetFormatPr defaultRowHeight="12.75" x14ac:dyDescent="0.2"/>
  <cols>
    <col min="1" max="1" width="20.7109375" bestFit="1" customWidth="1"/>
    <col min="2" max="2" width="17" bestFit="1" customWidth="1"/>
    <col min="3" max="3" width="11.7109375" bestFit="1" customWidth="1"/>
    <col min="4" max="4" width="7.42578125" bestFit="1" customWidth="1"/>
    <col min="5" max="5" width="7.7109375" bestFit="1" customWidth="1"/>
    <col min="6" max="6" width="7.5703125" bestFit="1" customWidth="1"/>
    <col min="7" max="7" width="7" bestFit="1" customWidth="1"/>
    <col min="8" max="8" width="7.85546875" bestFit="1" customWidth="1"/>
    <col min="9" max="9" width="8.5703125" bestFit="1" customWidth="1"/>
    <col min="10" max="10" width="11.7109375" bestFit="1" customWidth="1"/>
  </cols>
  <sheetData>
    <row r="2" spans="1:3" x14ac:dyDescent="0.2">
      <c r="A2" s="13" t="s">
        <v>143</v>
      </c>
      <c r="B2" s="13" t="s">
        <v>127</v>
      </c>
    </row>
    <row r="3" spans="1:3" x14ac:dyDescent="0.2">
      <c r="A3" s="13" t="s">
        <v>125</v>
      </c>
      <c r="B3" t="s">
        <v>28</v>
      </c>
      <c r="C3" t="s">
        <v>126</v>
      </c>
    </row>
    <row r="4" spans="1:3" x14ac:dyDescent="0.2">
      <c r="A4" s="12" t="s">
        <v>24</v>
      </c>
      <c r="B4" s="11">
        <v>99</v>
      </c>
      <c r="C4" s="11">
        <v>99</v>
      </c>
    </row>
    <row r="5" spans="1:3" x14ac:dyDescent="0.2">
      <c r="A5" s="14" t="s">
        <v>45</v>
      </c>
      <c r="B5" s="11">
        <v>1</v>
      </c>
      <c r="C5" s="11">
        <v>1</v>
      </c>
    </row>
    <row r="6" spans="1:3" x14ac:dyDescent="0.2">
      <c r="A6" s="14" t="s">
        <v>23</v>
      </c>
      <c r="B6" s="11">
        <v>3</v>
      </c>
      <c r="C6" s="11">
        <v>3</v>
      </c>
    </row>
    <row r="7" spans="1:3" x14ac:dyDescent="0.2">
      <c r="A7" s="14" t="s">
        <v>51</v>
      </c>
      <c r="B7" s="11">
        <v>4</v>
      </c>
      <c r="C7" s="11">
        <v>4</v>
      </c>
    </row>
    <row r="8" spans="1:3" x14ac:dyDescent="0.2">
      <c r="A8" s="14" t="s">
        <v>20</v>
      </c>
      <c r="B8" s="11">
        <v>4</v>
      </c>
      <c r="C8" s="11">
        <v>4</v>
      </c>
    </row>
    <row r="9" spans="1:3" x14ac:dyDescent="0.2">
      <c r="A9" s="14" t="s">
        <v>31</v>
      </c>
      <c r="B9" s="11">
        <v>10</v>
      </c>
      <c r="C9" s="11">
        <v>10</v>
      </c>
    </row>
    <row r="10" spans="1:3" x14ac:dyDescent="0.2">
      <c r="A10" s="14" t="s">
        <v>40</v>
      </c>
      <c r="B10" s="11">
        <v>13</v>
      </c>
      <c r="C10" s="11">
        <v>13</v>
      </c>
    </row>
    <row r="11" spans="1:3" x14ac:dyDescent="0.2">
      <c r="A11" s="14" t="s">
        <v>37</v>
      </c>
      <c r="B11" s="11">
        <v>13</v>
      </c>
      <c r="C11" s="11">
        <v>13</v>
      </c>
    </row>
    <row r="12" spans="1:3" x14ac:dyDescent="0.2">
      <c r="A12" s="14" t="s">
        <v>43</v>
      </c>
      <c r="B12" s="11">
        <v>16</v>
      </c>
      <c r="C12" s="11">
        <v>16</v>
      </c>
    </row>
    <row r="13" spans="1:3" x14ac:dyDescent="0.2">
      <c r="A13" s="14" t="s">
        <v>34</v>
      </c>
      <c r="B13" s="11">
        <v>16</v>
      </c>
      <c r="C13" s="11">
        <v>16</v>
      </c>
    </row>
    <row r="14" spans="1:3" x14ac:dyDescent="0.2">
      <c r="A14" s="14" t="s">
        <v>26</v>
      </c>
      <c r="B14" s="11">
        <v>19</v>
      </c>
      <c r="C14" s="11">
        <v>19</v>
      </c>
    </row>
    <row r="15" spans="1:3" x14ac:dyDescent="0.2">
      <c r="A15" s="12" t="s">
        <v>12</v>
      </c>
      <c r="B15" s="11">
        <v>17</v>
      </c>
      <c r="C15" s="11">
        <v>17</v>
      </c>
    </row>
    <row r="16" spans="1:3" x14ac:dyDescent="0.2">
      <c r="A16" s="14" t="s">
        <v>40</v>
      </c>
      <c r="B16" s="11">
        <v>1</v>
      </c>
      <c r="C16" s="11">
        <v>1</v>
      </c>
    </row>
    <row r="17" spans="1:3" x14ac:dyDescent="0.2">
      <c r="A17" s="14" t="s">
        <v>23</v>
      </c>
      <c r="B17" s="11">
        <v>1</v>
      </c>
      <c r="C17" s="11">
        <v>1</v>
      </c>
    </row>
    <row r="18" spans="1:3" x14ac:dyDescent="0.2">
      <c r="A18" s="14" t="s">
        <v>31</v>
      </c>
      <c r="B18" s="11">
        <v>1</v>
      </c>
      <c r="C18" s="11">
        <v>1</v>
      </c>
    </row>
    <row r="19" spans="1:3" x14ac:dyDescent="0.2">
      <c r="A19" s="14" t="s">
        <v>26</v>
      </c>
      <c r="B19" s="11">
        <v>2</v>
      </c>
      <c r="C19" s="11">
        <v>2</v>
      </c>
    </row>
    <row r="20" spans="1:3" x14ac:dyDescent="0.2">
      <c r="A20" s="14" t="s">
        <v>20</v>
      </c>
      <c r="B20" s="11">
        <v>3</v>
      </c>
      <c r="C20" s="11">
        <v>3</v>
      </c>
    </row>
    <row r="21" spans="1:3" x14ac:dyDescent="0.2">
      <c r="A21" s="14" t="s">
        <v>37</v>
      </c>
      <c r="B21" s="11">
        <v>3</v>
      </c>
      <c r="C21" s="11">
        <v>3</v>
      </c>
    </row>
    <row r="22" spans="1:3" x14ac:dyDescent="0.2">
      <c r="A22" s="14" t="s">
        <v>34</v>
      </c>
      <c r="B22" s="11">
        <v>3</v>
      </c>
      <c r="C22" s="11">
        <v>3</v>
      </c>
    </row>
    <row r="23" spans="1:3" x14ac:dyDescent="0.2">
      <c r="A23" s="14" t="s">
        <v>43</v>
      </c>
      <c r="B23" s="11">
        <v>3</v>
      </c>
      <c r="C23" s="11">
        <v>3</v>
      </c>
    </row>
    <row r="24" spans="1:3" x14ac:dyDescent="0.2">
      <c r="A24" s="12" t="s">
        <v>126</v>
      </c>
      <c r="B24" s="11">
        <v>116</v>
      </c>
      <c r="C24" s="11">
        <v>116</v>
      </c>
    </row>
  </sheetData>
  <pageMargins left="0.7" right="0.7" top="0.75" bottom="0.75" header="0.3" footer="0.3"/>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DB17-6CA3-42AD-B301-424CF40066D9}">
  <dimension ref="B2:I11"/>
  <sheetViews>
    <sheetView showGridLines="0" workbookViewId="0">
      <selection activeCell="G5" sqref="G5"/>
    </sheetView>
  </sheetViews>
  <sheetFormatPr defaultRowHeight="12.75" x14ac:dyDescent="0.2"/>
  <cols>
    <col min="2" max="2" width="3.85546875" customWidth="1"/>
    <col min="3" max="3" width="15.140625" bestFit="1" customWidth="1"/>
    <col min="4" max="4" width="17" bestFit="1" customWidth="1"/>
    <col min="5" max="5" width="6.28515625" bestFit="1" customWidth="1"/>
    <col min="6" max="6" width="8.5703125" bestFit="1" customWidth="1"/>
    <col min="7" max="7" width="6.28515625" bestFit="1" customWidth="1"/>
    <col min="8" max="8" width="4.85546875" bestFit="1" customWidth="1"/>
    <col min="9" max="9" width="11.7109375" bestFit="1" customWidth="1"/>
  </cols>
  <sheetData>
    <row r="2" spans="2:9" ht="15" x14ac:dyDescent="0.2">
      <c r="B2" s="15" t="s">
        <v>144</v>
      </c>
      <c r="C2" s="13" t="s">
        <v>2</v>
      </c>
      <c r="D2" t="s">
        <v>24</v>
      </c>
    </row>
    <row r="4" spans="2:9" x14ac:dyDescent="0.2">
      <c r="C4" s="13" t="s">
        <v>145</v>
      </c>
      <c r="D4" s="13" t="s">
        <v>127</v>
      </c>
    </row>
    <row r="5" spans="2:9" x14ac:dyDescent="0.2">
      <c r="C5" s="13" t="s">
        <v>125</v>
      </c>
      <c r="D5" t="s">
        <v>25</v>
      </c>
      <c r="E5" t="s">
        <v>38</v>
      </c>
      <c r="F5" t="s">
        <v>13</v>
      </c>
      <c r="G5" t="s">
        <v>27</v>
      </c>
      <c r="H5" t="s">
        <v>41</v>
      </c>
      <c r="I5" t="s">
        <v>126</v>
      </c>
    </row>
    <row r="6" spans="2:9" x14ac:dyDescent="0.2">
      <c r="C6" s="12" t="s">
        <v>42</v>
      </c>
      <c r="D6" s="11">
        <v>8</v>
      </c>
      <c r="E6" s="11">
        <v>7</v>
      </c>
      <c r="F6" s="11">
        <v>6</v>
      </c>
      <c r="G6" s="11">
        <v>8</v>
      </c>
      <c r="H6" s="11">
        <v>2</v>
      </c>
      <c r="I6" s="11">
        <v>31</v>
      </c>
    </row>
    <row r="7" spans="2:9" x14ac:dyDescent="0.2">
      <c r="C7" s="12" t="s">
        <v>29</v>
      </c>
      <c r="D7" s="11">
        <v>14</v>
      </c>
      <c r="E7" s="11">
        <v>38</v>
      </c>
      <c r="F7" s="11">
        <v>40</v>
      </c>
      <c r="G7" s="11">
        <v>22</v>
      </c>
      <c r="H7" s="11">
        <v>15</v>
      </c>
      <c r="I7" s="11">
        <v>129</v>
      </c>
    </row>
    <row r="8" spans="2:9" x14ac:dyDescent="0.2">
      <c r="C8" s="12" t="s">
        <v>13</v>
      </c>
      <c r="D8" s="11">
        <v>4</v>
      </c>
      <c r="E8" s="11">
        <v>21</v>
      </c>
      <c r="F8" s="11">
        <v>43</v>
      </c>
      <c r="G8" s="11">
        <v>41</v>
      </c>
      <c r="H8" s="11">
        <v>26</v>
      </c>
      <c r="I8" s="11">
        <v>135</v>
      </c>
    </row>
    <row r="9" spans="2:9" x14ac:dyDescent="0.2">
      <c r="C9" s="12" t="s">
        <v>15</v>
      </c>
      <c r="D9" s="11">
        <v>4</v>
      </c>
      <c r="E9" s="11">
        <v>11</v>
      </c>
      <c r="F9" s="11">
        <v>17</v>
      </c>
      <c r="G9" s="11">
        <v>32</v>
      </c>
      <c r="H9" s="11">
        <v>19</v>
      </c>
      <c r="I9" s="11">
        <v>83</v>
      </c>
    </row>
    <row r="10" spans="2:9" x14ac:dyDescent="0.2">
      <c r="C10" s="12" t="s">
        <v>49</v>
      </c>
      <c r="D10" s="11"/>
      <c r="E10" s="11">
        <v>1</v>
      </c>
      <c r="F10" s="11">
        <v>1</v>
      </c>
      <c r="G10" s="11">
        <v>9</v>
      </c>
      <c r="H10" s="11">
        <v>14</v>
      </c>
      <c r="I10" s="11">
        <v>25</v>
      </c>
    </row>
    <row r="11" spans="2:9" x14ac:dyDescent="0.2">
      <c r="C11" s="12" t="s">
        <v>126</v>
      </c>
      <c r="D11" s="11">
        <v>30</v>
      </c>
      <c r="E11" s="11">
        <v>78</v>
      </c>
      <c r="F11" s="11">
        <v>107</v>
      </c>
      <c r="G11" s="11">
        <v>112</v>
      </c>
      <c r="H11" s="11">
        <v>76</v>
      </c>
      <c r="I11" s="11">
        <v>403</v>
      </c>
    </row>
  </sheetData>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2030A-6F4D-4F37-8B5A-B2C48B961DDB}">
  <dimension ref="A2:J9"/>
  <sheetViews>
    <sheetView workbookViewId="0">
      <selection activeCell="E44" sqref="E44"/>
    </sheetView>
  </sheetViews>
  <sheetFormatPr defaultRowHeight="12.75" x14ac:dyDescent="0.2"/>
  <cols>
    <col min="1" max="1" width="19" bestFit="1" customWidth="1"/>
    <col min="2" max="2" width="17" bestFit="1" customWidth="1"/>
    <col min="3" max="3" width="7" bestFit="1" customWidth="1"/>
    <col min="4" max="4" width="7.42578125" bestFit="1" customWidth="1"/>
    <col min="5" max="5" width="7.7109375" bestFit="1" customWidth="1"/>
    <col min="6" max="6" width="7.5703125" bestFit="1" customWidth="1"/>
    <col min="7" max="7" width="7" bestFit="1" customWidth="1"/>
    <col min="8" max="8" width="7.85546875" bestFit="1" customWidth="1"/>
    <col min="9" max="9" width="8.5703125" bestFit="1" customWidth="1"/>
    <col min="10" max="10" width="11.7109375" bestFit="1" customWidth="1"/>
  </cols>
  <sheetData>
    <row r="2" spans="1:10" x14ac:dyDescent="0.2">
      <c r="A2" s="13" t="s">
        <v>146</v>
      </c>
      <c r="B2" s="13" t="s">
        <v>127</v>
      </c>
    </row>
    <row r="3" spans="1:10" x14ac:dyDescent="0.2">
      <c r="A3" s="13" t="s">
        <v>125</v>
      </c>
      <c r="B3" t="s">
        <v>28</v>
      </c>
      <c r="C3" t="s">
        <v>47</v>
      </c>
      <c r="D3" t="s">
        <v>32</v>
      </c>
      <c r="E3" t="s">
        <v>14</v>
      </c>
      <c r="F3" t="s">
        <v>35</v>
      </c>
      <c r="G3" t="s">
        <v>21</v>
      </c>
      <c r="H3" t="s">
        <v>33</v>
      </c>
      <c r="I3" t="s">
        <v>44</v>
      </c>
      <c r="J3" t="s">
        <v>126</v>
      </c>
    </row>
    <row r="4" spans="1:10" x14ac:dyDescent="0.2">
      <c r="A4" s="12" t="s">
        <v>13</v>
      </c>
      <c r="B4" s="11">
        <v>32</v>
      </c>
      <c r="C4" s="11">
        <v>33</v>
      </c>
      <c r="D4" s="11">
        <v>21</v>
      </c>
      <c r="E4" s="11">
        <v>24</v>
      </c>
      <c r="F4" s="11">
        <v>16</v>
      </c>
      <c r="G4" s="11">
        <v>14</v>
      </c>
      <c r="H4" s="11">
        <v>23</v>
      </c>
      <c r="I4" s="11">
        <v>8</v>
      </c>
      <c r="J4" s="11">
        <v>171</v>
      </c>
    </row>
    <row r="5" spans="1:10" x14ac:dyDescent="0.2">
      <c r="A5" s="12" t="s">
        <v>27</v>
      </c>
      <c r="B5" s="11">
        <v>33</v>
      </c>
      <c r="C5" s="11">
        <v>26</v>
      </c>
      <c r="D5" s="11">
        <v>22</v>
      </c>
      <c r="E5" s="11">
        <v>14</v>
      </c>
      <c r="F5" s="11">
        <v>15</v>
      </c>
      <c r="G5" s="11">
        <v>14</v>
      </c>
      <c r="H5" s="11">
        <v>8</v>
      </c>
      <c r="I5" s="11">
        <v>14</v>
      </c>
      <c r="J5" s="11">
        <v>146</v>
      </c>
    </row>
    <row r="6" spans="1:10" x14ac:dyDescent="0.2">
      <c r="A6" s="12" t="s">
        <v>41</v>
      </c>
      <c r="B6" s="11">
        <v>17</v>
      </c>
      <c r="C6" s="11">
        <v>17</v>
      </c>
      <c r="D6" s="11">
        <v>13</v>
      </c>
      <c r="E6" s="11">
        <v>11</v>
      </c>
      <c r="F6" s="11">
        <v>16</v>
      </c>
      <c r="G6" s="11">
        <v>10</v>
      </c>
      <c r="H6" s="11">
        <v>9</v>
      </c>
      <c r="I6" s="11">
        <v>8</v>
      </c>
      <c r="J6" s="11">
        <v>101</v>
      </c>
    </row>
    <row r="7" spans="1:10" x14ac:dyDescent="0.2">
      <c r="A7" s="12" t="s">
        <v>38</v>
      </c>
      <c r="B7" s="11">
        <v>26</v>
      </c>
      <c r="C7" s="11">
        <v>15</v>
      </c>
      <c r="D7" s="11">
        <v>7</v>
      </c>
      <c r="E7" s="11">
        <v>10</v>
      </c>
      <c r="F7" s="11">
        <v>12</v>
      </c>
      <c r="G7" s="11">
        <v>13</v>
      </c>
      <c r="H7" s="11">
        <v>9</v>
      </c>
      <c r="I7" s="11">
        <v>2</v>
      </c>
      <c r="J7" s="11">
        <v>94</v>
      </c>
    </row>
    <row r="8" spans="1:10" x14ac:dyDescent="0.2">
      <c r="A8" s="12" t="s">
        <v>25</v>
      </c>
      <c r="B8" s="11">
        <v>10</v>
      </c>
      <c r="C8" s="11">
        <v>11</v>
      </c>
      <c r="D8" s="11">
        <v>2</v>
      </c>
      <c r="E8" s="11">
        <v>3</v>
      </c>
      <c r="F8" s="11">
        <v>1</v>
      </c>
      <c r="G8" s="11">
        <v>4</v>
      </c>
      <c r="H8" s="11">
        <v>3</v>
      </c>
      <c r="I8" s="11">
        <v>4</v>
      </c>
      <c r="J8" s="11">
        <v>38</v>
      </c>
    </row>
    <row r="9" spans="1:10" x14ac:dyDescent="0.2">
      <c r="A9" s="12" t="s">
        <v>126</v>
      </c>
      <c r="B9" s="11">
        <v>118</v>
      </c>
      <c r="C9" s="11">
        <v>102</v>
      </c>
      <c r="D9" s="11">
        <v>65</v>
      </c>
      <c r="E9" s="11">
        <v>62</v>
      </c>
      <c r="F9" s="11">
        <v>60</v>
      </c>
      <c r="G9" s="11">
        <v>55</v>
      </c>
      <c r="H9" s="11">
        <v>52</v>
      </c>
      <c r="I9" s="11">
        <v>36</v>
      </c>
      <c r="J9" s="11">
        <v>550</v>
      </c>
    </row>
  </sheetData>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BD372-4F8D-403F-928B-8522A9D9FF11}">
  <dimension ref="B2:D13"/>
  <sheetViews>
    <sheetView showGridLines="0" workbookViewId="0">
      <selection activeCell="K2" sqref="K2"/>
    </sheetView>
  </sheetViews>
  <sheetFormatPr defaultRowHeight="12.75" x14ac:dyDescent="0.2"/>
  <cols>
    <col min="2" max="2" width="3.85546875" customWidth="1"/>
    <col min="3" max="3" width="13.85546875" bestFit="1" customWidth="1"/>
    <col min="4" max="4" width="16" bestFit="1" customWidth="1"/>
    <col min="5" max="5" width="7.5703125" bestFit="1" customWidth="1"/>
    <col min="6" max="6" width="7" bestFit="1" customWidth="1"/>
    <col min="7" max="7" width="7.7109375" bestFit="1" customWidth="1"/>
    <col min="8" max="8" width="6.140625" bestFit="1" customWidth="1"/>
    <col min="9" max="9" width="7.42578125" bestFit="1" customWidth="1"/>
    <col min="10" max="10" width="7" bestFit="1" customWidth="1"/>
    <col min="11" max="11" width="8.5703125" bestFit="1" customWidth="1"/>
    <col min="12" max="12" width="11.7109375" bestFit="1" customWidth="1"/>
  </cols>
  <sheetData>
    <row r="2" spans="2:4" ht="15" x14ac:dyDescent="0.2">
      <c r="B2" s="15" t="s">
        <v>148</v>
      </c>
      <c r="C2" s="13" t="s">
        <v>2</v>
      </c>
      <c r="D2" t="s">
        <v>149</v>
      </c>
    </row>
    <row r="4" spans="2:4" x14ac:dyDescent="0.2">
      <c r="C4" s="13" t="s">
        <v>125</v>
      </c>
      <c r="D4" t="s">
        <v>134</v>
      </c>
    </row>
    <row r="5" spans="2:4" x14ac:dyDescent="0.2">
      <c r="C5" s="12" t="s">
        <v>33</v>
      </c>
      <c r="D5" s="11">
        <v>52</v>
      </c>
    </row>
    <row r="6" spans="2:4" x14ac:dyDescent="0.2">
      <c r="C6" s="12" t="s">
        <v>35</v>
      </c>
      <c r="D6" s="11">
        <v>60</v>
      </c>
    </row>
    <row r="7" spans="2:4" x14ac:dyDescent="0.2">
      <c r="C7" s="12" t="s">
        <v>21</v>
      </c>
      <c r="D7" s="11">
        <v>55</v>
      </c>
    </row>
    <row r="8" spans="2:4" x14ac:dyDescent="0.2">
      <c r="C8" s="12" t="s">
        <v>14</v>
      </c>
      <c r="D8" s="11">
        <v>62</v>
      </c>
    </row>
    <row r="9" spans="2:4" x14ac:dyDescent="0.2">
      <c r="C9" s="12" t="s">
        <v>28</v>
      </c>
      <c r="D9" s="11">
        <v>118</v>
      </c>
    </row>
    <row r="10" spans="2:4" x14ac:dyDescent="0.2">
      <c r="C10" s="12" t="s">
        <v>32</v>
      </c>
      <c r="D10" s="11">
        <v>65</v>
      </c>
    </row>
    <row r="11" spans="2:4" x14ac:dyDescent="0.2">
      <c r="C11" s="12" t="s">
        <v>47</v>
      </c>
      <c r="D11" s="11">
        <v>102</v>
      </c>
    </row>
    <row r="12" spans="2:4" x14ac:dyDescent="0.2">
      <c r="C12" s="12" t="s">
        <v>44</v>
      </c>
      <c r="D12" s="11">
        <v>36</v>
      </c>
    </row>
    <row r="13" spans="2:4" x14ac:dyDescent="0.2">
      <c r="C13" s="12" t="s">
        <v>126</v>
      </c>
      <c r="D13" s="11">
        <v>550</v>
      </c>
    </row>
  </sheetData>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18F1-11BE-4CE3-AB15-9F2F399E6388}">
  <dimension ref="B2:M556"/>
  <sheetViews>
    <sheetView workbookViewId="0"/>
  </sheetViews>
  <sheetFormatPr defaultRowHeight="12.75" x14ac:dyDescent="0.2"/>
  <sheetData>
    <row r="2" spans="2:13" x14ac:dyDescent="0.2">
      <c r="B2" s="9" t="s">
        <v>123</v>
      </c>
    </row>
    <row r="3" spans="2:13" x14ac:dyDescent="0.2">
      <c r="B3" s="10" t="s">
        <v>124</v>
      </c>
    </row>
    <row r="4" spans="2:13" x14ac:dyDescent="0.2">
      <c r="B4" s="10"/>
    </row>
    <row r="6" spans="2:13" x14ac:dyDescent="0.2">
      <c r="C6" t="s">
        <v>150</v>
      </c>
      <c r="D6" t="s">
        <v>2</v>
      </c>
      <c r="E6" t="s">
        <v>3</v>
      </c>
      <c r="F6" t="s">
        <v>4</v>
      </c>
      <c r="G6" t="s">
        <v>0</v>
      </c>
      <c r="H6" t="s">
        <v>5</v>
      </c>
      <c r="I6" t="s">
        <v>6</v>
      </c>
      <c r="J6" t="s">
        <v>7</v>
      </c>
      <c r="K6" t="s">
        <v>8</v>
      </c>
      <c r="L6" t="s">
        <v>9</v>
      </c>
      <c r="M6" t="s">
        <v>10</v>
      </c>
    </row>
    <row r="7" spans="2:13" x14ac:dyDescent="0.2">
      <c r="C7" s="11">
        <v>1</v>
      </c>
      <c r="D7" s="11" t="s">
        <v>12</v>
      </c>
      <c r="E7" s="11" t="s">
        <v>13</v>
      </c>
      <c r="F7" s="11" t="s">
        <v>14</v>
      </c>
      <c r="G7" s="11" t="s">
        <v>15</v>
      </c>
      <c r="H7" s="11" t="s">
        <v>16</v>
      </c>
      <c r="I7" s="11" t="s">
        <v>17</v>
      </c>
      <c r="J7" s="11">
        <v>40</v>
      </c>
      <c r="K7" s="11" t="s">
        <v>18</v>
      </c>
      <c r="L7" s="11" t="s">
        <v>19</v>
      </c>
      <c r="M7" s="11" t="s">
        <v>20</v>
      </c>
    </row>
    <row r="8" spans="2:13" x14ac:dyDescent="0.2">
      <c r="C8" s="11">
        <v>2</v>
      </c>
      <c r="D8" s="11" t="s">
        <v>12</v>
      </c>
      <c r="E8" s="11" t="s">
        <v>13</v>
      </c>
      <c r="F8" s="11" t="s">
        <v>21</v>
      </c>
      <c r="G8" s="11" t="s">
        <v>15</v>
      </c>
      <c r="H8" s="11" t="s">
        <v>16</v>
      </c>
      <c r="I8" s="11" t="s">
        <v>17</v>
      </c>
      <c r="J8" s="11">
        <v>5</v>
      </c>
      <c r="K8" s="11" t="s">
        <v>18</v>
      </c>
      <c r="L8" s="11" t="s">
        <v>22</v>
      </c>
      <c r="M8" s="11" t="s">
        <v>23</v>
      </c>
    </row>
    <row r="9" spans="2:13" x14ac:dyDescent="0.2">
      <c r="C9" s="11">
        <v>3</v>
      </c>
      <c r="D9" s="11" t="s">
        <v>24</v>
      </c>
      <c r="E9" s="11" t="s">
        <v>25</v>
      </c>
      <c r="F9" s="11" t="s">
        <v>21</v>
      </c>
      <c r="G9" s="11" t="s">
        <v>13</v>
      </c>
      <c r="H9" s="11" t="s">
        <v>16</v>
      </c>
      <c r="I9" s="11" t="s">
        <v>17</v>
      </c>
      <c r="J9" s="11">
        <v>58</v>
      </c>
      <c r="K9" s="11" t="s">
        <v>18</v>
      </c>
      <c r="L9" s="11" t="s">
        <v>19</v>
      </c>
      <c r="M9" s="11" t="s">
        <v>26</v>
      </c>
    </row>
    <row r="10" spans="2:13" x14ac:dyDescent="0.2">
      <c r="C10" s="11">
        <v>4</v>
      </c>
      <c r="D10" s="11" t="s">
        <v>24</v>
      </c>
      <c r="E10" s="11" t="s">
        <v>27</v>
      </c>
      <c r="F10" s="11" t="s">
        <v>28</v>
      </c>
      <c r="G10" s="11" t="s">
        <v>29</v>
      </c>
      <c r="H10" s="11" t="s">
        <v>30</v>
      </c>
      <c r="I10" s="11" t="s">
        <v>17</v>
      </c>
      <c r="J10" s="11">
        <v>47</v>
      </c>
      <c r="K10" s="11" t="s">
        <v>18</v>
      </c>
      <c r="L10" s="11" t="s">
        <v>19</v>
      </c>
      <c r="M10" s="11" t="s">
        <v>31</v>
      </c>
    </row>
    <row r="11" spans="2:13" x14ac:dyDescent="0.2">
      <c r="C11" s="11">
        <v>5</v>
      </c>
      <c r="D11" s="11" t="s">
        <v>24</v>
      </c>
      <c r="E11" s="11" t="s">
        <v>27</v>
      </c>
      <c r="F11" s="11" t="s">
        <v>32</v>
      </c>
      <c r="G11" s="11" t="s">
        <v>13</v>
      </c>
      <c r="H11" s="11" t="s">
        <v>16</v>
      </c>
      <c r="I11" s="11" t="s">
        <v>17</v>
      </c>
      <c r="J11" s="11">
        <v>40</v>
      </c>
      <c r="K11" s="11" t="s">
        <v>18</v>
      </c>
      <c r="L11" s="11" t="s">
        <v>19</v>
      </c>
      <c r="M11" s="11" t="s">
        <v>31</v>
      </c>
    </row>
    <row r="12" spans="2:13" x14ac:dyDescent="0.2">
      <c r="C12" s="11">
        <v>6</v>
      </c>
      <c r="D12" s="11" t="s">
        <v>24</v>
      </c>
      <c r="E12" s="11" t="s">
        <v>13</v>
      </c>
      <c r="F12" s="11" t="s">
        <v>33</v>
      </c>
      <c r="G12" s="11" t="s">
        <v>29</v>
      </c>
      <c r="H12" s="11" t="s">
        <v>16</v>
      </c>
      <c r="I12" s="11" t="s">
        <v>17</v>
      </c>
      <c r="J12" s="11">
        <v>37</v>
      </c>
      <c r="K12" s="11" t="s">
        <v>18</v>
      </c>
      <c r="L12" s="11" t="s">
        <v>19</v>
      </c>
      <c r="M12" s="11" t="s">
        <v>34</v>
      </c>
    </row>
    <row r="13" spans="2:13" x14ac:dyDescent="0.2">
      <c r="C13" s="11">
        <v>7</v>
      </c>
      <c r="D13" s="11" t="s">
        <v>12</v>
      </c>
      <c r="E13" s="11" t="s">
        <v>13</v>
      </c>
      <c r="F13" s="11" t="s">
        <v>32</v>
      </c>
      <c r="G13" s="11" t="s">
        <v>13</v>
      </c>
      <c r="H13" s="11" t="s">
        <v>16</v>
      </c>
      <c r="I13" s="11" t="s">
        <v>17</v>
      </c>
      <c r="J13" s="11">
        <v>56</v>
      </c>
      <c r="K13" s="11" t="s">
        <v>18</v>
      </c>
      <c r="L13" s="11" t="s">
        <v>19</v>
      </c>
      <c r="M13" s="11" t="s">
        <v>26</v>
      </c>
    </row>
    <row r="14" spans="2:13" x14ac:dyDescent="0.2">
      <c r="C14" s="11">
        <v>8</v>
      </c>
      <c r="D14" s="11" t="s">
        <v>12</v>
      </c>
      <c r="E14" s="11" t="s">
        <v>13</v>
      </c>
      <c r="F14" s="11" t="s">
        <v>35</v>
      </c>
      <c r="G14" s="11" t="s">
        <v>15</v>
      </c>
      <c r="H14" s="11" t="s">
        <v>16</v>
      </c>
      <c r="I14" s="11" t="s">
        <v>36</v>
      </c>
      <c r="J14" s="11">
        <v>57</v>
      </c>
      <c r="K14" s="11" t="s">
        <v>18</v>
      </c>
      <c r="L14" s="11" t="s">
        <v>19</v>
      </c>
      <c r="M14" s="11" t="s">
        <v>37</v>
      </c>
    </row>
    <row r="15" spans="2:13" x14ac:dyDescent="0.2">
      <c r="C15" s="11">
        <v>9</v>
      </c>
      <c r="D15" s="11" t="s">
        <v>24</v>
      </c>
      <c r="E15" s="11" t="s">
        <v>38</v>
      </c>
      <c r="F15" s="11" t="s">
        <v>21</v>
      </c>
      <c r="G15" s="11" t="s">
        <v>29</v>
      </c>
      <c r="H15" s="11" t="s">
        <v>16</v>
      </c>
      <c r="I15" s="11" t="s">
        <v>17</v>
      </c>
      <c r="J15" s="11">
        <v>16</v>
      </c>
      <c r="K15" s="11" t="s">
        <v>18</v>
      </c>
      <c r="L15" s="11" t="s">
        <v>39</v>
      </c>
      <c r="M15" s="11" t="s">
        <v>37</v>
      </c>
    </row>
    <row r="16" spans="2:13" x14ac:dyDescent="0.2">
      <c r="C16" s="11">
        <v>10</v>
      </c>
      <c r="D16" s="11" t="s">
        <v>24</v>
      </c>
      <c r="E16" s="11" t="s">
        <v>27</v>
      </c>
      <c r="F16" s="11" t="s">
        <v>33</v>
      </c>
      <c r="G16" s="11" t="s">
        <v>29</v>
      </c>
      <c r="H16" s="11" t="s">
        <v>16</v>
      </c>
      <c r="I16" s="11" t="s">
        <v>17</v>
      </c>
      <c r="J16" s="11">
        <v>56</v>
      </c>
      <c r="K16" s="11" t="s">
        <v>18</v>
      </c>
      <c r="L16" s="11" t="s">
        <v>39</v>
      </c>
      <c r="M16" s="11" t="s">
        <v>31</v>
      </c>
    </row>
    <row r="17" spans="3:13" x14ac:dyDescent="0.2">
      <c r="C17" s="11">
        <v>11</v>
      </c>
      <c r="D17" s="11" t="s">
        <v>12</v>
      </c>
      <c r="E17" s="11" t="s">
        <v>13</v>
      </c>
      <c r="F17" s="11" t="s">
        <v>32</v>
      </c>
      <c r="G17" s="11" t="s">
        <v>29</v>
      </c>
      <c r="H17" s="11" t="s">
        <v>16</v>
      </c>
      <c r="I17" s="11" t="s">
        <v>17</v>
      </c>
      <c r="J17" s="11">
        <v>1</v>
      </c>
      <c r="K17" s="11" t="s">
        <v>18</v>
      </c>
      <c r="L17" s="11" t="s">
        <v>39</v>
      </c>
      <c r="M17" s="11" t="s">
        <v>23</v>
      </c>
    </row>
    <row r="18" spans="3:13" x14ac:dyDescent="0.2">
      <c r="C18" s="11">
        <v>12</v>
      </c>
      <c r="D18" s="11" t="s">
        <v>12</v>
      </c>
      <c r="E18" s="11" t="s">
        <v>27</v>
      </c>
      <c r="F18" s="11" t="s">
        <v>32</v>
      </c>
      <c r="G18" s="11" t="s">
        <v>29</v>
      </c>
      <c r="H18" s="11" t="s">
        <v>16</v>
      </c>
      <c r="I18" s="11" t="s">
        <v>17</v>
      </c>
      <c r="J18" s="11">
        <v>58</v>
      </c>
      <c r="K18" s="11" t="s">
        <v>18</v>
      </c>
      <c r="L18" s="11" t="s">
        <v>19</v>
      </c>
      <c r="M18" s="11" t="s">
        <v>26</v>
      </c>
    </row>
    <row r="19" spans="3:13" x14ac:dyDescent="0.2">
      <c r="C19" s="11">
        <v>13</v>
      </c>
      <c r="D19" s="11" t="s">
        <v>24</v>
      </c>
      <c r="E19" s="11" t="s">
        <v>27</v>
      </c>
      <c r="F19" s="11" t="s">
        <v>32</v>
      </c>
      <c r="G19" s="11" t="s">
        <v>15</v>
      </c>
      <c r="H19" s="11" t="s">
        <v>16</v>
      </c>
      <c r="I19" s="11" t="s">
        <v>17</v>
      </c>
      <c r="J19" s="11">
        <v>21</v>
      </c>
      <c r="K19" s="11" t="s">
        <v>18</v>
      </c>
      <c r="L19" s="11" t="s">
        <v>19</v>
      </c>
      <c r="M19" s="11" t="s">
        <v>40</v>
      </c>
    </row>
    <row r="20" spans="3:13" x14ac:dyDescent="0.2">
      <c r="C20" s="11">
        <v>14</v>
      </c>
      <c r="D20" s="11" t="s">
        <v>24</v>
      </c>
      <c r="E20" s="11" t="s">
        <v>41</v>
      </c>
      <c r="F20" s="11" t="s">
        <v>28</v>
      </c>
      <c r="G20" s="11" t="s">
        <v>42</v>
      </c>
      <c r="H20" s="11" t="s">
        <v>16</v>
      </c>
      <c r="I20" s="11" t="s">
        <v>17</v>
      </c>
      <c r="J20" s="11">
        <v>44</v>
      </c>
      <c r="K20" s="11" t="s">
        <v>18</v>
      </c>
      <c r="L20" s="11" t="s">
        <v>19</v>
      </c>
      <c r="M20" s="11" t="s">
        <v>43</v>
      </c>
    </row>
    <row r="21" spans="3:13" x14ac:dyDescent="0.2">
      <c r="C21" s="11">
        <v>15</v>
      </c>
      <c r="D21" s="11" t="s">
        <v>12</v>
      </c>
      <c r="E21" s="11" t="s">
        <v>13</v>
      </c>
      <c r="F21" s="11" t="s">
        <v>44</v>
      </c>
      <c r="G21" s="11" t="s">
        <v>13</v>
      </c>
      <c r="H21" s="11" t="s">
        <v>16</v>
      </c>
      <c r="I21" s="11" t="s">
        <v>17</v>
      </c>
      <c r="J21" s="11">
        <v>11</v>
      </c>
      <c r="K21" s="11" t="s">
        <v>18</v>
      </c>
      <c r="L21" s="11" t="s">
        <v>19</v>
      </c>
      <c r="M21" s="11" t="s">
        <v>37</v>
      </c>
    </row>
    <row r="22" spans="3:13" x14ac:dyDescent="0.2">
      <c r="C22" s="11">
        <v>16</v>
      </c>
      <c r="D22" s="11" t="s">
        <v>24</v>
      </c>
      <c r="E22" s="11" t="s">
        <v>27</v>
      </c>
      <c r="F22" s="11" t="s">
        <v>33</v>
      </c>
      <c r="G22" s="11" t="s">
        <v>15</v>
      </c>
      <c r="H22" s="11" t="s">
        <v>16</v>
      </c>
      <c r="I22" s="11" t="s">
        <v>17</v>
      </c>
      <c r="J22" s="11">
        <v>9</v>
      </c>
      <c r="K22" s="11" t="s">
        <v>18</v>
      </c>
      <c r="L22" s="11" t="s">
        <v>22</v>
      </c>
      <c r="M22" s="11" t="s">
        <v>23</v>
      </c>
    </row>
    <row r="23" spans="3:13" x14ac:dyDescent="0.2">
      <c r="C23" s="11">
        <v>17</v>
      </c>
      <c r="D23" s="11" t="s">
        <v>24</v>
      </c>
      <c r="E23" s="11" t="s">
        <v>38</v>
      </c>
      <c r="F23" s="11" t="s">
        <v>32</v>
      </c>
      <c r="G23" s="11" t="s">
        <v>42</v>
      </c>
      <c r="H23" s="11" t="s">
        <v>16</v>
      </c>
      <c r="I23" s="11" t="s">
        <v>17</v>
      </c>
      <c r="J23" s="11">
        <v>32</v>
      </c>
      <c r="K23" s="11" t="s">
        <v>18</v>
      </c>
      <c r="L23" s="11" t="s">
        <v>19</v>
      </c>
      <c r="M23" s="11" t="s">
        <v>37</v>
      </c>
    </row>
    <row r="24" spans="3:13" x14ac:dyDescent="0.2">
      <c r="C24" s="11">
        <v>18</v>
      </c>
      <c r="D24" s="11" t="s">
        <v>12</v>
      </c>
      <c r="E24" s="11" t="s">
        <v>27</v>
      </c>
      <c r="F24" s="11" t="s">
        <v>32</v>
      </c>
      <c r="G24" s="11" t="s">
        <v>29</v>
      </c>
      <c r="H24" s="11" t="s">
        <v>16</v>
      </c>
      <c r="I24" s="11" t="s">
        <v>17</v>
      </c>
      <c r="J24" s="11">
        <v>56</v>
      </c>
      <c r="K24" s="11" t="s">
        <v>18</v>
      </c>
      <c r="L24" s="11" t="s">
        <v>19</v>
      </c>
      <c r="M24" s="11" t="s">
        <v>26</v>
      </c>
    </row>
    <row r="25" spans="3:13" x14ac:dyDescent="0.2">
      <c r="C25" s="11">
        <v>19</v>
      </c>
      <c r="D25" s="11" t="s">
        <v>24</v>
      </c>
      <c r="E25" s="11" t="s">
        <v>27</v>
      </c>
      <c r="F25" s="11" t="s">
        <v>28</v>
      </c>
      <c r="G25" s="11" t="s">
        <v>29</v>
      </c>
      <c r="H25" s="11"/>
      <c r="I25" s="11" t="s">
        <v>17</v>
      </c>
      <c r="J25" s="11">
        <v>22</v>
      </c>
      <c r="K25" s="11" t="s">
        <v>18</v>
      </c>
      <c r="L25" s="11" t="s">
        <v>19</v>
      </c>
      <c r="M25" s="11" t="s">
        <v>20</v>
      </c>
    </row>
    <row r="26" spans="3:13" x14ac:dyDescent="0.2">
      <c r="C26" s="11">
        <v>20</v>
      </c>
      <c r="D26" s="11" t="s">
        <v>12</v>
      </c>
      <c r="E26" s="11" t="s">
        <v>13</v>
      </c>
      <c r="F26" s="11" t="s">
        <v>35</v>
      </c>
      <c r="G26" s="11" t="s">
        <v>15</v>
      </c>
      <c r="H26" s="11" t="s">
        <v>16</v>
      </c>
      <c r="I26" s="11" t="s">
        <v>17</v>
      </c>
      <c r="J26" s="11">
        <v>22</v>
      </c>
      <c r="K26" s="11" t="s">
        <v>18</v>
      </c>
      <c r="L26" s="11" t="s">
        <v>39</v>
      </c>
      <c r="M26" s="11" t="s">
        <v>45</v>
      </c>
    </row>
    <row r="27" spans="3:13" x14ac:dyDescent="0.2">
      <c r="C27" s="11">
        <v>21</v>
      </c>
      <c r="D27" s="11" t="s">
        <v>24</v>
      </c>
      <c r="E27" s="11" t="s">
        <v>13</v>
      </c>
      <c r="F27" s="11" t="s">
        <v>35</v>
      </c>
      <c r="G27" s="11" t="s">
        <v>13</v>
      </c>
      <c r="H27" s="11" t="s">
        <v>16</v>
      </c>
      <c r="I27" s="11" t="s">
        <v>17</v>
      </c>
      <c r="J27" s="11">
        <v>33</v>
      </c>
      <c r="K27" s="11" t="s">
        <v>18</v>
      </c>
      <c r="L27" s="11" t="s">
        <v>39</v>
      </c>
      <c r="M27" s="11" t="s">
        <v>26</v>
      </c>
    </row>
    <row r="28" spans="3:13" x14ac:dyDescent="0.2">
      <c r="C28" s="11">
        <v>22</v>
      </c>
      <c r="D28" s="11" t="s">
        <v>12</v>
      </c>
      <c r="E28" s="11" t="s">
        <v>13</v>
      </c>
      <c r="F28" s="11" t="s">
        <v>28</v>
      </c>
      <c r="G28" s="11" t="s">
        <v>42</v>
      </c>
      <c r="H28" s="11" t="s">
        <v>16</v>
      </c>
      <c r="I28" s="11" t="s">
        <v>17</v>
      </c>
      <c r="J28" s="11">
        <v>11</v>
      </c>
      <c r="K28" s="11" t="s">
        <v>46</v>
      </c>
      <c r="L28" s="11" t="s">
        <v>19</v>
      </c>
      <c r="M28" s="11" t="s">
        <v>40</v>
      </c>
    </row>
    <row r="29" spans="3:13" x14ac:dyDescent="0.2">
      <c r="C29" s="11">
        <v>23</v>
      </c>
      <c r="D29" s="11" t="s">
        <v>24</v>
      </c>
      <c r="E29" s="11" t="s">
        <v>13</v>
      </c>
      <c r="F29" s="11" t="s">
        <v>14</v>
      </c>
      <c r="G29" s="11" t="s">
        <v>15</v>
      </c>
      <c r="H29" s="11" t="s">
        <v>16</v>
      </c>
      <c r="I29" s="11" t="s">
        <v>36</v>
      </c>
      <c r="J29" s="11">
        <v>11</v>
      </c>
      <c r="K29" s="11" t="s">
        <v>18</v>
      </c>
      <c r="L29" s="11" t="s">
        <v>22</v>
      </c>
      <c r="M29" s="11" t="s">
        <v>37</v>
      </c>
    </row>
    <row r="30" spans="3:13" x14ac:dyDescent="0.2">
      <c r="C30" s="11">
        <v>24</v>
      </c>
      <c r="D30" s="11" t="s">
        <v>12</v>
      </c>
      <c r="E30" s="11" t="s">
        <v>13</v>
      </c>
      <c r="F30" s="11" t="s">
        <v>47</v>
      </c>
      <c r="G30" s="11" t="s">
        <v>29</v>
      </c>
      <c r="H30" s="11" t="s">
        <v>16</v>
      </c>
      <c r="I30" s="11" t="s">
        <v>17</v>
      </c>
      <c r="J30" s="11">
        <v>21</v>
      </c>
      <c r="K30" s="11" t="s">
        <v>46</v>
      </c>
      <c r="L30" s="11" t="s">
        <v>39</v>
      </c>
      <c r="M30" s="11" t="s">
        <v>31</v>
      </c>
    </row>
    <row r="31" spans="3:13" x14ac:dyDescent="0.2">
      <c r="C31" s="11">
        <v>25</v>
      </c>
      <c r="D31" s="11" t="s">
        <v>24</v>
      </c>
      <c r="E31" s="11" t="s">
        <v>13</v>
      </c>
      <c r="F31" s="11" t="s">
        <v>47</v>
      </c>
      <c r="G31" s="11" t="s">
        <v>13</v>
      </c>
      <c r="H31" s="11" t="s">
        <v>16</v>
      </c>
      <c r="I31" s="11" t="s">
        <v>17</v>
      </c>
      <c r="J31" s="11">
        <v>56</v>
      </c>
      <c r="K31" s="11" t="s">
        <v>18</v>
      </c>
      <c r="L31" s="11" t="s">
        <v>19</v>
      </c>
      <c r="M31" s="11" t="s">
        <v>26</v>
      </c>
    </row>
    <row r="32" spans="3:13" x14ac:dyDescent="0.2">
      <c r="C32" s="11">
        <v>26</v>
      </c>
      <c r="D32" s="11" t="s">
        <v>24</v>
      </c>
      <c r="E32" s="11" t="s">
        <v>27</v>
      </c>
      <c r="F32" s="11" t="s">
        <v>35</v>
      </c>
      <c r="G32" s="11" t="s">
        <v>42</v>
      </c>
      <c r="H32" s="11" t="s">
        <v>16</v>
      </c>
      <c r="I32" s="11" t="s">
        <v>17</v>
      </c>
      <c r="J32" s="11">
        <v>21</v>
      </c>
      <c r="K32" s="11" t="s">
        <v>18</v>
      </c>
      <c r="L32" s="11" t="s">
        <v>39</v>
      </c>
      <c r="M32" s="11" t="s">
        <v>48</v>
      </c>
    </row>
    <row r="33" spans="3:13" x14ac:dyDescent="0.2">
      <c r="C33" s="11">
        <v>27</v>
      </c>
      <c r="D33" s="11" t="s">
        <v>12</v>
      </c>
      <c r="E33" s="11" t="s">
        <v>38</v>
      </c>
      <c r="F33" s="11" t="s">
        <v>35</v>
      </c>
      <c r="G33" s="11" t="s">
        <v>15</v>
      </c>
      <c r="H33" s="11" t="s">
        <v>16</v>
      </c>
      <c r="I33" s="11" t="s">
        <v>17</v>
      </c>
      <c r="J33" s="11">
        <v>24</v>
      </c>
      <c r="K33" s="11" t="s">
        <v>18</v>
      </c>
      <c r="L33" s="11" t="s">
        <v>19</v>
      </c>
      <c r="M33" s="11" t="s">
        <v>23</v>
      </c>
    </row>
    <row r="34" spans="3:13" x14ac:dyDescent="0.2">
      <c r="C34" s="11">
        <v>28</v>
      </c>
      <c r="D34" s="11" t="s">
        <v>24</v>
      </c>
      <c r="E34" s="11" t="s">
        <v>27</v>
      </c>
      <c r="F34" s="11" t="s">
        <v>28</v>
      </c>
      <c r="G34" s="11" t="s">
        <v>13</v>
      </c>
      <c r="H34" s="11" t="s">
        <v>16</v>
      </c>
      <c r="I34" s="11" t="s">
        <v>17</v>
      </c>
      <c r="J34" s="11">
        <v>10</v>
      </c>
      <c r="K34" s="11" t="s">
        <v>46</v>
      </c>
      <c r="L34" s="11" t="s">
        <v>22</v>
      </c>
      <c r="M34" s="11" t="s">
        <v>23</v>
      </c>
    </row>
    <row r="35" spans="3:13" x14ac:dyDescent="0.2">
      <c r="C35" s="11">
        <v>29</v>
      </c>
      <c r="D35" s="11" t="s">
        <v>24</v>
      </c>
      <c r="E35" s="11" t="s">
        <v>41</v>
      </c>
      <c r="F35" s="11" t="s">
        <v>32</v>
      </c>
      <c r="G35" s="11" t="s">
        <v>49</v>
      </c>
      <c r="H35" s="11" t="s">
        <v>16</v>
      </c>
      <c r="I35" s="11" t="s">
        <v>17</v>
      </c>
      <c r="J35" s="11">
        <v>49</v>
      </c>
      <c r="K35" s="11" t="s">
        <v>18</v>
      </c>
      <c r="L35" s="11" t="s">
        <v>39</v>
      </c>
      <c r="M35" s="11" t="s">
        <v>31</v>
      </c>
    </row>
    <row r="36" spans="3:13" x14ac:dyDescent="0.2">
      <c r="C36" s="11">
        <v>30</v>
      </c>
      <c r="D36" s="11" t="s">
        <v>24</v>
      </c>
      <c r="E36" s="11" t="s">
        <v>27</v>
      </c>
      <c r="F36" s="11" t="s">
        <v>44</v>
      </c>
      <c r="G36" s="11" t="s">
        <v>13</v>
      </c>
      <c r="H36" s="11" t="s">
        <v>16</v>
      </c>
      <c r="I36" s="11" t="s">
        <v>17</v>
      </c>
      <c r="J36" s="11">
        <v>56</v>
      </c>
      <c r="K36" s="11" t="s">
        <v>18</v>
      </c>
      <c r="L36" s="11" t="s">
        <v>19</v>
      </c>
      <c r="M36" s="11" t="s">
        <v>37</v>
      </c>
    </row>
    <row r="37" spans="3:13" x14ac:dyDescent="0.2">
      <c r="C37" s="11">
        <v>31</v>
      </c>
      <c r="D37" s="11" t="s">
        <v>24</v>
      </c>
      <c r="E37" s="11" t="s">
        <v>38</v>
      </c>
      <c r="F37" s="11" t="s">
        <v>28</v>
      </c>
      <c r="G37" s="11" t="s">
        <v>13</v>
      </c>
      <c r="H37" s="11" t="s">
        <v>16</v>
      </c>
      <c r="I37" s="11" t="s">
        <v>17</v>
      </c>
      <c r="J37" s="11">
        <v>57</v>
      </c>
      <c r="K37" s="11" t="s">
        <v>18</v>
      </c>
      <c r="L37" s="11" t="s">
        <v>19</v>
      </c>
      <c r="M37" s="11" t="s">
        <v>40</v>
      </c>
    </row>
    <row r="38" spans="3:13" x14ac:dyDescent="0.2">
      <c r="C38" s="11">
        <v>32</v>
      </c>
      <c r="D38" s="11" t="s">
        <v>24</v>
      </c>
      <c r="E38" s="11" t="s">
        <v>41</v>
      </c>
      <c r="F38" s="11" t="s">
        <v>47</v>
      </c>
      <c r="G38" s="11" t="s">
        <v>15</v>
      </c>
      <c r="H38" s="11" t="s">
        <v>16</v>
      </c>
      <c r="I38" s="11" t="s">
        <v>17</v>
      </c>
      <c r="J38" s="11">
        <v>21</v>
      </c>
      <c r="K38" s="11" t="s">
        <v>18</v>
      </c>
      <c r="L38" s="11" t="s">
        <v>19</v>
      </c>
      <c r="M38" s="11" t="s">
        <v>34</v>
      </c>
    </row>
    <row r="39" spans="3:13" x14ac:dyDescent="0.2">
      <c r="C39" s="11">
        <v>33</v>
      </c>
      <c r="D39" s="11" t="s">
        <v>12</v>
      </c>
      <c r="E39" s="11" t="s">
        <v>41</v>
      </c>
      <c r="F39" s="11" t="s">
        <v>47</v>
      </c>
      <c r="G39" s="11" t="s">
        <v>15</v>
      </c>
      <c r="H39" s="11" t="s">
        <v>16</v>
      </c>
      <c r="I39" s="11" t="s">
        <v>17</v>
      </c>
      <c r="J39" s="11">
        <v>41</v>
      </c>
      <c r="K39" s="11" t="s">
        <v>18</v>
      </c>
      <c r="L39" s="11" t="s">
        <v>39</v>
      </c>
      <c r="M39" s="11" t="s">
        <v>31</v>
      </c>
    </row>
    <row r="40" spans="3:13" x14ac:dyDescent="0.2">
      <c r="C40" s="11">
        <v>34</v>
      </c>
      <c r="D40" s="11" t="s">
        <v>24</v>
      </c>
      <c r="E40" s="11" t="s">
        <v>13</v>
      </c>
      <c r="F40" s="11" t="s">
        <v>47</v>
      </c>
      <c r="G40" s="11" t="s">
        <v>13</v>
      </c>
      <c r="H40" s="11" t="s">
        <v>16</v>
      </c>
      <c r="I40" s="11" t="s">
        <v>17</v>
      </c>
      <c r="J40" s="11">
        <v>60</v>
      </c>
      <c r="K40" s="11" t="s">
        <v>46</v>
      </c>
      <c r="L40" s="11" t="s">
        <v>19</v>
      </c>
      <c r="M40" s="11" t="s">
        <v>31</v>
      </c>
    </row>
    <row r="41" spans="3:13" x14ac:dyDescent="0.2">
      <c r="C41" s="11">
        <v>35</v>
      </c>
      <c r="D41" s="11" t="s">
        <v>12</v>
      </c>
      <c r="E41" s="11" t="s">
        <v>13</v>
      </c>
      <c r="F41" s="11" t="s">
        <v>44</v>
      </c>
      <c r="G41" s="11" t="s">
        <v>13</v>
      </c>
      <c r="H41" s="11" t="s">
        <v>16</v>
      </c>
      <c r="I41" s="11" t="s">
        <v>17</v>
      </c>
      <c r="J41" s="11">
        <v>13</v>
      </c>
      <c r="K41" s="11" t="s">
        <v>18</v>
      </c>
      <c r="L41" s="11" t="s">
        <v>19</v>
      </c>
      <c r="M41" s="11" t="s">
        <v>31</v>
      </c>
    </row>
    <row r="42" spans="3:13" x14ac:dyDescent="0.2">
      <c r="C42" s="11">
        <v>36</v>
      </c>
      <c r="D42" s="11" t="s">
        <v>24</v>
      </c>
      <c r="E42" s="11" t="s">
        <v>38</v>
      </c>
      <c r="F42" s="11" t="s">
        <v>32</v>
      </c>
      <c r="G42" s="11" t="s">
        <v>15</v>
      </c>
      <c r="H42" s="11" t="s">
        <v>16</v>
      </c>
      <c r="I42" s="11" t="s">
        <v>36</v>
      </c>
      <c r="J42" s="11">
        <v>60</v>
      </c>
      <c r="K42" s="11" t="s">
        <v>18</v>
      </c>
      <c r="L42" s="11" t="s">
        <v>39</v>
      </c>
      <c r="M42" s="11" t="s">
        <v>37</v>
      </c>
    </row>
    <row r="43" spans="3:13" x14ac:dyDescent="0.2">
      <c r="C43" s="11">
        <v>37</v>
      </c>
      <c r="D43" s="11" t="s">
        <v>12</v>
      </c>
      <c r="E43" s="11" t="s">
        <v>13</v>
      </c>
      <c r="F43" s="11" t="s">
        <v>32</v>
      </c>
      <c r="G43" s="11" t="s">
        <v>15</v>
      </c>
      <c r="H43" s="11" t="s">
        <v>16</v>
      </c>
      <c r="I43" s="11" t="s">
        <v>17</v>
      </c>
      <c r="J43" s="11">
        <v>51</v>
      </c>
      <c r="K43" s="11" t="s">
        <v>18</v>
      </c>
      <c r="L43" s="11" t="s">
        <v>39</v>
      </c>
      <c r="M43" s="11" t="s">
        <v>26</v>
      </c>
    </row>
    <row r="44" spans="3:13" x14ac:dyDescent="0.2">
      <c r="C44" s="11">
        <v>38</v>
      </c>
      <c r="D44" s="11" t="s">
        <v>24</v>
      </c>
      <c r="E44" s="11" t="s">
        <v>41</v>
      </c>
      <c r="F44" s="11" t="s">
        <v>28</v>
      </c>
      <c r="G44" s="11" t="s">
        <v>15</v>
      </c>
      <c r="H44" s="11" t="s">
        <v>16</v>
      </c>
      <c r="I44" s="11" t="s">
        <v>17</v>
      </c>
      <c r="J44" s="11">
        <v>16</v>
      </c>
      <c r="K44" s="11" t="s">
        <v>18</v>
      </c>
      <c r="L44" s="11" t="s">
        <v>39</v>
      </c>
      <c r="M44" s="11" t="s">
        <v>31</v>
      </c>
    </row>
    <row r="45" spans="3:13" x14ac:dyDescent="0.2">
      <c r="C45" s="11">
        <v>39</v>
      </c>
      <c r="D45" s="11" t="s">
        <v>24</v>
      </c>
      <c r="E45" s="11" t="s">
        <v>27</v>
      </c>
      <c r="F45" s="11" t="s">
        <v>44</v>
      </c>
      <c r="G45" s="11" t="s">
        <v>15</v>
      </c>
      <c r="H45" s="11" t="s">
        <v>16</v>
      </c>
      <c r="I45" s="11" t="s">
        <v>17</v>
      </c>
      <c r="J45" s="11">
        <v>20</v>
      </c>
      <c r="K45" s="11" t="s">
        <v>46</v>
      </c>
      <c r="L45" s="11" t="s">
        <v>39</v>
      </c>
      <c r="M45" s="11" t="s">
        <v>48</v>
      </c>
    </row>
    <row r="46" spans="3:13" x14ac:dyDescent="0.2">
      <c r="C46" s="11">
        <v>40</v>
      </c>
      <c r="D46" s="11" t="s">
        <v>12</v>
      </c>
      <c r="E46" s="11" t="s">
        <v>27</v>
      </c>
      <c r="F46" s="11" t="s">
        <v>21</v>
      </c>
      <c r="G46" s="11" t="s">
        <v>15</v>
      </c>
      <c r="H46" s="11" t="s">
        <v>16</v>
      </c>
      <c r="I46" s="11" t="s">
        <v>17</v>
      </c>
      <c r="J46" s="11">
        <v>15</v>
      </c>
      <c r="K46" s="11" t="s">
        <v>18</v>
      </c>
      <c r="L46" s="11" t="s">
        <v>22</v>
      </c>
      <c r="M46" s="11" t="s">
        <v>23</v>
      </c>
    </row>
    <row r="47" spans="3:13" x14ac:dyDescent="0.2">
      <c r="C47" s="11">
        <v>41</v>
      </c>
      <c r="D47" s="11" t="s">
        <v>24</v>
      </c>
      <c r="E47" s="11" t="s">
        <v>27</v>
      </c>
      <c r="F47" s="11" t="s">
        <v>14</v>
      </c>
      <c r="G47" s="11" t="s">
        <v>13</v>
      </c>
      <c r="H47" s="11" t="s">
        <v>16</v>
      </c>
      <c r="I47" s="11" t="s">
        <v>17</v>
      </c>
      <c r="J47" s="11">
        <v>9</v>
      </c>
      <c r="K47" s="11" t="s">
        <v>18</v>
      </c>
      <c r="L47" s="11" t="s">
        <v>22</v>
      </c>
      <c r="M47" s="11" t="s">
        <v>23</v>
      </c>
    </row>
    <row r="48" spans="3:13" x14ac:dyDescent="0.2">
      <c r="C48" s="11">
        <v>42</v>
      </c>
      <c r="D48" s="11" t="s">
        <v>12</v>
      </c>
      <c r="E48" s="11" t="s">
        <v>13</v>
      </c>
      <c r="F48" s="11" t="s">
        <v>47</v>
      </c>
      <c r="G48" s="11" t="s">
        <v>29</v>
      </c>
      <c r="H48" s="11" t="s">
        <v>16</v>
      </c>
      <c r="I48" s="11" t="s">
        <v>17</v>
      </c>
      <c r="J48" s="11">
        <v>15</v>
      </c>
      <c r="K48" s="11" t="s">
        <v>46</v>
      </c>
      <c r="L48" s="11" t="s">
        <v>39</v>
      </c>
      <c r="M48" s="11" t="s">
        <v>43</v>
      </c>
    </row>
    <row r="49" spans="3:13" x14ac:dyDescent="0.2">
      <c r="C49" s="11">
        <v>43</v>
      </c>
      <c r="D49" s="11" t="s">
        <v>12</v>
      </c>
      <c r="E49" s="11" t="s">
        <v>13</v>
      </c>
      <c r="F49" s="11" t="s">
        <v>47</v>
      </c>
      <c r="G49" s="11" t="s">
        <v>15</v>
      </c>
      <c r="H49" s="11" t="s">
        <v>16</v>
      </c>
      <c r="I49" s="11" t="s">
        <v>17</v>
      </c>
      <c r="J49" s="11">
        <v>40</v>
      </c>
      <c r="K49" s="11" t="s">
        <v>18</v>
      </c>
      <c r="L49" s="11" t="s">
        <v>19</v>
      </c>
      <c r="M49" s="11" t="s">
        <v>26</v>
      </c>
    </row>
    <row r="50" spans="3:13" x14ac:dyDescent="0.2">
      <c r="C50" s="11">
        <v>44</v>
      </c>
      <c r="D50" s="11" t="s">
        <v>24</v>
      </c>
      <c r="E50" s="11" t="s">
        <v>41</v>
      </c>
      <c r="F50" s="11" t="s">
        <v>21</v>
      </c>
      <c r="G50" s="11" t="s">
        <v>49</v>
      </c>
      <c r="H50" s="11" t="s">
        <v>30</v>
      </c>
      <c r="I50" s="11" t="s">
        <v>17</v>
      </c>
      <c r="J50" s="11">
        <v>46</v>
      </c>
      <c r="K50" s="11" t="s">
        <v>18</v>
      </c>
      <c r="L50" s="11" t="s">
        <v>39</v>
      </c>
      <c r="M50" s="11" t="s">
        <v>51</v>
      </c>
    </row>
    <row r="51" spans="3:13" x14ac:dyDescent="0.2">
      <c r="C51" s="11">
        <v>45</v>
      </c>
      <c r="D51" s="11" t="s">
        <v>24</v>
      </c>
      <c r="E51" s="11" t="s">
        <v>41</v>
      </c>
      <c r="F51" s="11" t="s">
        <v>44</v>
      </c>
      <c r="G51" s="11" t="s">
        <v>13</v>
      </c>
      <c r="H51" s="11" t="s">
        <v>30</v>
      </c>
      <c r="I51" s="11" t="s">
        <v>17</v>
      </c>
      <c r="J51" s="11">
        <v>54</v>
      </c>
      <c r="K51" s="11" t="s">
        <v>18</v>
      </c>
      <c r="L51" s="11" t="s">
        <v>19</v>
      </c>
      <c r="M51" s="11" t="s">
        <v>45</v>
      </c>
    </row>
    <row r="52" spans="3:13" x14ac:dyDescent="0.2">
      <c r="C52" s="11">
        <v>46</v>
      </c>
      <c r="D52" s="11" t="s">
        <v>24</v>
      </c>
      <c r="E52" s="11" t="s">
        <v>41</v>
      </c>
      <c r="F52" s="11" t="s">
        <v>28</v>
      </c>
      <c r="G52" s="11" t="s">
        <v>49</v>
      </c>
      <c r="H52" s="11" t="s">
        <v>30</v>
      </c>
      <c r="I52" s="11" t="s">
        <v>17</v>
      </c>
      <c r="J52" s="11">
        <v>45</v>
      </c>
      <c r="K52" s="11" t="s">
        <v>18</v>
      </c>
      <c r="L52" s="11" t="s">
        <v>19</v>
      </c>
      <c r="M52" s="11" t="s">
        <v>34</v>
      </c>
    </row>
    <row r="53" spans="3:13" x14ac:dyDescent="0.2">
      <c r="C53" s="11">
        <v>47</v>
      </c>
      <c r="D53" s="11" t="s">
        <v>24</v>
      </c>
      <c r="E53" s="11" t="s">
        <v>41</v>
      </c>
      <c r="F53" s="11" t="s">
        <v>21</v>
      </c>
      <c r="G53" s="11" t="s">
        <v>13</v>
      </c>
      <c r="H53" s="11" t="s">
        <v>16</v>
      </c>
      <c r="I53" s="11" t="s">
        <v>17</v>
      </c>
      <c r="J53" s="11">
        <v>20</v>
      </c>
      <c r="K53" s="11" t="s">
        <v>18</v>
      </c>
      <c r="L53" s="11" t="s">
        <v>39</v>
      </c>
      <c r="M53" s="11" t="s">
        <v>31</v>
      </c>
    </row>
    <row r="54" spans="3:13" x14ac:dyDescent="0.2">
      <c r="C54" s="11">
        <v>48</v>
      </c>
      <c r="D54" s="11" t="s">
        <v>12</v>
      </c>
      <c r="E54" s="11" t="s">
        <v>27</v>
      </c>
      <c r="F54" s="11" t="s">
        <v>35</v>
      </c>
      <c r="G54" s="11" t="s">
        <v>29</v>
      </c>
      <c r="H54" s="11" t="s">
        <v>16</v>
      </c>
      <c r="I54" s="11" t="s">
        <v>36</v>
      </c>
      <c r="J54" s="11">
        <v>14</v>
      </c>
      <c r="K54" s="11" t="s">
        <v>18</v>
      </c>
      <c r="L54" s="11" t="s">
        <v>22</v>
      </c>
      <c r="M54" s="11" t="s">
        <v>37</v>
      </c>
    </row>
    <row r="55" spans="3:13" x14ac:dyDescent="0.2">
      <c r="C55" s="11">
        <v>49</v>
      </c>
      <c r="D55" s="11" t="s">
        <v>24</v>
      </c>
      <c r="E55" s="11" t="s">
        <v>27</v>
      </c>
      <c r="F55" s="11" t="s">
        <v>47</v>
      </c>
      <c r="G55" s="11" t="s">
        <v>29</v>
      </c>
      <c r="H55" s="11" t="s">
        <v>16</v>
      </c>
      <c r="I55" s="11" t="s">
        <v>17</v>
      </c>
      <c r="J55" s="11">
        <v>24</v>
      </c>
      <c r="K55" s="11" t="s">
        <v>46</v>
      </c>
      <c r="L55" s="11" t="s">
        <v>39</v>
      </c>
      <c r="M55" s="11" t="s">
        <v>26</v>
      </c>
    </row>
    <row r="56" spans="3:13" x14ac:dyDescent="0.2">
      <c r="C56" s="11">
        <v>50</v>
      </c>
      <c r="D56" s="11" t="s">
        <v>12</v>
      </c>
      <c r="E56" s="11" t="s">
        <v>13</v>
      </c>
      <c r="F56" s="11" t="s">
        <v>14</v>
      </c>
      <c r="G56" s="11" t="s">
        <v>13</v>
      </c>
      <c r="H56" s="11" t="s">
        <v>16</v>
      </c>
      <c r="I56" s="11" t="s">
        <v>17</v>
      </c>
      <c r="J56" s="11">
        <v>22</v>
      </c>
      <c r="K56" s="11" t="s">
        <v>18</v>
      </c>
      <c r="L56" s="11" t="s">
        <v>19</v>
      </c>
      <c r="M56" s="11" t="s">
        <v>23</v>
      </c>
    </row>
    <row r="57" spans="3:13" x14ac:dyDescent="0.2">
      <c r="C57" s="11">
        <v>51</v>
      </c>
      <c r="D57" s="11" t="s">
        <v>24</v>
      </c>
      <c r="E57" s="11" t="s">
        <v>25</v>
      </c>
      <c r="F57" s="11" t="s">
        <v>21</v>
      </c>
      <c r="G57" s="11" t="s">
        <v>15</v>
      </c>
      <c r="H57" s="11" t="s">
        <v>16</v>
      </c>
      <c r="I57" s="11" t="s">
        <v>36</v>
      </c>
      <c r="J57" s="11">
        <v>57</v>
      </c>
      <c r="K57" s="11" t="s">
        <v>18</v>
      </c>
      <c r="L57" s="11" t="s">
        <v>19</v>
      </c>
      <c r="M57" s="11" t="s">
        <v>37</v>
      </c>
    </row>
    <row r="58" spans="3:13" x14ac:dyDescent="0.2">
      <c r="C58" s="11">
        <v>52</v>
      </c>
      <c r="D58" s="11" t="s">
        <v>24</v>
      </c>
      <c r="E58" s="11" t="s">
        <v>13</v>
      </c>
      <c r="F58" s="11" t="s">
        <v>21</v>
      </c>
      <c r="G58" s="11" t="s">
        <v>29</v>
      </c>
      <c r="H58" s="11" t="s">
        <v>16</v>
      </c>
      <c r="I58" s="11" t="s">
        <v>17</v>
      </c>
      <c r="J58" s="11">
        <v>60</v>
      </c>
      <c r="K58" s="11" t="s">
        <v>46</v>
      </c>
      <c r="L58" s="11" t="s">
        <v>19</v>
      </c>
      <c r="M58" s="11" t="s">
        <v>45</v>
      </c>
    </row>
    <row r="59" spans="3:13" x14ac:dyDescent="0.2">
      <c r="C59" s="11">
        <v>53</v>
      </c>
      <c r="D59" s="11" t="s">
        <v>24</v>
      </c>
      <c r="E59" s="11" t="s">
        <v>13</v>
      </c>
      <c r="F59" s="11" t="s">
        <v>32</v>
      </c>
      <c r="G59" s="11" t="s">
        <v>13</v>
      </c>
      <c r="H59" s="11" t="s">
        <v>16</v>
      </c>
      <c r="I59" s="11" t="s">
        <v>17</v>
      </c>
      <c r="J59" s="11">
        <v>46</v>
      </c>
      <c r="K59" s="11" t="s">
        <v>18</v>
      </c>
      <c r="L59" s="11" t="s">
        <v>19</v>
      </c>
      <c r="M59" s="11" t="s">
        <v>43</v>
      </c>
    </row>
    <row r="60" spans="3:13" x14ac:dyDescent="0.2">
      <c r="C60" s="11">
        <v>54</v>
      </c>
      <c r="D60" s="11" t="s">
        <v>24</v>
      </c>
      <c r="E60" s="11" t="s">
        <v>13</v>
      </c>
      <c r="F60" s="11" t="s">
        <v>33</v>
      </c>
      <c r="G60" s="11" t="s">
        <v>13</v>
      </c>
      <c r="H60" s="11" t="s">
        <v>16</v>
      </c>
      <c r="I60" s="11" t="s">
        <v>17</v>
      </c>
      <c r="J60" s="11">
        <v>17</v>
      </c>
      <c r="K60" s="11" t="s">
        <v>18</v>
      </c>
      <c r="L60" s="11" t="s">
        <v>39</v>
      </c>
      <c r="M60" s="11" t="s">
        <v>23</v>
      </c>
    </row>
    <row r="61" spans="3:13" x14ac:dyDescent="0.2">
      <c r="C61" s="11">
        <v>55</v>
      </c>
      <c r="D61" s="11" t="s">
        <v>24</v>
      </c>
      <c r="E61" s="11" t="s">
        <v>38</v>
      </c>
      <c r="F61" s="11" t="s">
        <v>21</v>
      </c>
      <c r="G61" s="11" t="s">
        <v>29</v>
      </c>
      <c r="H61" s="11" t="s">
        <v>16</v>
      </c>
      <c r="I61" s="11" t="s">
        <v>17</v>
      </c>
      <c r="J61" s="11">
        <v>17</v>
      </c>
      <c r="K61" s="11" t="s">
        <v>18</v>
      </c>
      <c r="L61" s="11" t="s">
        <v>22</v>
      </c>
      <c r="M61" s="11" t="s">
        <v>23</v>
      </c>
    </row>
    <row r="62" spans="3:13" x14ac:dyDescent="0.2">
      <c r="C62" s="11">
        <v>56</v>
      </c>
      <c r="D62" s="11" t="s">
        <v>12</v>
      </c>
      <c r="E62" s="11" t="s">
        <v>13</v>
      </c>
      <c r="F62" s="11" t="s">
        <v>14</v>
      </c>
      <c r="G62" s="11" t="s">
        <v>15</v>
      </c>
      <c r="H62" s="11" t="s">
        <v>16</v>
      </c>
      <c r="I62" s="11" t="s">
        <v>36</v>
      </c>
      <c r="J62" s="11">
        <v>41</v>
      </c>
      <c r="K62" s="11" t="s">
        <v>18</v>
      </c>
      <c r="L62" s="11" t="s">
        <v>39</v>
      </c>
      <c r="M62" s="11" t="s">
        <v>37</v>
      </c>
    </row>
    <row r="63" spans="3:13" x14ac:dyDescent="0.2">
      <c r="C63" s="11">
        <v>57</v>
      </c>
      <c r="D63" s="11" t="s">
        <v>24</v>
      </c>
      <c r="E63" s="11" t="s">
        <v>27</v>
      </c>
      <c r="F63" s="11" t="s">
        <v>21</v>
      </c>
      <c r="G63" s="11" t="s">
        <v>13</v>
      </c>
      <c r="H63" s="11" t="s">
        <v>16</v>
      </c>
      <c r="I63" s="11" t="s">
        <v>17</v>
      </c>
      <c r="J63" s="11">
        <v>34</v>
      </c>
      <c r="K63" s="11" t="s">
        <v>46</v>
      </c>
      <c r="L63" s="11" t="s">
        <v>39</v>
      </c>
      <c r="M63" s="11" t="s">
        <v>40</v>
      </c>
    </row>
    <row r="64" spans="3:13" x14ac:dyDescent="0.2">
      <c r="C64" s="11">
        <v>58</v>
      </c>
      <c r="D64" s="11" t="s">
        <v>24</v>
      </c>
      <c r="E64" s="11" t="s">
        <v>27</v>
      </c>
      <c r="F64" s="11" t="s">
        <v>28</v>
      </c>
      <c r="G64" s="11" t="s">
        <v>42</v>
      </c>
      <c r="H64" s="11" t="s">
        <v>16</v>
      </c>
      <c r="I64" s="11" t="s">
        <v>17</v>
      </c>
      <c r="J64" s="11">
        <v>49</v>
      </c>
      <c r="K64" s="11" t="s">
        <v>46</v>
      </c>
      <c r="L64" s="11" t="s">
        <v>19</v>
      </c>
      <c r="M64" s="11" t="s">
        <v>34</v>
      </c>
    </row>
    <row r="65" spans="3:13" x14ac:dyDescent="0.2">
      <c r="C65" s="11">
        <v>59</v>
      </c>
      <c r="D65" s="11" t="s">
        <v>24</v>
      </c>
      <c r="E65" s="11" t="s">
        <v>13</v>
      </c>
      <c r="F65" s="11" t="s">
        <v>33</v>
      </c>
      <c r="G65" s="11" t="s">
        <v>29</v>
      </c>
      <c r="H65" s="11" t="s">
        <v>16</v>
      </c>
      <c r="I65" s="11" t="s">
        <v>17</v>
      </c>
      <c r="J65" s="11">
        <v>54</v>
      </c>
      <c r="K65" s="11" t="s">
        <v>18</v>
      </c>
      <c r="L65" s="11" t="s">
        <v>19</v>
      </c>
      <c r="M65" s="11" t="s">
        <v>40</v>
      </c>
    </row>
    <row r="66" spans="3:13" x14ac:dyDescent="0.2">
      <c r="C66" s="11">
        <v>60</v>
      </c>
      <c r="D66" s="11" t="s">
        <v>12</v>
      </c>
      <c r="E66" s="11" t="s">
        <v>27</v>
      </c>
      <c r="F66" s="11" t="s">
        <v>14</v>
      </c>
      <c r="G66" s="11" t="s">
        <v>15</v>
      </c>
      <c r="H66" s="11" t="s">
        <v>16</v>
      </c>
      <c r="I66" s="11" t="s">
        <v>17</v>
      </c>
      <c r="J66" s="11">
        <v>41</v>
      </c>
      <c r="K66" s="11" t="s">
        <v>18</v>
      </c>
      <c r="L66" s="11" t="s">
        <v>39</v>
      </c>
      <c r="M66" s="11" t="s">
        <v>23</v>
      </c>
    </row>
    <row r="67" spans="3:13" x14ac:dyDescent="0.2">
      <c r="C67" s="11">
        <v>61</v>
      </c>
      <c r="D67" s="11" t="s">
        <v>24</v>
      </c>
      <c r="E67" s="11" t="s">
        <v>27</v>
      </c>
      <c r="F67" s="11" t="s">
        <v>28</v>
      </c>
      <c r="G67" s="11" t="s">
        <v>29</v>
      </c>
      <c r="H67" s="11" t="s">
        <v>16</v>
      </c>
      <c r="I67" s="11" t="s">
        <v>36</v>
      </c>
      <c r="J67" s="11">
        <v>25</v>
      </c>
      <c r="K67" s="11" t="s">
        <v>18</v>
      </c>
      <c r="L67" s="11" t="s">
        <v>39</v>
      </c>
      <c r="M67" s="11" t="s">
        <v>37</v>
      </c>
    </row>
    <row r="68" spans="3:13" x14ac:dyDescent="0.2">
      <c r="C68" s="11">
        <v>62</v>
      </c>
      <c r="D68" s="11" t="s">
        <v>12</v>
      </c>
      <c r="E68" s="11" t="s">
        <v>13</v>
      </c>
      <c r="F68" s="11" t="s">
        <v>28</v>
      </c>
      <c r="G68" s="11" t="s">
        <v>15</v>
      </c>
      <c r="H68" s="11" t="s">
        <v>16</v>
      </c>
      <c r="I68" s="11" t="s">
        <v>17</v>
      </c>
      <c r="J68" s="11">
        <v>44</v>
      </c>
      <c r="K68" s="11" t="s">
        <v>18</v>
      </c>
      <c r="L68" s="11" t="s">
        <v>39</v>
      </c>
      <c r="M68" s="11" t="s">
        <v>26</v>
      </c>
    </row>
    <row r="69" spans="3:13" x14ac:dyDescent="0.2">
      <c r="C69" s="11">
        <v>63</v>
      </c>
      <c r="D69" s="11" t="s">
        <v>24</v>
      </c>
      <c r="E69" s="11" t="s">
        <v>27</v>
      </c>
      <c r="F69" s="11" t="s">
        <v>35</v>
      </c>
      <c r="G69" s="11" t="s">
        <v>13</v>
      </c>
      <c r="H69" s="11" t="s">
        <v>16</v>
      </c>
      <c r="I69" s="11" t="s">
        <v>17</v>
      </c>
      <c r="J69" s="11">
        <v>49</v>
      </c>
      <c r="K69" s="11" t="s">
        <v>18</v>
      </c>
      <c r="L69" s="11" t="s">
        <v>19</v>
      </c>
      <c r="M69" s="11" t="s">
        <v>37</v>
      </c>
    </row>
    <row r="70" spans="3:13" x14ac:dyDescent="0.2">
      <c r="C70" s="11">
        <v>64</v>
      </c>
      <c r="D70" s="11" t="s">
        <v>24</v>
      </c>
      <c r="E70" s="11" t="s">
        <v>38</v>
      </c>
      <c r="F70" s="11" t="s">
        <v>21</v>
      </c>
      <c r="G70" s="11" t="s">
        <v>29</v>
      </c>
      <c r="H70" s="11" t="s">
        <v>16</v>
      </c>
      <c r="I70" s="11" t="s">
        <v>17</v>
      </c>
      <c r="J70" s="11">
        <v>21</v>
      </c>
      <c r="K70" s="11" t="s">
        <v>18</v>
      </c>
      <c r="L70" s="11" t="s">
        <v>19</v>
      </c>
      <c r="M70" s="11" t="s">
        <v>40</v>
      </c>
    </row>
    <row r="71" spans="3:13" x14ac:dyDescent="0.2">
      <c r="C71" s="11">
        <v>65</v>
      </c>
      <c r="D71" s="11" t="s">
        <v>24</v>
      </c>
      <c r="E71" s="11" t="s">
        <v>27</v>
      </c>
      <c r="F71" s="11" t="s">
        <v>32</v>
      </c>
      <c r="G71" s="11" t="s">
        <v>13</v>
      </c>
      <c r="H71" s="11" t="s">
        <v>16</v>
      </c>
      <c r="I71" s="11" t="s">
        <v>17</v>
      </c>
      <c r="J71" s="11">
        <v>29</v>
      </c>
      <c r="K71" s="11" t="s">
        <v>18</v>
      </c>
      <c r="L71" s="11" t="s">
        <v>39</v>
      </c>
      <c r="M71" s="11" t="s">
        <v>40</v>
      </c>
    </row>
    <row r="72" spans="3:13" x14ac:dyDescent="0.2">
      <c r="C72" s="11">
        <v>66</v>
      </c>
      <c r="D72" s="11" t="s">
        <v>12</v>
      </c>
      <c r="E72" s="11" t="s">
        <v>27</v>
      </c>
      <c r="F72" s="11" t="s">
        <v>21</v>
      </c>
      <c r="G72" s="11" t="s">
        <v>13</v>
      </c>
      <c r="H72" s="11" t="s">
        <v>16</v>
      </c>
      <c r="I72" s="11" t="s">
        <v>17</v>
      </c>
      <c r="J72" s="11">
        <v>28</v>
      </c>
      <c r="K72" s="11" t="s">
        <v>18</v>
      </c>
      <c r="L72" s="11" t="s">
        <v>19</v>
      </c>
      <c r="M72" s="11" t="s">
        <v>23</v>
      </c>
    </row>
    <row r="73" spans="3:13" x14ac:dyDescent="0.2">
      <c r="C73" s="11">
        <v>67</v>
      </c>
      <c r="D73" s="11" t="s">
        <v>24</v>
      </c>
      <c r="E73" s="11" t="s">
        <v>41</v>
      </c>
      <c r="F73" s="11" t="s">
        <v>14</v>
      </c>
      <c r="G73" s="11" t="s">
        <v>29</v>
      </c>
      <c r="H73" s="11" t="s">
        <v>16</v>
      </c>
      <c r="I73" s="11" t="s">
        <v>17</v>
      </c>
      <c r="J73" s="11">
        <v>53</v>
      </c>
      <c r="K73" s="11" t="s">
        <v>18</v>
      </c>
      <c r="L73" s="11" t="s">
        <v>19</v>
      </c>
      <c r="M73" s="11" t="s">
        <v>20</v>
      </c>
    </row>
    <row r="74" spans="3:13" x14ac:dyDescent="0.2">
      <c r="C74" s="11">
        <v>68</v>
      </c>
      <c r="D74" s="11" t="s">
        <v>12</v>
      </c>
      <c r="E74" s="11" t="s">
        <v>27</v>
      </c>
      <c r="F74" s="11" t="s">
        <v>33</v>
      </c>
      <c r="G74" s="11" t="s">
        <v>15</v>
      </c>
      <c r="H74" s="11" t="s">
        <v>16</v>
      </c>
      <c r="I74" s="11" t="s">
        <v>17</v>
      </c>
      <c r="J74" s="11">
        <v>60</v>
      </c>
      <c r="K74" s="11" t="s">
        <v>18</v>
      </c>
      <c r="L74" s="11" t="s">
        <v>19</v>
      </c>
      <c r="M74" s="11" t="s">
        <v>40</v>
      </c>
    </row>
    <row r="75" spans="3:13" x14ac:dyDescent="0.2">
      <c r="C75" s="11">
        <v>69</v>
      </c>
      <c r="D75" s="11" t="s">
        <v>24</v>
      </c>
      <c r="E75" s="11" t="s">
        <v>38</v>
      </c>
      <c r="F75" s="11" t="s">
        <v>47</v>
      </c>
      <c r="G75" s="11" t="s">
        <v>29</v>
      </c>
      <c r="H75" s="11" t="s">
        <v>16</v>
      </c>
      <c r="I75" s="11" t="s">
        <v>17</v>
      </c>
      <c r="J75" s="11">
        <v>47</v>
      </c>
      <c r="K75" s="11" t="s">
        <v>46</v>
      </c>
      <c r="L75" s="11" t="s">
        <v>19</v>
      </c>
      <c r="M75" s="11" t="s">
        <v>40</v>
      </c>
    </row>
    <row r="76" spans="3:13" x14ac:dyDescent="0.2">
      <c r="C76" s="11">
        <v>70</v>
      </c>
      <c r="D76" s="11" t="s">
        <v>24</v>
      </c>
      <c r="E76" s="11" t="s">
        <v>38</v>
      </c>
      <c r="F76" s="11" t="s">
        <v>21</v>
      </c>
      <c r="G76" s="11" t="s">
        <v>29</v>
      </c>
      <c r="H76" s="11" t="s">
        <v>16</v>
      </c>
      <c r="I76" s="11" t="s">
        <v>17</v>
      </c>
      <c r="J76" s="11">
        <v>60</v>
      </c>
      <c r="K76" s="11" t="s">
        <v>46</v>
      </c>
      <c r="L76" s="11" t="s">
        <v>19</v>
      </c>
      <c r="M76" s="11" t="s">
        <v>37</v>
      </c>
    </row>
    <row r="77" spans="3:13" x14ac:dyDescent="0.2">
      <c r="C77" s="11">
        <v>71</v>
      </c>
      <c r="D77" s="11" t="s">
        <v>24</v>
      </c>
      <c r="E77" s="11" t="s">
        <v>25</v>
      </c>
      <c r="F77" s="11" t="s">
        <v>47</v>
      </c>
      <c r="G77" s="11" t="s">
        <v>42</v>
      </c>
      <c r="H77" s="11" t="s">
        <v>16</v>
      </c>
      <c r="I77" s="11" t="s">
        <v>17</v>
      </c>
      <c r="J77" s="11">
        <v>22</v>
      </c>
      <c r="K77" s="11" t="s">
        <v>18</v>
      </c>
      <c r="L77" s="11" t="s">
        <v>39</v>
      </c>
      <c r="M77" s="11" t="s">
        <v>43</v>
      </c>
    </row>
    <row r="78" spans="3:13" x14ac:dyDescent="0.2">
      <c r="C78" s="11">
        <v>72</v>
      </c>
      <c r="D78" s="11" t="s">
        <v>55</v>
      </c>
      <c r="E78" s="11" t="s">
        <v>13</v>
      </c>
      <c r="F78" s="11" t="s">
        <v>14</v>
      </c>
      <c r="G78" s="11" t="s">
        <v>49</v>
      </c>
      <c r="H78" s="11" t="s">
        <v>16</v>
      </c>
      <c r="I78" s="11" t="s">
        <v>17</v>
      </c>
      <c r="J78" s="11">
        <v>35</v>
      </c>
      <c r="K78" s="11" t="s">
        <v>18</v>
      </c>
      <c r="L78" s="11" t="s">
        <v>19</v>
      </c>
      <c r="M78" s="11" t="s">
        <v>20</v>
      </c>
    </row>
    <row r="79" spans="3:13" x14ac:dyDescent="0.2">
      <c r="C79" s="11">
        <v>73</v>
      </c>
      <c r="D79" s="11" t="s">
        <v>12</v>
      </c>
      <c r="E79" s="11" t="s">
        <v>13</v>
      </c>
      <c r="F79" s="11" t="s">
        <v>28</v>
      </c>
      <c r="G79" s="11" t="s">
        <v>15</v>
      </c>
      <c r="H79" s="11" t="s">
        <v>16</v>
      </c>
      <c r="I79" s="11" t="s">
        <v>17</v>
      </c>
      <c r="J79" s="11">
        <v>60</v>
      </c>
      <c r="K79" s="11" t="s">
        <v>46</v>
      </c>
      <c r="L79" s="11" t="s">
        <v>19</v>
      </c>
      <c r="M79" s="11" t="s">
        <v>43</v>
      </c>
    </row>
    <row r="80" spans="3:13" x14ac:dyDescent="0.2">
      <c r="C80" s="11">
        <v>74</v>
      </c>
      <c r="D80" s="11" t="s">
        <v>12</v>
      </c>
      <c r="E80" s="11" t="s">
        <v>38</v>
      </c>
      <c r="F80" s="11" t="s">
        <v>32</v>
      </c>
      <c r="G80" s="11" t="s">
        <v>15</v>
      </c>
      <c r="H80" s="11" t="s">
        <v>16</v>
      </c>
      <c r="I80" s="11" t="s">
        <v>36</v>
      </c>
      <c r="J80" s="11">
        <v>51</v>
      </c>
      <c r="K80" s="11" t="s">
        <v>18</v>
      </c>
      <c r="L80" s="11" t="s">
        <v>19</v>
      </c>
      <c r="M80" s="11" t="s">
        <v>37</v>
      </c>
    </row>
    <row r="81" spans="3:13" x14ac:dyDescent="0.2">
      <c r="C81" s="11">
        <v>75</v>
      </c>
      <c r="D81" s="11" t="s">
        <v>24</v>
      </c>
      <c r="E81" s="11" t="s">
        <v>27</v>
      </c>
      <c r="F81" s="11" t="s">
        <v>28</v>
      </c>
      <c r="G81" s="11" t="s">
        <v>15</v>
      </c>
      <c r="H81" s="11" t="s">
        <v>16</v>
      </c>
      <c r="I81" s="11" t="s">
        <v>17</v>
      </c>
      <c r="J81" s="11">
        <v>60</v>
      </c>
      <c r="K81" s="11" t="s">
        <v>18</v>
      </c>
      <c r="L81" s="11" t="s">
        <v>19</v>
      </c>
      <c r="M81" s="11" t="s">
        <v>34</v>
      </c>
    </row>
    <row r="82" spans="3:13" x14ac:dyDescent="0.2">
      <c r="C82" s="11">
        <v>76</v>
      </c>
      <c r="D82" s="11" t="s">
        <v>12</v>
      </c>
      <c r="E82" s="11" t="s">
        <v>27</v>
      </c>
      <c r="F82" s="11" t="s">
        <v>47</v>
      </c>
      <c r="G82" s="11" t="s">
        <v>13</v>
      </c>
      <c r="H82" s="11" t="s">
        <v>16</v>
      </c>
      <c r="I82" s="11" t="s">
        <v>17</v>
      </c>
      <c r="J82" s="11">
        <v>25</v>
      </c>
      <c r="K82" s="11" t="s">
        <v>18</v>
      </c>
      <c r="L82" s="11" t="s">
        <v>19</v>
      </c>
      <c r="M82" s="11" t="s">
        <v>31</v>
      </c>
    </row>
    <row r="83" spans="3:13" x14ac:dyDescent="0.2">
      <c r="C83" s="11">
        <v>77</v>
      </c>
      <c r="D83" s="11" t="s">
        <v>24</v>
      </c>
      <c r="E83" s="11" t="s">
        <v>41</v>
      </c>
      <c r="F83" s="11" t="s">
        <v>21</v>
      </c>
      <c r="G83" s="11" t="s">
        <v>15</v>
      </c>
      <c r="H83" s="11" t="s">
        <v>16</v>
      </c>
      <c r="I83" s="11" t="s">
        <v>17</v>
      </c>
      <c r="J83" s="11">
        <v>23</v>
      </c>
      <c r="K83" s="11" t="s">
        <v>46</v>
      </c>
      <c r="L83" s="11" t="s">
        <v>39</v>
      </c>
      <c r="M83" s="11" t="s">
        <v>40</v>
      </c>
    </row>
    <row r="84" spans="3:13" x14ac:dyDescent="0.2">
      <c r="C84" s="11">
        <v>78</v>
      </c>
      <c r="D84" s="11" t="s">
        <v>24</v>
      </c>
      <c r="E84" s="11" t="s">
        <v>25</v>
      </c>
      <c r="F84" s="11" t="s">
        <v>21</v>
      </c>
      <c r="G84" s="11" t="s">
        <v>29</v>
      </c>
      <c r="H84" s="11" t="s">
        <v>16</v>
      </c>
      <c r="I84" s="11" t="s">
        <v>17</v>
      </c>
      <c r="J84" s="11">
        <v>30</v>
      </c>
      <c r="K84" s="11" t="s">
        <v>18</v>
      </c>
      <c r="L84" s="11" t="s">
        <v>39</v>
      </c>
      <c r="M84" s="11" t="s">
        <v>43</v>
      </c>
    </row>
    <row r="85" spans="3:13" x14ac:dyDescent="0.2">
      <c r="C85" s="11">
        <v>79</v>
      </c>
      <c r="D85" s="11" t="s">
        <v>12</v>
      </c>
      <c r="E85" s="11" t="s">
        <v>13</v>
      </c>
      <c r="F85" s="11" t="s">
        <v>32</v>
      </c>
      <c r="G85" s="11" t="s">
        <v>15</v>
      </c>
      <c r="H85" s="11" t="s">
        <v>16</v>
      </c>
      <c r="I85" s="11" t="s">
        <v>17</v>
      </c>
      <c r="J85" s="11">
        <v>42</v>
      </c>
      <c r="K85" s="11" t="s">
        <v>18</v>
      </c>
      <c r="L85" s="11" t="s">
        <v>39</v>
      </c>
      <c r="M85" s="11" t="s">
        <v>40</v>
      </c>
    </row>
    <row r="86" spans="3:13" x14ac:dyDescent="0.2">
      <c r="C86" s="11">
        <v>80</v>
      </c>
      <c r="D86" s="11" t="s">
        <v>24</v>
      </c>
      <c r="E86" s="11" t="s">
        <v>13</v>
      </c>
      <c r="F86" s="11" t="s">
        <v>28</v>
      </c>
      <c r="G86" s="11" t="s">
        <v>29</v>
      </c>
      <c r="H86" s="11" t="s">
        <v>16</v>
      </c>
      <c r="I86" s="11" t="s">
        <v>17</v>
      </c>
      <c r="J86" s="11">
        <v>39</v>
      </c>
      <c r="K86" s="11" t="s">
        <v>18</v>
      </c>
      <c r="L86" s="11" t="s">
        <v>19</v>
      </c>
      <c r="M86" s="11" t="s">
        <v>26</v>
      </c>
    </row>
    <row r="87" spans="3:13" x14ac:dyDescent="0.2">
      <c r="C87" s="11">
        <v>81</v>
      </c>
      <c r="D87" s="11" t="s">
        <v>24</v>
      </c>
      <c r="E87" s="11" t="s">
        <v>38</v>
      </c>
      <c r="F87" s="11" t="s">
        <v>28</v>
      </c>
      <c r="G87" s="11" t="s">
        <v>29</v>
      </c>
      <c r="H87" s="11" t="s">
        <v>16</v>
      </c>
      <c r="I87" s="11" t="s">
        <v>17</v>
      </c>
      <c r="J87" s="11">
        <v>60</v>
      </c>
      <c r="K87" s="11" t="s">
        <v>18</v>
      </c>
      <c r="L87" s="11" t="s">
        <v>19</v>
      </c>
      <c r="M87" s="11" t="s">
        <v>31</v>
      </c>
    </row>
    <row r="88" spans="3:13" x14ac:dyDescent="0.2">
      <c r="C88" s="11">
        <v>82</v>
      </c>
      <c r="D88" s="11" t="s">
        <v>24</v>
      </c>
      <c r="E88" s="11" t="s">
        <v>13</v>
      </c>
      <c r="F88" s="11" t="s">
        <v>47</v>
      </c>
      <c r="G88" s="11" t="s">
        <v>13</v>
      </c>
      <c r="H88" s="11" t="s">
        <v>16</v>
      </c>
      <c r="I88" s="11" t="s">
        <v>17</v>
      </c>
      <c r="J88" s="11">
        <v>39</v>
      </c>
      <c r="K88" s="11" t="s">
        <v>18</v>
      </c>
      <c r="L88" s="11" t="s">
        <v>39</v>
      </c>
      <c r="M88" s="11" t="s">
        <v>31</v>
      </c>
    </row>
    <row r="89" spans="3:13" x14ac:dyDescent="0.2">
      <c r="C89" s="11">
        <v>83</v>
      </c>
      <c r="D89" s="11" t="s">
        <v>24</v>
      </c>
      <c r="E89" s="11" t="s">
        <v>13</v>
      </c>
      <c r="F89" s="11" t="s">
        <v>21</v>
      </c>
      <c r="G89" s="11" t="s">
        <v>29</v>
      </c>
      <c r="H89" s="11" t="s">
        <v>16</v>
      </c>
      <c r="I89" s="11" t="s">
        <v>17</v>
      </c>
      <c r="J89" s="11">
        <v>48</v>
      </c>
      <c r="K89" s="11" t="s">
        <v>18</v>
      </c>
      <c r="L89" s="11" t="s">
        <v>19</v>
      </c>
      <c r="M89" s="11" t="s">
        <v>40</v>
      </c>
    </row>
    <row r="90" spans="3:13" x14ac:dyDescent="0.2">
      <c r="C90" s="11">
        <v>84</v>
      </c>
      <c r="D90" s="11" t="s">
        <v>24</v>
      </c>
      <c r="E90" s="11" t="s">
        <v>27</v>
      </c>
      <c r="F90" s="11" t="s">
        <v>28</v>
      </c>
      <c r="G90" s="11" t="s">
        <v>13</v>
      </c>
      <c r="H90" s="11" t="s">
        <v>16</v>
      </c>
      <c r="I90" s="11" t="s">
        <v>17</v>
      </c>
      <c r="J90" s="11">
        <v>58</v>
      </c>
      <c r="K90" s="11" t="s">
        <v>18</v>
      </c>
      <c r="L90" s="11" t="s">
        <v>19</v>
      </c>
      <c r="M90" s="11" t="s">
        <v>31</v>
      </c>
    </row>
    <row r="91" spans="3:13" x14ac:dyDescent="0.2">
      <c r="C91" s="11">
        <v>85</v>
      </c>
      <c r="D91" s="11" t="s">
        <v>24</v>
      </c>
      <c r="E91" s="11" t="s">
        <v>27</v>
      </c>
      <c r="F91" s="11" t="s">
        <v>21</v>
      </c>
      <c r="G91" s="11" t="s">
        <v>15</v>
      </c>
      <c r="H91" s="11" t="s">
        <v>16</v>
      </c>
      <c r="I91" s="11" t="s">
        <v>17</v>
      </c>
      <c r="J91" s="11">
        <v>49</v>
      </c>
      <c r="K91" s="11" t="s">
        <v>18</v>
      </c>
      <c r="L91" s="11" t="s">
        <v>19</v>
      </c>
      <c r="M91" s="11" t="s">
        <v>34</v>
      </c>
    </row>
    <row r="92" spans="3:13" x14ac:dyDescent="0.2">
      <c r="C92" s="11">
        <v>86</v>
      </c>
      <c r="D92" s="11" t="s">
        <v>12</v>
      </c>
      <c r="E92" s="11" t="s">
        <v>41</v>
      </c>
      <c r="F92" s="11" t="s">
        <v>32</v>
      </c>
      <c r="G92" s="11" t="s">
        <v>15</v>
      </c>
      <c r="H92" s="11" t="s">
        <v>16</v>
      </c>
      <c r="I92" s="11" t="s">
        <v>17</v>
      </c>
      <c r="J92" s="11">
        <v>60</v>
      </c>
      <c r="K92" s="11" t="s">
        <v>46</v>
      </c>
      <c r="L92" s="11" t="s">
        <v>19</v>
      </c>
      <c r="M92" s="11" t="s">
        <v>37</v>
      </c>
    </row>
    <row r="93" spans="3:13" x14ac:dyDescent="0.2">
      <c r="C93" s="11">
        <v>87</v>
      </c>
      <c r="D93" s="11" t="s">
        <v>55</v>
      </c>
      <c r="E93" s="11" t="s">
        <v>25</v>
      </c>
      <c r="F93" s="11" t="s">
        <v>14</v>
      </c>
      <c r="G93" s="11" t="s">
        <v>42</v>
      </c>
      <c r="H93" s="11" t="s">
        <v>16</v>
      </c>
      <c r="I93" s="11" t="s">
        <v>17</v>
      </c>
      <c r="J93" s="11">
        <v>26</v>
      </c>
      <c r="K93" s="11" t="s">
        <v>18</v>
      </c>
      <c r="L93" s="11" t="s">
        <v>39</v>
      </c>
      <c r="M93" s="11" t="s">
        <v>48</v>
      </c>
    </row>
    <row r="94" spans="3:13" x14ac:dyDescent="0.2">
      <c r="C94" s="11">
        <v>88</v>
      </c>
      <c r="D94" s="11" t="s">
        <v>24</v>
      </c>
      <c r="E94" s="11" t="s">
        <v>27</v>
      </c>
      <c r="F94" s="11" t="s">
        <v>47</v>
      </c>
      <c r="G94" s="11" t="s">
        <v>13</v>
      </c>
      <c r="H94" s="11" t="s">
        <v>16</v>
      </c>
      <c r="I94" s="11" t="s">
        <v>17</v>
      </c>
      <c r="J94" s="11">
        <v>49</v>
      </c>
      <c r="K94" s="11" t="s">
        <v>18</v>
      </c>
      <c r="L94" s="11" t="s">
        <v>19</v>
      </c>
      <c r="M94" s="11" t="s">
        <v>31</v>
      </c>
    </row>
    <row r="95" spans="3:13" x14ac:dyDescent="0.2">
      <c r="C95" s="11">
        <v>89</v>
      </c>
      <c r="D95" s="11" t="s">
        <v>12</v>
      </c>
      <c r="E95" s="11" t="s">
        <v>13</v>
      </c>
      <c r="F95" s="11" t="s">
        <v>33</v>
      </c>
      <c r="G95" s="11" t="s">
        <v>13</v>
      </c>
      <c r="H95" s="11" t="s">
        <v>16</v>
      </c>
      <c r="I95" s="11" t="s">
        <v>17</v>
      </c>
      <c r="J95" s="11">
        <v>42</v>
      </c>
      <c r="K95" s="11" t="s">
        <v>18</v>
      </c>
      <c r="L95" s="11" t="s">
        <v>39</v>
      </c>
      <c r="M95" s="11" t="s">
        <v>37</v>
      </c>
    </row>
    <row r="96" spans="3:13" x14ac:dyDescent="0.2">
      <c r="C96" s="11">
        <v>90</v>
      </c>
      <c r="D96" s="11" t="s">
        <v>24</v>
      </c>
      <c r="E96" s="11" t="s">
        <v>13</v>
      </c>
      <c r="F96" s="11" t="s">
        <v>28</v>
      </c>
      <c r="G96" s="11" t="s">
        <v>29</v>
      </c>
      <c r="H96" s="11" t="s">
        <v>16</v>
      </c>
      <c r="I96" s="11" t="s">
        <v>17</v>
      </c>
      <c r="J96" s="11">
        <v>60</v>
      </c>
      <c r="K96" s="11" t="s">
        <v>18</v>
      </c>
      <c r="L96" s="11" t="s">
        <v>19</v>
      </c>
      <c r="M96" s="11" t="s">
        <v>26</v>
      </c>
    </row>
    <row r="97" spans="3:13" x14ac:dyDescent="0.2">
      <c r="C97" s="11">
        <v>91</v>
      </c>
      <c r="D97" s="11" t="s">
        <v>24</v>
      </c>
      <c r="E97" s="11" t="s">
        <v>41</v>
      </c>
      <c r="F97" s="11" t="s">
        <v>47</v>
      </c>
      <c r="G97" s="11" t="s">
        <v>15</v>
      </c>
      <c r="H97" s="11" t="s">
        <v>16</v>
      </c>
      <c r="I97" s="11" t="s">
        <v>17</v>
      </c>
      <c r="J97" s="11">
        <v>60</v>
      </c>
      <c r="K97" s="11" t="s">
        <v>18</v>
      </c>
      <c r="L97" s="11" t="s">
        <v>39</v>
      </c>
      <c r="M97" s="11" t="s">
        <v>26</v>
      </c>
    </row>
    <row r="98" spans="3:13" x14ac:dyDescent="0.2">
      <c r="C98" s="11">
        <v>92</v>
      </c>
      <c r="D98" s="11" t="s">
        <v>24</v>
      </c>
      <c r="E98" s="11" t="s">
        <v>13</v>
      </c>
      <c r="F98" s="11" t="s">
        <v>28</v>
      </c>
      <c r="G98" s="11" t="s">
        <v>15</v>
      </c>
      <c r="H98" s="11" t="s">
        <v>16</v>
      </c>
      <c r="I98" s="11" t="s">
        <v>17</v>
      </c>
      <c r="J98" s="11">
        <v>23</v>
      </c>
      <c r="K98" s="11" t="s">
        <v>18</v>
      </c>
      <c r="L98" s="11" t="s">
        <v>39</v>
      </c>
      <c r="M98" s="11" t="s">
        <v>31</v>
      </c>
    </row>
    <row r="99" spans="3:13" x14ac:dyDescent="0.2">
      <c r="C99" s="11">
        <v>93</v>
      </c>
      <c r="D99" s="11" t="s">
        <v>24</v>
      </c>
      <c r="E99" s="11" t="s">
        <v>27</v>
      </c>
      <c r="F99" s="11" t="s">
        <v>47</v>
      </c>
      <c r="G99" s="11" t="s">
        <v>15</v>
      </c>
      <c r="H99" s="11" t="s">
        <v>16</v>
      </c>
      <c r="I99" s="11" t="s">
        <v>17</v>
      </c>
      <c r="J99" s="11">
        <v>20</v>
      </c>
      <c r="K99" s="11" t="s">
        <v>46</v>
      </c>
      <c r="L99" s="11" t="s">
        <v>39</v>
      </c>
      <c r="M99" s="11" t="s">
        <v>31</v>
      </c>
    </row>
    <row r="100" spans="3:13" x14ac:dyDescent="0.2">
      <c r="C100" s="11">
        <v>94</v>
      </c>
      <c r="D100" s="11" t="s">
        <v>24</v>
      </c>
      <c r="E100" s="11" t="s">
        <v>13</v>
      </c>
      <c r="F100" s="11" t="s">
        <v>14</v>
      </c>
      <c r="G100" s="11" t="s">
        <v>13</v>
      </c>
      <c r="H100" s="11" t="s">
        <v>16</v>
      </c>
      <c r="I100" s="11" t="s">
        <v>17</v>
      </c>
      <c r="J100" s="11">
        <v>16</v>
      </c>
      <c r="K100" s="11" t="s">
        <v>18</v>
      </c>
      <c r="L100" s="11" t="s">
        <v>22</v>
      </c>
      <c r="M100" s="11" t="s">
        <v>23</v>
      </c>
    </row>
    <row r="101" spans="3:13" x14ac:dyDescent="0.2">
      <c r="C101" s="11">
        <v>95</v>
      </c>
      <c r="D101" s="11" t="s">
        <v>24</v>
      </c>
      <c r="E101" s="11" t="s">
        <v>41</v>
      </c>
      <c r="F101" s="11" t="s">
        <v>14</v>
      </c>
      <c r="G101" s="11" t="s">
        <v>29</v>
      </c>
      <c r="H101" s="11" t="s">
        <v>16</v>
      </c>
      <c r="I101" s="11" t="s">
        <v>17</v>
      </c>
      <c r="J101" s="11">
        <v>17</v>
      </c>
      <c r="K101" s="11" t="s">
        <v>46</v>
      </c>
      <c r="L101" s="11" t="s">
        <v>19</v>
      </c>
      <c r="M101" s="11" t="s">
        <v>23</v>
      </c>
    </row>
    <row r="102" spans="3:13" x14ac:dyDescent="0.2">
      <c r="C102" s="11">
        <v>96</v>
      </c>
      <c r="D102" s="11" t="s">
        <v>12</v>
      </c>
      <c r="E102" s="11" t="s">
        <v>13</v>
      </c>
      <c r="F102" s="11" t="s">
        <v>21</v>
      </c>
      <c r="G102" s="11" t="s">
        <v>13</v>
      </c>
      <c r="H102" s="11" t="s">
        <v>16</v>
      </c>
      <c r="I102" s="11" t="s">
        <v>17</v>
      </c>
      <c r="J102" s="11">
        <v>60</v>
      </c>
      <c r="K102" s="11" t="s">
        <v>18</v>
      </c>
      <c r="L102" s="11" t="s">
        <v>19</v>
      </c>
      <c r="M102" s="11" t="s">
        <v>37</v>
      </c>
    </row>
    <row r="103" spans="3:13" x14ac:dyDescent="0.2">
      <c r="C103" s="11">
        <v>97</v>
      </c>
      <c r="D103" s="11" t="s">
        <v>24</v>
      </c>
      <c r="E103" s="11" t="s">
        <v>25</v>
      </c>
      <c r="F103" s="11" t="s">
        <v>47</v>
      </c>
      <c r="G103" s="11" t="s">
        <v>29</v>
      </c>
      <c r="H103" s="11" t="s">
        <v>16</v>
      </c>
      <c r="I103" s="11" t="s">
        <v>17</v>
      </c>
      <c r="J103" s="11">
        <v>60</v>
      </c>
      <c r="K103" s="11" t="s">
        <v>18</v>
      </c>
      <c r="L103" s="11" t="s">
        <v>19</v>
      </c>
      <c r="M103" s="11" t="s">
        <v>43</v>
      </c>
    </row>
    <row r="104" spans="3:13" x14ac:dyDescent="0.2">
      <c r="C104" s="11">
        <v>98</v>
      </c>
      <c r="D104" s="11" t="s">
        <v>12</v>
      </c>
      <c r="E104" s="11" t="s">
        <v>38</v>
      </c>
      <c r="F104" s="11" t="s">
        <v>21</v>
      </c>
      <c r="G104" s="11" t="s">
        <v>15</v>
      </c>
      <c r="H104" s="11" t="s">
        <v>16</v>
      </c>
      <c r="I104" s="11" t="s">
        <v>17</v>
      </c>
      <c r="J104" s="11">
        <v>47</v>
      </c>
      <c r="K104" s="11" t="s">
        <v>18</v>
      </c>
      <c r="L104" s="11" t="s">
        <v>19</v>
      </c>
      <c r="M104" s="11" t="s">
        <v>23</v>
      </c>
    </row>
    <row r="105" spans="3:13" x14ac:dyDescent="0.2">
      <c r="C105" s="11">
        <v>99</v>
      </c>
      <c r="D105" s="11" t="s">
        <v>24</v>
      </c>
      <c r="E105" s="11" t="s">
        <v>41</v>
      </c>
      <c r="F105" s="11" t="s">
        <v>47</v>
      </c>
      <c r="G105" s="11" t="s">
        <v>29</v>
      </c>
      <c r="H105" s="11" t="s">
        <v>16</v>
      </c>
      <c r="I105" s="11" t="s">
        <v>17</v>
      </c>
      <c r="J105" s="11">
        <v>60</v>
      </c>
      <c r="K105" s="11" t="s">
        <v>18</v>
      </c>
      <c r="L105" s="11" t="s">
        <v>19</v>
      </c>
      <c r="M105" s="11" t="s">
        <v>34</v>
      </c>
    </row>
    <row r="106" spans="3:13" x14ac:dyDescent="0.2">
      <c r="C106" s="11">
        <v>100</v>
      </c>
      <c r="D106" s="11" t="s">
        <v>24</v>
      </c>
      <c r="E106" s="11" t="s">
        <v>38</v>
      </c>
      <c r="F106" s="11" t="s">
        <v>14</v>
      </c>
      <c r="G106" s="11" t="s">
        <v>29</v>
      </c>
      <c r="H106" s="11" t="s">
        <v>16</v>
      </c>
      <c r="I106" s="11" t="s">
        <v>17</v>
      </c>
      <c r="J106" s="11">
        <v>57</v>
      </c>
      <c r="K106" s="11" t="s">
        <v>18</v>
      </c>
      <c r="L106" s="11" t="s">
        <v>39</v>
      </c>
      <c r="M106" s="11" t="s">
        <v>51</v>
      </c>
    </row>
    <row r="107" spans="3:13" x14ac:dyDescent="0.2">
      <c r="C107" s="11">
        <v>101</v>
      </c>
      <c r="D107" s="11" t="s">
        <v>12</v>
      </c>
      <c r="E107" s="11" t="s">
        <v>13</v>
      </c>
      <c r="F107" s="11" t="s">
        <v>47</v>
      </c>
      <c r="G107" s="11" t="s">
        <v>13</v>
      </c>
      <c r="H107" s="11" t="s">
        <v>16</v>
      </c>
      <c r="I107" s="11" t="s">
        <v>17</v>
      </c>
      <c r="J107" s="11">
        <v>52</v>
      </c>
      <c r="K107" s="11" t="s">
        <v>18</v>
      </c>
      <c r="L107" s="11" t="s">
        <v>19</v>
      </c>
      <c r="M107" s="11" t="s">
        <v>40</v>
      </c>
    </row>
    <row r="108" spans="3:13" x14ac:dyDescent="0.2">
      <c r="C108" s="11">
        <v>102</v>
      </c>
      <c r="D108" s="11" t="s">
        <v>12</v>
      </c>
      <c r="E108" s="11" t="s">
        <v>27</v>
      </c>
      <c r="F108" s="11" t="s">
        <v>35</v>
      </c>
      <c r="G108" s="11" t="s">
        <v>15</v>
      </c>
      <c r="H108" s="11" t="s">
        <v>16</v>
      </c>
      <c r="I108" s="11" t="s">
        <v>36</v>
      </c>
      <c r="J108" s="11">
        <v>60</v>
      </c>
      <c r="K108" s="11" t="s">
        <v>18</v>
      </c>
      <c r="L108" s="11" t="s">
        <v>19</v>
      </c>
      <c r="M108" s="11" t="s">
        <v>37</v>
      </c>
    </row>
    <row r="109" spans="3:13" x14ac:dyDescent="0.2">
      <c r="C109" s="11">
        <v>103</v>
      </c>
      <c r="D109" s="11" t="s">
        <v>24</v>
      </c>
      <c r="E109" s="11" t="s">
        <v>38</v>
      </c>
      <c r="F109" s="11" t="s">
        <v>47</v>
      </c>
      <c r="G109" s="11" t="s">
        <v>13</v>
      </c>
      <c r="H109" s="11" t="s">
        <v>16</v>
      </c>
      <c r="I109" s="11" t="s">
        <v>17</v>
      </c>
      <c r="J109" s="11">
        <v>60</v>
      </c>
      <c r="K109" s="11" t="s">
        <v>18</v>
      </c>
      <c r="L109" s="11" t="s">
        <v>19</v>
      </c>
      <c r="M109" s="11" t="s">
        <v>40</v>
      </c>
    </row>
    <row r="110" spans="3:13" x14ac:dyDescent="0.2">
      <c r="C110" s="11">
        <v>104</v>
      </c>
      <c r="D110" s="11" t="s">
        <v>12</v>
      </c>
      <c r="E110" s="11" t="s">
        <v>27</v>
      </c>
      <c r="F110" s="11" t="s">
        <v>32</v>
      </c>
      <c r="G110" s="11" t="s">
        <v>15</v>
      </c>
      <c r="H110" s="11" t="s">
        <v>16</v>
      </c>
      <c r="I110" s="11" t="s">
        <v>17</v>
      </c>
      <c r="J110" s="11">
        <v>52</v>
      </c>
      <c r="K110" s="11" t="s">
        <v>18</v>
      </c>
      <c r="L110" s="11" t="s">
        <v>19</v>
      </c>
      <c r="M110" s="11" t="s">
        <v>26</v>
      </c>
    </row>
    <row r="111" spans="3:13" x14ac:dyDescent="0.2">
      <c r="C111" s="11">
        <v>105</v>
      </c>
      <c r="D111" s="11" t="s">
        <v>24</v>
      </c>
      <c r="E111" s="11" t="s">
        <v>25</v>
      </c>
      <c r="F111" s="11" t="s">
        <v>47</v>
      </c>
      <c r="G111" s="11" t="s">
        <v>29</v>
      </c>
      <c r="H111" s="11" t="s">
        <v>16</v>
      </c>
      <c r="I111" s="11" t="s">
        <v>17</v>
      </c>
      <c r="J111" s="11">
        <v>55</v>
      </c>
      <c r="K111" s="11" t="s">
        <v>18</v>
      </c>
      <c r="L111" s="11" t="s">
        <v>19</v>
      </c>
      <c r="M111" s="11" t="s">
        <v>43</v>
      </c>
    </row>
    <row r="112" spans="3:13" x14ac:dyDescent="0.2">
      <c r="C112" s="11">
        <v>106</v>
      </c>
      <c r="D112" s="11" t="s">
        <v>12</v>
      </c>
      <c r="E112" s="11" t="s">
        <v>13</v>
      </c>
      <c r="F112" s="11" t="s">
        <v>28</v>
      </c>
      <c r="G112" s="11" t="s">
        <v>29</v>
      </c>
      <c r="H112" s="11" t="s">
        <v>16</v>
      </c>
      <c r="I112" s="11" t="s">
        <v>36</v>
      </c>
      <c r="J112" s="11">
        <v>46</v>
      </c>
      <c r="K112" s="11" t="s">
        <v>18</v>
      </c>
      <c r="L112" s="11" t="s">
        <v>19</v>
      </c>
      <c r="M112" s="11" t="s">
        <v>37</v>
      </c>
    </row>
    <row r="113" spans="3:13" x14ac:dyDescent="0.2">
      <c r="C113" s="11">
        <v>107</v>
      </c>
      <c r="D113" s="11" t="s">
        <v>24</v>
      </c>
      <c r="E113" s="11" t="s">
        <v>27</v>
      </c>
      <c r="F113" s="11" t="s">
        <v>35</v>
      </c>
      <c r="G113" s="11" t="s">
        <v>15</v>
      </c>
      <c r="H113" s="11" t="s">
        <v>16</v>
      </c>
      <c r="I113" s="11" t="s">
        <v>36</v>
      </c>
      <c r="J113" s="11">
        <v>60</v>
      </c>
      <c r="K113" s="11" t="s">
        <v>18</v>
      </c>
      <c r="L113" s="11" t="s">
        <v>19</v>
      </c>
      <c r="M113" s="11" t="s">
        <v>37</v>
      </c>
    </row>
    <row r="114" spans="3:13" x14ac:dyDescent="0.2">
      <c r="C114" s="11">
        <v>108</v>
      </c>
      <c r="D114" s="11" t="s">
        <v>24</v>
      </c>
      <c r="E114" s="11" t="s">
        <v>13</v>
      </c>
      <c r="F114" s="11" t="s">
        <v>33</v>
      </c>
      <c r="G114" s="11" t="s">
        <v>13</v>
      </c>
      <c r="H114" s="11" t="s">
        <v>16</v>
      </c>
      <c r="I114" s="11" t="s">
        <v>17</v>
      </c>
      <c r="J114" s="11">
        <v>55</v>
      </c>
      <c r="K114" s="11" t="s">
        <v>18</v>
      </c>
      <c r="L114" s="11" t="s">
        <v>19</v>
      </c>
      <c r="M114" s="11" t="s">
        <v>20</v>
      </c>
    </row>
    <row r="115" spans="3:13" x14ac:dyDescent="0.2">
      <c r="C115" s="11">
        <v>109</v>
      </c>
      <c r="D115" s="11" t="s">
        <v>24</v>
      </c>
      <c r="E115" s="11" t="s">
        <v>38</v>
      </c>
      <c r="F115" s="11" t="s">
        <v>28</v>
      </c>
      <c r="G115" s="11" t="s">
        <v>13</v>
      </c>
      <c r="H115" s="11" t="s">
        <v>16</v>
      </c>
      <c r="I115" s="11" t="s">
        <v>17</v>
      </c>
      <c r="J115" s="11">
        <v>56</v>
      </c>
      <c r="K115" s="11" t="s">
        <v>18</v>
      </c>
      <c r="L115" s="11" t="s">
        <v>39</v>
      </c>
      <c r="M115" s="11" t="s">
        <v>26</v>
      </c>
    </row>
    <row r="116" spans="3:13" x14ac:dyDescent="0.2">
      <c r="C116" s="11">
        <v>110</v>
      </c>
      <c r="D116" s="11" t="s">
        <v>24</v>
      </c>
      <c r="E116" s="11" t="s">
        <v>25</v>
      </c>
      <c r="F116" s="11" t="s">
        <v>47</v>
      </c>
      <c r="G116" s="11" t="s">
        <v>29</v>
      </c>
      <c r="H116" s="11" t="s">
        <v>16</v>
      </c>
      <c r="I116" s="11" t="s">
        <v>17</v>
      </c>
      <c r="J116" s="11">
        <v>60</v>
      </c>
      <c r="K116" s="11" t="s">
        <v>18</v>
      </c>
      <c r="L116" s="11" t="s">
        <v>19</v>
      </c>
      <c r="M116" s="11" t="s">
        <v>26</v>
      </c>
    </row>
    <row r="117" spans="3:13" x14ac:dyDescent="0.2">
      <c r="C117" s="11">
        <v>111</v>
      </c>
      <c r="D117" s="11" t="s">
        <v>24</v>
      </c>
      <c r="E117" s="11" t="s">
        <v>25</v>
      </c>
      <c r="F117" s="11" t="s">
        <v>47</v>
      </c>
      <c r="G117" s="11" t="s">
        <v>13</v>
      </c>
      <c r="H117" s="11" t="s">
        <v>16</v>
      </c>
      <c r="I117" s="11" t="s">
        <v>17</v>
      </c>
      <c r="J117" s="11">
        <v>60</v>
      </c>
      <c r="K117" s="11" t="s">
        <v>18</v>
      </c>
      <c r="L117" s="11" t="s">
        <v>19</v>
      </c>
      <c r="M117" s="11" t="s">
        <v>26</v>
      </c>
    </row>
    <row r="118" spans="3:13" x14ac:dyDescent="0.2">
      <c r="C118" s="11">
        <v>112</v>
      </c>
      <c r="D118" s="11" t="s">
        <v>24</v>
      </c>
      <c r="E118" s="11" t="s">
        <v>13</v>
      </c>
      <c r="F118" s="11" t="s">
        <v>33</v>
      </c>
      <c r="G118" s="11" t="s">
        <v>42</v>
      </c>
      <c r="H118" s="11" t="s">
        <v>16</v>
      </c>
      <c r="I118" s="11" t="s">
        <v>17</v>
      </c>
      <c r="J118" s="11">
        <v>60</v>
      </c>
      <c r="K118" s="11" t="s">
        <v>18</v>
      </c>
      <c r="L118" s="11" t="s">
        <v>19</v>
      </c>
      <c r="M118" s="11" t="s">
        <v>26</v>
      </c>
    </row>
    <row r="119" spans="3:13" x14ac:dyDescent="0.2">
      <c r="C119" s="11">
        <v>113</v>
      </c>
      <c r="D119" s="11" t="s">
        <v>55</v>
      </c>
      <c r="E119" s="11" t="s">
        <v>41</v>
      </c>
      <c r="F119" s="11" t="s">
        <v>35</v>
      </c>
      <c r="G119" s="11" t="s">
        <v>42</v>
      </c>
      <c r="H119" s="11" t="s">
        <v>30</v>
      </c>
      <c r="I119" s="11" t="s">
        <v>60</v>
      </c>
      <c r="J119" s="11">
        <v>60</v>
      </c>
      <c r="K119" s="11" t="s">
        <v>46</v>
      </c>
      <c r="L119" s="11" t="s">
        <v>19</v>
      </c>
      <c r="M119" s="11" t="s">
        <v>37</v>
      </c>
    </row>
    <row r="120" spans="3:13" x14ac:dyDescent="0.2">
      <c r="C120" s="11">
        <v>114</v>
      </c>
      <c r="D120" s="11" t="s">
        <v>12</v>
      </c>
      <c r="E120" s="11" t="s">
        <v>13</v>
      </c>
      <c r="F120" s="11" t="s">
        <v>32</v>
      </c>
      <c r="G120" s="11" t="s">
        <v>13</v>
      </c>
      <c r="H120" s="11" t="s">
        <v>16</v>
      </c>
      <c r="I120" s="11" t="s">
        <v>17</v>
      </c>
      <c r="J120" s="11">
        <v>49</v>
      </c>
      <c r="K120" s="11" t="s">
        <v>18</v>
      </c>
      <c r="L120" s="11" t="s">
        <v>19</v>
      </c>
      <c r="M120" s="11" t="s">
        <v>26</v>
      </c>
    </row>
    <row r="121" spans="3:13" x14ac:dyDescent="0.2">
      <c r="C121" s="11">
        <v>115</v>
      </c>
      <c r="D121" s="11" t="s">
        <v>24</v>
      </c>
      <c r="E121" s="11" t="s">
        <v>25</v>
      </c>
      <c r="F121" s="11" t="s">
        <v>28</v>
      </c>
      <c r="G121" s="11" t="s">
        <v>42</v>
      </c>
      <c r="H121" s="11" t="s">
        <v>16</v>
      </c>
      <c r="I121" s="11" t="s">
        <v>17</v>
      </c>
      <c r="J121" s="11">
        <v>55</v>
      </c>
      <c r="K121" s="11" t="s">
        <v>18</v>
      </c>
      <c r="L121" s="11" t="s">
        <v>19</v>
      </c>
      <c r="M121" s="11" t="s">
        <v>43</v>
      </c>
    </row>
    <row r="122" spans="3:13" x14ac:dyDescent="0.2">
      <c r="C122" s="11">
        <v>116</v>
      </c>
      <c r="D122" s="11" t="s">
        <v>24</v>
      </c>
      <c r="E122" s="11" t="s">
        <v>38</v>
      </c>
      <c r="F122" s="11" t="s">
        <v>33</v>
      </c>
      <c r="G122" s="11" t="s">
        <v>29</v>
      </c>
      <c r="H122" s="11" t="s">
        <v>16</v>
      </c>
      <c r="I122" s="11" t="s">
        <v>17</v>
      </c>
      <c r="J122" s="11">
        <v>41</v>
      </c>
      <c r="K122" s="11" t="s">
        <v>18</v>
      </c>
      <c r="L122" s="11" t="s">
        <v>19</v>
      </c>
      <c r="M122" s="11" t="s">
        <v>37</v>
      </c>
    </row>
    <row r="123" spans="3:13" x14ac:dyDescent="0.2">
      <c r="C123" s="11">
        <v>117</v>
      </c>
      <c r="D123" s="11" t="s">
        <v>24</v>
      </c>
      <c r="E123" s="11" t="s">
        <v>13</v>
      </c>
      <c r="F123" s="11" t="s">
        <v>33</v>
      </c>
      <c r="G123" s="11" t="s">
        <v>13</v>
      </c>
      <c r="H123" s="11" t="s">
        <v>16</v>
      </c>
      <c r="I123" s="11" t="s">
        <v>17</v>
      </c>
      <c r="J123" s="11">
        <v>60</v>
      </c>
      <c r="K123" s="11" t="s">
        <v>18</v>
      </c>
      <c r="L123" s="11" t="s">
        <v>19</v>
      </c>
      <c r="M123" s="11" t="s">
        <v>37</v>
      </c>
    </row>
    <row r="124" spans="3:13" x14ac:dyDescent="0.2">
      <c r="C124" s="11">
        <v>118</v>
      </c>
      <c r="D124" s="11" t="s">
        <v>24</v>
      </c>
      <c r="E124" s="11" t="s">
        <v>13</v>
      </c>
      <c r="F124" s="11" t="s">
        <v>35</v>
      </c>
      <c r="G124" s="11" t="s">
        <v>29</v>
      </c>
      <c r="H124" s="11" t="s">
        <v>16</v>
      </c>
      <c r="I124" s="11" t="s">
        <v>17</v>
      </c>
      <c r="J124" s="11">
        <v>60</v>
      </c>
      <c r="K124" s="11" t="s">
        <v>18</v>
      </c>
      <c r="L124" s="11" t="s">
        <v>19</v>
      </c>
      <c r="M124" s="11" t="s">
        <v>40</v>
      </c>
    </row>
    <row r="125" spans="3:13" x14ac:dyDescent="0.2">
      <c r="C125" s="11">
        <v>119</v>
      </c>
      <c r="D125" s="11" t="s">
        <v>24</v>
      </c>
      <c r="E125" s="11" t="s">
        <v>38</v>
      </c>
      <c r="F125" s="11" t="s">
        <v>35</v>
      </c>
      <c r="G125" s="11" t="s">
        <v>29</v>
      </c>
      <c r="H125" s="11" t="s">
        <v>16</v>
      </c>
      <c r="I125" s="11" t="s">
        <v>17</v>
      </c>
      <c r="J125" s="11">
        <v>60</v>
      </c>
      <c r="K125" s="11" t="s">
        <v>18</v>
      </c>
      <c r="L125" s="11" t="s">
        <v>19</v>
      </c>
      <c r="M125" s="11" t="s">
        <v>40</v>
      </c>
    </row>
    <row r="126" spans="3:13" x14ac:dyDescent="0.2">
      <c r="C126" s="11">
        <v>120</v>
      </c>
      <c r="D126" s="11" t="s">
        <v>12</v>
      </c>
      <c r="E126" s="11" t="s">
        <v>27</v>
      </c>
      <c r="F126" s="11" t="s">
        <v>28</v>
      </c>
      <c r="G126" s="11" t="s">
        <v>42</v>
      </c>
      <c r="H126" s="11" t="s">
        <v>16</v>
      </c>
      <c r="I126" s="11" t="s">
        <v>36</v>
      </c>
      <c r="J126" s="11">
        <v>60</v>
      </c>
      <c r="K126" s="11" t="s">
        <v>18</v>
      </c>
      <c r="L126" s="11" t="s">
        <v>19</v>
      </c>
      <c r="M126" s="11" t="s">
        <v>37</v>
      </c>
    </row>
    <row r="127" spans="3:13" x14ac:dyDescent="0.2">
      <c r="C127" s="11">
        <v>121</v>
      </c>
      <c r="D127" s="11" t="s">
        <v>12</v>
      </c>
      <c r="E127" s="11" t="s">
        <v>13</v>
      </c>
      <c r="F127" s="11" t="s">
        <v>21</v>
      </c>
      <c r="G127" s="11" t="s">
        <v>13</v>
      </c>
      <c r="H127" s="11" t="s">
        <v>16</v>
      </c>
      <c r="I127" s="11" t="s">
        <v>17</v>
      </c>
      <c r="J127" s="11">
        <v>56</v>
      </c>
      <c r="K127" s="11" t="s">
        <v>18</v>
      </c>
      <c r="L127" s="11" t="s">
        <v>19</v>
      </c>
      <c r="M127" s="11" t="s">
        <v>31</v>
      </c>
    </row>
    <row r="128" spans="3:13" x14ac:dyDescent="0.2">
      <c r="C128" s="11">
        <v>122</v>
      </c>
      <c r="D128" s="11" t="s">
        <v>12</v>
      </c>
      <c r="E128" s="11" t="s">
        <v>13</v>
      </c>
      <c r="F128" s="11" t="s">
        <v>47</v>
      </c>
      <c r="G128" s="11" t="s">
        <v>49</v>
      </c>
      <c r="H128" s="11" t="s">
        <v>16</v>
      </c>
      <c r="I128" s="11" t="s">
        <v>36</v>
      </c>
      <c r="J128" s="11">
        <v>60</v>
      </c>
      <c r="K128" s="11" t="s">
        <v>18</v>
      </c>
      <c r="L128" s="11" t="s">
        <v>19</v>
      </c>
      <c r="M128" s="11" t="s">
        <v>37</v>
      </c>
    </row>
    <row r="129" spans="3:13" x14ac:dyDescent="0.2">
      <c r="C129" s="11">
        <v>123</v>
      </c>
      <c r="D129" s="11" t="s">
        <v>24</v>
      </c>
      <c r="E129" s="11" t="s">
        <v>27</v>
      </c>
      <c r="F129" s="11" t="s">
        <v>14</v>
      </c>
      <c r="G129" s="11" t="s">
        <v>13</v>
      </c>
      <c r="H129" s="11" t="s">
        <v>16</v>
      </c>
      <c r="I129" s="11" t="s">
        <v>17</v>
      </c>
      <c r="J129" s="11">
        <v>60</v>
      </c>
      <c r="K129" s="11" t="s">
        <v>18</v>
      </c>
      <c r="L129" s="11" t="s">
        <v>19</v>
      </c>
      <c r="M129" s="11" t="s">
        <v>40</v>
      </c>
    </row>
    <row r="130" spans="3:13" x14ac:dyDescent="0.2">
      <c r="C130" s="11">
        <v>124</v>
      </c>
      <c r="D130" s="11" t="s">
        <v>24</v>
      </c>
      <c r="E130" s="11" t="s">
        <v>13</v>
      </c>
      <c r="F130" s="11" t="s">
        <v>28</v>
      </c>
      <c r="G130" s="11" t="s">
        <v>29</v>
      </c>
      <c r="H130" s="11" t="s">
        <v>16</v>
      </c>
      <c r="I130" s="11" t="s">
        <v>17</v>
      </c>
      <c r="J130" s="11">
        <v>57</v>
      </c>
      <c r="K130" s="11" t="s">
        <v>18</v>
      </c>
      <c r="L130" s="11" t="s">
        <v>19</v>
      </c>
      <c r="M130" s="11" t="s">
        <v>43</v>
      </c>
    </row>
    <row r="131" spans="3:13" x14ac:dyDescent="0.2">
      <c r="C131" s="11">
        <v>125</v>
      </c>
      <c r="D131" s="11" t="s">
        <v>12</v>
      </c>
      <c r="E131" s="11" t="s">
        <v>13</v>
      </c>
      <c r="F131" s="11" t="s">
        <v>21</v>
      </c>
      <c r="G131" s="11" t="s">
        <v>13</v>
      </c>
      <c r="H131" s="11" t="s">
        <v>16</v>
      </c>
      <c r="I131" s="11" t="s">
        <v>17</v>
      </c>
      <c r="J131" s="11">
        <v>60</v>
      </c>
      <c r="K131" s="11" t="s">
        <v>18</v>
      </c>
      <c r="L131" s="11" t="s">
        <v>19</v>
      </c>
      <c r="M131" s="11" t="s">
        <v>26</v>
      </c>
    </row>
    <row r="132" spans="3:13" x14ac:dyDescent="0.2">
      <c r="C132" s="11">
        <v>126</v>
      </c>
      <c r="D132" s="11" t="s">
        <v>24</v>
      </c>
      <c r="E132" s="11" t="s">
        <v>27</v>
      </c>
      <c r="F132" s="11" t="s">
        <v>35</v>
      </c>
      <c r="G132" s="11" t="s">
        <v>15</v>
      </c>
      <c r="H132" s="11" t="s">
        <v>16</v>
      </c>
      <c r="I132" s="11" t="s">
        <v>17</v>
      </c>
      <c r="J132" s="11">
        <v>60</v>
      </c>
      <c r="K132" s="11" t="s">
        <v>46</v>
      </c>
      <c r="L132" s="11" t="s">
        <v>19</v>
      </c>
      <c r="M132" s="11" t="s">
        <v>31</v>
      </c>
    </row>
    <row r="133" spans="3:13" x14ac:dyDescent="0.2">
      <c r="C133" s="11">
        <v>127</v>
      </c>
      <c r="D133" s="11" t="s">
        <v>24</v>
      </c>
      <c r="E133" s="11" t="s">
        <v>41</v>
      </c>
      <c r="F133" s="11" t="s">
        <v>21</v>
      </c>
      <c r="G133" s="11" t="s">
        <v>29</v>
      </c>
      <c r="H133" s="11" t="s">
        <v>16</v>
      </c>
      <c r="I133" s="11" t="s">
        <v>17</v>
      </c>
      <c r="J133" s="11">
        <v>58</v>
      </c>
      <c r="K133" s="11" t="s">
        <v>18</v>
      </c>
      <c r="L133" s="11" t="s">
        <v>19</v>
      </c>
      <c r="M133" s="11" t="s">
        <v>26</v>
      </c>
    </row>
    <row r="134" spans="3:13" x14ac:dyDescent="0.2">
      <c r="C134" s="11">
        <v>128</v>
      </c>
      <c r="D134" s="11" t="s">
        <v>24</v>
      </c>
      <c r="E134" s="11" t="s">
        <v>25</v>
      </c>
      <c r="F134" s="11" t="s">
        <v>47</v>
      </c>
      <c r="G134" s="11" t="s">
        <v>15</v>
      </c>
      <c r="H134" s="11" t="s">
        <v>16</v>
      </c>
      <c r="I134" s="11" t="s">
        <v>17</v>
      </c>
      <c r="J134" s="11">
        <v>60</v>
      </c>
      <c r="K134" s="11" t="s">
        <v>18</v>
      </c>
      <c r="L134" s="11" t="s">
        <v>19</v>
      </c>
      <c r="M134" s="11" t="s">
        <v>26</v>
      </c>
    </row>
    <row r="135" spans="3:13" x14ac:dyDescent="0.2">
      <c r="C135" s="11">
        <v>129</v>
      </c>
      <c r="D135" s="11" t="s">
        <v>24</v>
      </c>
      <c r="E135" s="11" t="s">
        <v>13</v>
      </c>
      <c r="F135" s="11" t="s">
        <v>21</v>
      </c>
      <c r="G135" s="11" t="s">
        <v>13</v>
      </c>
      <c r="H135" s="11" t="s">
        <v>16</v>
      </c>
      <c r="I135" s="11" t="s">
        <v>17</v>
      </c>
      <c r="J135" s="11">
        <v>57</v>
      </c>
      <c r="K135" s="11" t="s">
        <v>18</v>
      </c>
      <c r="L135" s="11" t="s">
        <v>19</v>
      </c>
      <c r="M135" s="11" t="s">
        <v>40</v>
      </c>
    </row>
    <row r="136" spans="3:13" x14ac:dyDescent="0.2">
      <c r="C136" s="11">
        <v>130</v>
      </c>
      <c r="D136" s="11" t="s">
        <v>12</v>
      </c>
      <c r="E136" s="11" t="s">
        <v>27</v>
      </c>
      <c r="F136" s="11" t="s">
        <v>35</v>
      </c>
      <c r="G136" s="11" t="s">
        <v>15</v>
      </c>
      <c r="H136" s="11" t="s">
        <v>16</v>
      </c>
      <c r="I136" s="11" t="s">
        <v>17</v>
      </c>
      <c r="J136" s="11">
        <v>59</v>
      </c>
      <c r="K136" s="11" t="s">
        <v>18</v>
      </c>
      <c r="L136" s="11" t="s">
        <v>19</v>
      </c>
      <c r="M136" s="11" t="s">
        <v>40</v>
      </c>
    </row>
    <row r="137" spans="3:13" x14ac:dyDescent="0.2">
      <c r="C137" s="11">
        <v>131</v>
      </c>
      <c r="D137" s="11" t="s">
        <v>24</v>
      </c>
      <c r="E137" s="11" t="s">
        <v>13</v>
      </c>
      <c r="F137" s="11" t="s">
        <v>28</v>
      </c>
      <c r="G137" s="11" t="s">
        <v>29</v>
      </c>
      <c r="H137" s="11" t="s">
        <v>16</v>
      </c>
      <c r="I137" s="11" t="s">
        <v>17</v>
      </c>
      <c r="J137" s="11">
        <v>60</v>
      </c>
      <c r="K137" s="11" t="s">
        <v>18</v>
      </c>
      <c r="L137" s="11" t="s">
        <v>19</v>
      </c>
      <c r="M137" s="11" t="s">
        <v>45</v>
      </c>
    </row>
    <row r="138" spans="3:13" x14ac:dyDescent="0.2">
      <c r="C138" s="11">
        <v>132</v>
      </c>
      <c r="D138" s="11" t="s">
        <v>12</v>
      </c>
      <c r="E138" s="11" t="s">
        <v>38</v>
      </c>
      <c r="F138" s="11" t="s">
        <v>21</v>
      </c>
      <c r="G138" s="11" t="s">
        <v>13</v>
      </c>
      <c r="H138" s="11" t="s">
        <v>16</v>
      </c>
      <c r="I138" s="11" t="s">
        <v>17</v>
      </c>
      <c r="J138" s="11">
        <v>52</v>
      </c>
      <c r="K138" s="11" t="s">
        <v>46</v>
      </c>
      <c r="L138" s="11" t="s">
        <v>19</v>
      </c>
      <c r="M138" s="11" t="s">
        <v>20</v>
      </c>
    </row>
    <row r="139" spans="3:13" x14ac:dyDescent="0.2">
      <c r="C139" s="11">
        <v>133</v>
      </c>
      <c r="D139" s="11" t="s">
        <v>12</v>
      </c>
      <c r="E139" s="11" t="s">
        <v>27</v>
      </c>
      <c r="F139" s="11" t="s">
        <v>32</v>
      </c>
      <c r="G139" s="11" t="s">
        <v>29</v>
      </c>
      <c r="H139" s="11" t="s">
        <v>16</v>
      </c>
      <c r="I139" s="11" t="s">
        <v>17</v>
      </c>
      <c r="J139" s="11">
        <v>60</v>
      </c>
      <c r="K139" s="11" t="s">
        <v>18</v>
      </c>
      <c r="L139" s="11" t="s">
        <v>19</v>
      </c>
      <c r="M139" s="11" t="s">
        <v>37</v>
      </c>
    </row>
    <row r="140" spans="3:13" x14ac:dyDescent="0.2">
      <c r="C140" s="11">
        <v>134</v>
      </c>
      <c r="D140" s="11" t="s">
        <v>24</v>
      </c>
      <c r="E140" s="11" t="s">
        <v>13</v>
      </c>
      <c r="F140" s="11" t="s">
        <v>28</v>
      </c>
      <c r="G140" s="11" t="s">
        <v>29</v>
      </c>
      <c r="H140" s="11" t="s">
        <v>16</v>
      </c>
      <c r="I140" s="11" t="s">
        <v>17</v>
      </c>
      <c r="J140" s="11">
        <v>60</v>
      </c>
      <c r="K140" s="11" t="s">
        <v>18</v>
      </c>
      <c r="L140" s="11" t="s">
        <v>19</v>
      </c>
      <c r="M140" s="11" t="s">
        <v>37</v>
      </c>
    </row>
    <row r="141" spans="3:13" x14ac:dyDescent="0.2">
      <c r="C141" s="11">
        <v>135</v>
      </c>
      <c r="D141" s="11" t="s">
        <v>24</v>
      </c>
      <c r="E141" s="11" t="s">
        <v>27</v>
      </c>
      <c r="F141" s="11" t="s">
        <v>28</v>
      </c>
      <c r="G141" s="11" t="s">
        <v>15</v>
      </c>
      <c r="H141" s="11" t="s">
        <v>16</v>
      </c>
      <c r="I141" s="11" t="s">
        <v>17</v>
      </c>
      <c r="J141" s="11">
        <v>49</v>
      </c>
      <c r="K141" s="11" t="s">
        <v>18</v>
      </c>
      <c r="L141" s="11" t="s">
        <v>19</v>
      </c>
      <c r="M141" s="11" t="s">
        <v>31</v>
      </c>
    </row>
    <row r="142" spans="3:13" x14ac:dyDescent="0.2">
      <c r="C142" s="11">
        <v>136</v>
      </c>
      <c r="D142" s="11" t="s">
        <v>24</v>
      </c>
      <c r="E142" s="11" t="s">
        <v>13</v>
      </c>
      <c r="F142" s="11" t="s">
        <v>35</v>
      </c>
      <c r="G142" s="11" t="s">
        <v>13</v>
      </c>
      <c r="H142" s="11" t="s">
        <v>16</v>
      </c>
      <c r="I142" s="11" t="s">
        <v>17</v>
      </c>
      <c r="J142" s="11">
        <v>60</v>
      </c>
      <c r="K142" s="11" t="s">
        <v>18</v>
      </c>
      <c r="L142" s="11" t="s">
        <v>19</v>
      </c>
      <c r="M142" s="11" t="s">
        <v>40</v>
      </c>
    </row>
    <row r="143" spans="3:13" x14ac:dyDescent="0.2">
      <c r="C143" s="11">
        <v>137</v>
      </c>
      <c r="D143" s="11" t="s">
        <v>24</v>
      </c>
      <c r="E143" s="11" t="s">
        <v>38</v>
      </c>
      <c r="F143" s="11" t="s">
        <v>33</v>
      </c>
      <c r="G143" s="11" t="s">
        <v>29</v>
      </c>
      <c r="H143" s="11" t="s">
        <v>16</v>
      </c>
      <c r="I143" s="11" t="s">
        <v>17</v>
      </c>
      <c r="J143" s="11">
        <v>57</v>
      </c>
      <c r="K143" s="11" t="s">
        <v>46</v>
      </c>
      <c r="L143" s="11" t="s">
        <v>19</v>
      </c>
      <c r="M143" s="11" t="s">
        <v>40</v>
      </c>
    </row>
    <row r="144" spans="3:13" x14ac:dyDescent="0.2">
      <c r="C144" s="11">
        <v>138</v>
      </c>
      <c r="D144" s="11" t="s">
        <v>12</v>
      </c>
      <c r="E144" s="11" t="s">
        <v>13</v>
      </c>
      <c r="F144" s="11" t="s">
        <v>21</v>
      </c>
      <c r="G144" s="11" t="s">
        <v>13</v>
      </c>
      <c r="H144" s="11" t="s">
        <v>16</v>
      </c>
      <c r="I144" s="11" t="s">
        <v>17</v>
      </c>
      <c r="J144" s="11">
        <v>60</v>
      </c>
      <c r="K144" s="11" t="s">
        <v>46</v>
      </c>
      <c r="L144" s="11" t="s">
        <v>19</v>
      </c>
      <c r="M144" s="11" t="s">
        <v>26</v>
      </c>
    </row>
    <row r="145" spans="3:13" x14ac:dyDescent="0.2">
      <c r="C145" s="11">
        <v>139</v>
      </c>
      <c r="D145" s="11" t="s">
        <v>24</v>
      </c>
      <c r="E145" s="11" t="s">
        <v>38</v>
      </c>
      <c r="F145" s="11" t="s">
        <v>33</v>
      </c>
      <c r="G145" s="11" t="s">
        <v>15</v>
      </c>
      <c r="H145" s="11" t="s">
        <v>16</v>
      </c>
      <c r="I145" s="11" t="s">
        <v>17</v>
      </c>
      <c r="J145" s="11">
        <v>60</v>
      </c>
      <c r="K145" s="11" t="s">
        <v>18</v>
      </c>
      <c r="L145" s="11" t="s">
        <v>19</v>
      </c>
      <c r="M145" s="11" t="s">
        <v>20</v>
      </c>
    </row>
    <row r="146" spans="3:13" x14ac:dyDescent="0.2">
      <c r="C146" s="11">
        <v>140</v>
      </c>
      <c r="D146" s="11" t="s">
        <v>12</v>
      </c>
      <c r="E146" s="11" t="s">
        <v>41</v>
      </c>
      <c r="F146" s="11" t="s">
        <v>47</v>
      </c>
      <c r="G146" s="11" t="s">
        <v>15</v>
      </c>
      <c r="H146" s="11" t="s">
        <v>16</v>
      </c>
      <c r="I146" s="11" t="s">
        <v>17</v>
      </c>
      <c r="J146" s="11">
        <v>45</v>
      </c>
      <c r="K146" s="11" t="s">
        <v>18</v>
      </c>
      <c r="L146" s="11" t="s">
        <v>19</v>
      </c>
      <c r="M146" s="11" t="s">
        <v>26</v>
      </c>
    </row>
    <row r="147" spans="3:13" x14ac:dyDescent="0.2">
      <c r="C147" s="11">
        <v>141</v>
      </c>
      <c r="D147" s="11" t="s">
        <v>24</v>
      </c>
      <c r="E147" s="11" t="s">
        <v>38</v>
      </c>
      <c r="F147" s="11" t="s">
        <v>35</v>
      </c>
      <c r="G147" s="11" t="s">
        <v>29</v>
      </c>
      <c r="H147" s="11" t="s">
        <v>16</v>
      </c>
      <c r="I147" s="11" t="s">
        <v>17</v>
      </c>
      <c r="J147" s="11">
        <v>45</v>
      </c>
      <c r="K147" s="11" t="s">
        <v>18</v>
      </c>
      <c r="L147" s="11" t="s">
        <v>19</v>
      </c>
      <c r="M147" s="11" t="s">
        <v>26</v>
      </c>
    </row>
    <row r="148" spans="3:13" x14ac:dyDescent="0.2">
      <c r="C148" s="11">
        <v>142</v>
      </c>
      <c r="D148" s="11" t="s">
        <v>12</v>
      </c>
      <c r="E148" s="11" t="s">
        <v>41</v>
      </c>
      <c r="F148" s="11" t="s">
        <v>35</v>
      </c>
      <c r="G148" s="11" t="s">
        <v>49</v>
      </c>
      <c r="H148" s="11" t="s">
        <v>16</v>
      </c>
      <c r="I148" s="11" t="s">
        <v>36</v>
      </c>
      <c r="J148" s="11">
        <v>60</v>
      </c>
      <c r="K148" s="11" t="s">
        <v>18</v>
      </c>
      <c r="L148" s="11" t="s">
        <v>19</v>
      </c>
      <c r="M148" s="11" t="s">
        <v>37</v>
      </c>
    </row>
    <row r="149" spans="3:13" x14ac:dyDescent="0.2">
      <c r="C149" s="11">
        <v>143</v>
      </c>
      <c r="D149" s="11" t="s">
        <v>12</v>
      </c>
      <c r="E149" s="11" t="s">
        <v>13</v>
      </c>
      <c r="F149" s="11" t="s">
        <v>28</v>
      </c>
      <c r="G149" s="11" t="s">
        <v>13</v>
      </c>
      <c r="H149" s="11" t="s">
        <v>16</v>
      </c>
      <c r="I149" s="11" t="s">
        <v>17</v>
      </c>
      <c r="J149" s="11">
        <v>60</v>
      </c>
      <c r="K149" s="11" t="s">
        <v>46</v>
      </c>
      <c r="L149" s="11" t="s">
        <v>19</v>
      </c>
      <c r="M149" s="11" t="s">
        <v>31</v>
      </c>
    </row>
    <row r="150" spans="3:13" x14ac:dyDescent="0.2">
      <c r="C150" s="11">
        <v>144</v>
      </c>
      <c r="D150" s="11" t="s">
        <v>24</v>
      </c>
      <c r="E150" s="11" t="s">
        <v>38</v>
      </c>
      <c r="F150" s="11" t="s">
        <v>47</v>
      </c>
      <c r="G150" s="11" t="s">
        <v>15</v>
      </c>
      <c r="H150" s="11" t="s">
        <v>16</v>
      </c>
      <c r="I150" s="11" t="s">
        <v>17</v>
      </c>
      <c r="J150" s="11">
        <v>55</v>
      </c>
      <c r="K150" s="11" t="s">
        <v>18</v>
      </c>
      <c r="L150" s="11" t="s">
        <v>19</v>
      </c>
      <c r="M150" s="11" t="s">
        <v>37</v>
      </c>
    </row>
    <row r="151" spans="3:13" x14ac:dyDescent="0.2">
      <c r="C151" s="11">
        <v>145</v>
      </c>
      <c r="D151" s="11" t="s">
        <v>24</v>
      </c>
      <c r="E151" s="11" t="s">
        <v>25</v>
      </c>
      <c r="F151" s="11" t="s">
        <v>28</v>
      </c>
      <c r="G151" s="11" t="s">
        <v>42</v>
      </c>
      <c r="H151" s="11" t="s">
        <v>16</v>
      </c>
      <c r="I151" s="11" t="s">
        <v>17</v>
      </c>
      <c r="J151" s="11">
        <v>60</v>
      </c>
      <c r="K151" s="11" t="s">
        <v>18</v>
      </c>
      <c r="L151" s="11" t="s">
        <v>19</v>
      </c>
      <c r="M151" s="11" t="s">
        <v>51</v>
      </c>
    </row>
    <row r="152" spans="3:13" x14ac:dyDescent="0.2">
      <c r="C152" s="11">
        <v>146</v>
      </c>
      <c r="D152" s="11" t="s">
        <v>24</v>
      </c>
      <c r="E152" s="11" t="s">
        <v>25</v>
      </c>
      <c r="F152" s="11" t="s">
        <v>28</v>
      </c>
      <c r="G152" s="11" t="s">
        <v>29</v>
      </c>
      <c r="H152" s="11" t="s">
        <v>16</v>
      </c>
      <c r="I152" s="11" t="s">
        <v>17</v>
      </c>
      <c r="J152" s="11">
        <v>60</v>
      </c>
      <c r="K152" s="11" t="s">
        <v>18</v>
      </c>
      <c r="L152" s="11" t="s">
        <v>19</v>
      </c>
      <c r="M152" s="11" t="s">
        <v>26</v>
      </c>
    </row>
    <row r="153" spans="3:13" x14ac:dyDescent="0.2">
      <c r="C153" s="11">
        <v>147</v>
      </c>
      <c r="D153" s="11" t="s">
        <v>24</v>
      </c>
      <c r="E153" s="11" t="s">
        <v>27</v>
      </c>
      <c r="F153" s="11" t="s">
        <v>35</v>
      </c>
      <c r="G153" s="11" t="s">
        <v>13</v>
      </c>
      <c r="H153" s="11" t="s">
        <v>16</v>
      </c>
      <c r="I153" s="11" t="s">
        <v>17</v>
      </c>
      <c r="J153" s="11">
        <v>60</v>
      </c>
      <c r="K153" s="11" t="s">
        <v>18</v>
      </c>
      <c r="L153" s="11" t="s">
        <v>19</v>
      </c>
      <c r="M153" s="11" t="s">
        <v>34</v>
      </c>
    </row>
    <row r="154" spans="3:13" x14ac:dyDescent="0.2">
      <c r="C154" s="11">
        <v>148</v>
      </c>
      <c r="D154" s="11" t="s">
        <v>12</v>
      </c>
      <c r="E154" s="11" t="s">
        <v>38</v>
      </c>
      <c r="F154" s="11" t="s">
        <v>47</v>
      </c>
      <c r="G154" s="11" t="s">
        <v>13</v>
      </c>
      <c r="H154" s="11" t="s">
        <v>16</v>
      </c>
      <c r="I154" s="11" t="s">
        <v>17</v>
      </c>
      <c r="J154" s="11">
        <v>60</v>
      </c>
      <c r="K154" s="11" t="s">
        <v>18</v>
      </c>
      <c r="L154" s="11" t="s">
        <v>19</v>
      </c>
      <c r="M154" s="11" t="s">
        <v>40</v>
      </c>
    </row>
    <row r="155" spans="3:13" x14ac:dyDescent="0.2">
      <c r="C155" s="11">
        <v>149</v>
      </c>
      <c r="D155" s="11" t="s">
        <v>12</v>
      </c>
      <c r="E155" s="11" t="s">
        <v>13</v>
      </c>
      <c r="F155" s="11" t="s">
        <v>28</v>
      </c>
      <c r="G155" s="11" t="s">
        <v>13</v>
      </c>
      <c r="H155" s="11" t="s">
        <v>16</v>
      </c>
      <c r="I155" s="11" t="s">
        <v>17</v>
      </c>
      <c r="J155" s="11">
        <v>60</v>
      </c>
      <c r="K155" s="11" t="s">
        <v>18</v>
      </c>
      <c r="L155" s="11" t="s">
        <v>19</v>
      </c>
      <c r="M155" s="11" t="s">
        <v>26</v>
      </c>
    </row>
    <row r="156" spans="3:13" x14ac:dyDescent="0.2">
      <c r="C156" s="11">
        <v>150</v>
      </c>
      <c r="D156" s="11" t="s">
        <v>24</v>
      </c>
      <c r="E156" s="11" t="s">
        <v>27</v>
      </c>
      <c r="F156" s="11" t="s">
        <v>32</v>
      </c>
      <c r="G156" s="11" t="s">
        <v>15</v>
      </c>
      <c r="H156" s="11" t="s">
        <v>16</v>
      </c>
      <c r="I156" s="11" t="s">
        <v>17</v>
      </c>
      <c r="J156" s="11">
        <v>60</v>
      </c>
      <c r="K156" s="11" t="s">
        <v>18</v>
      </c>
      <c r="L156" s="11" t="s">
        <v>19</v>
      </c>
      <c r="M156" s="11" t="s">
        <v>26</v>
      </c>
    </row>
    <row r="157" spans="3:13" x14ac:dyDescent="0.2">
      <c r="C157" s="11">
        <v>151</v>
      </c>
      <c r="D157" s="11" t="s">
        <v>24</v>
      </c>
      <c r="E157" s="11" t="s">
        <v>41</v>
      </c>
      <c r="F157" s="11" t="s">
        <v>47</v>
      </c>
      <c r="G157" s="11" t="s">
        <v>29</v>
      </c>
      <c r="H157" s="11" t="s">
        <v>16</v>
      </c>
      <c r="I157" s="11" t="s">
        <v>17</v>
      </c>
      <c r="J157" s="11">
        <v>47</v>
      </c>
      <c r="K157" s="11" t="s">
        <v>18</v>
      </c>
      <c r="L157" s="11" t="s">
        <v>19</v>
      </c>
      <c r="M157" s="11" t="s">
        <v>26</v>
      </c>
    </row>
    <row r="158" spans="3:13" x14ac:dyDescent="0.2">
      <c r="C158" s="11">
        <v>152</v>
      </c>
      <c r="D158" s="11" t="s">
        <v>24</v>
      </c>
      <c r="E158" s="11" t="s">
        <v>38</v>
      </c>
      <c r="F158" s="11" t="s">
        <v>28</v>
      </c>
      <c r="G158" s="11" t="s">
        <v>42</v>
      </c>
      <c r="H158" s="11" t="s">
        <v>16</v>
      </c>
      <c r="I158" s="11" t="s">
        <v>17</v>
      </c>
      <c r="J158" s="11">
        <v>60</v>
      </c>
      <c r="K158" s="11" t="s">
        <v>18</v>
      </c>
      <c r="L158" s="11" t="s">
        <v>19</v>
      </c>
      <c r="M158" s="11" t="s">
        <v>43</v>
      </c>
    </row>
    <row r="159" spans="3:13" x14ac:dyDescent="0.2">
      <c r="C159" s="11">
        <v>153</v>
      </c>
      <c r="D159" s="11" t="s">
        <v>24</v>
      </c>
      <c r="E159" s="11" t="s">
        <v>27</v>
      </c>
      <c r="F159" s="11" t="s">
        <v>28</v>
      </c>
      <c r="G159" s="11" t="s">
        <v>13</v>
      </c>
      <c r="H159" s="11" t="s">
        <v>16</v>
      </c>
      <c r="I159" s="11" t="s">
        <v>17</v>
      </c>
      <c r="J159" s="11">
        <v>45</v>
      </c>
      <c r="K159" s="11" t="s">
        <v>18</v>
      </c>
      <c r="L159" s="11" t="s">
        <v>19</v>
      </c>
      <c r="M159" s="11" t="s">
        <v>34</v>
      </c>
    </row>
    <row r="160" spans="3:13" x14ac:dyDescent="0.2">
      <c r="C160" s="11">
        <v>154</v>
      </c>
      <c r="D160" s="11" t="s">
        <v>12</v>
      </c>
      <c r="E160" s="11" t="s">
        <v>41</v>
      </c>
      <c r="F160" s="11" t="s">
        <v>14</v>
      </c>
      <c r="G160" s="11" t="s">
        <v>15</v>
      </c>
      <c r="H160" s="11" t="s">
        <v>16</v>
      </c>
      <c r="I160" s="11" t="s">
        <v>17</v>
      </c>
      <c r="J160" s="11">
        <v>60</v>
      </c>
      <c r="K160" s="11" t="s">
        <v>18</v>
      </c>
      <c r="L160" s="11" t="s">
        <v>19</v>
      </c>
      <c r="M160" s="11" t="s">
        <v>40</v>
      </c>
    </row>
    <row r="161" spans="3:13" x14ac:dyDescent="0.2">
      <c r="C161" s="11">
        <v>155</v>
      </c>
      <c r="D161" s="11" t="s">
        <v>24</v>
      </c>
      <c r="E161" s="11" t="s">
        <v>41</v>
      </c>
      <c r="F161" s="11" t="s">
        <v>47</v>
      </c>
      <c r="G161" s="11" t="s">
        <v>15</v>
      </c>
      <c r="H161" s="11" t="s">
        <v>16</v>
      </c>
      <c r="I161" s="11" t="s">
        <v>17</v>
      </c>
      <c r="J161" s="11">
        <v>60</v>
      </c>
      <c r="K161" s="11" t="s">
        <v>18</v>
      </c>
      <c r="L161" s="11" t="s">
        <v>19</v>
      </c>
      <c r="M161" s="11" t="s">
        <v>40</v>
      </c>
    </row>
    <row r="162" spans="3:13" x14ac:dyDescent="0.2">
      <c r="C162" s="11">
        <v>156</v>
      </c>
      <c r="D162" s="11" t="s">
        <v>24</v>
      </c>
      <c r="E162" s="11" t="s">
        <v>27</v>
      </c>
      <c r="F162" s="11" t="s">
        <v>32</v>
      </c>
      <c r="G162" s="11" t="s">
        <v>29</v>
      </c>
      <c r="H162" s="11" t="s">
        <v>16</v>
      </c>
      <c r="I162" s="11" t="s">
        <v>17</v>
      </c>
      <c r="J162" s="11">
        <v>60</v>
      </c>
      <c r="K162" s="11" t="s">
        <v>18</v>
      </c>
      <c r="L162" s="11" t="s">
        <v>19</v>
      </c>
      <c r="M162" s="11" t="s">
        <v>34</v>
      </c>
    </row>
    <row r="163" spans="3:13" x14ac:dyDescent="0.2">
      <c r="C163" s="11">
        <v>157</v>
      </c>
      <c r="D163" s="11" t="s">
        <v>24</v>
      </c>
      <c r="E163" s="11" t="s">
        <v>13</v>
      </c>
      <c r="F163" s="11" t="s">
        <v>28</v>
      </c>
      <c r="G163" s="11" t="s">
        <v>13</v>
      </c>
      <c r="H163" s="11" t="s">
        <v>16</v>
      </c>
      <c r="I163" s="11" t="s">
        <v>17</v>
      </c>
      <c r="J163" s="11">
        <v>60</v>
      </c>
      <c r="K163" s="11" t="s">
        <v>18</v>
      </c>
      <c r="L163" s="11" t="s">
        <v>19</v>
      </c>
      <c r="M163" s="11" t="s">
        <v>37</v>
      </c>
    </row>
    <row r="164" spans="3:13" x14ac:dyDescent="0.2">
      <c r="C164" s="11">
        <v>158</v>
      </c>
      <c r="D164" s="11" t="s">
        <v>24</v>
      </c>
      <c r="E164" s="11" t="s">
        <v>27</v>
      </c>
      <c r="F164" s="11" t="s">
        <v>44</v>
      </c>
      <c r="G164" s="11" t="s">
        <v>13</v>
      </c>
      <c r="H164" s="11" t="s">
        <v>16</v>
      </c>
      <c r="I164" s="11" t="s">
        <v>17</v>
      </c>
      <c r="J164" s="11">
        <v>60</v>
      </c>
      <c r="K164" s="11" t="s">
        <v>18</v>
      </c>
      <c r="L164" s="11" t="s">
        <v>19</v>
      </c>
      <c r="M164" s="11" t="s">
        <v>31</v>
      </c>
    </row>
    <row r="165" spans="3:13" x14ac:dyDescent="0.2">
      <c r="C165" s="11">
        <v>159</v>
      </c>
      <c r="D165" s="11" t="s">
        <v>24</v>
      </c>
      <c r="E165" s="11" t="s">
        <v>27</v>
      </c>
      <c r="F165" s="11" t="s">
        <v>35</v>
      </c>
      <c r="G165" s="11" t="s">
        <v>13</v>
      </c>
      <c r="H165" s="11" t="s">
        <v>16</v>
      </c>
      <c r="I165" s="11" t="s">
        <v>17</v>
      </c>
      <c r="J165" s="11">
        <v>60</v>
      </c>
      <c r="K165" s="11" t="s">
        <v>18</v>
      </c>
      <c r="L165" s="11" t="s">
        <v>19</v>
      </c>
      <c r="M165" s="11" t="s">
        <v>51</v>
      </c>
    </row>
    <row r="166" spans="3:13" x14ac:dyDescent="0.2">
      <c r="C166" s="11">
        <v>160</v>
      </c>
      <c r="D166" s="11" t="s">
        <v>24</v>
      </c>
      <c r="E166" s="11" t="s">
        <v>41</v>
      </c>
      <c r="F166" s="11" t="s">
        <v>28</v>
      </c>
      <c r="G166" s="11" t="s">
        <v>29</v>
      </c>
      <c r="H166" s="11" t="s">
        <v>30</v>
      </c>
      <c r="I166" s="11" t="s">
        <v>17</v>
      </c>
      <c r="J166" s="11">
        <v>60</v>
      </c>
      <c r="K166" s="11" t="s">
        <v>18</v>
      </c>
      <c r="L166" s="11" t="s">
        <v>19</v>
      </c>
      <c r="M166" s="11" t="s">
        <v>34</v>
      </c>
    </row>
    <row r="167" spans="3:13" x14ac:dyDescent="0.2">
      <c r="C167" s="11">
        <v>161</v>
      </c>
      <c r="D167" s="11" t="s">
        <v>24</v>
      </c>
      <c r="E167" s="11" t="s">
        <v>13</v>
      </c>
      <c r="F167" s="11" t="s">
        <v>14</v>
      </c>
      <c r="G167" s="11" t="s">
        <v>29</v>
      </c>
      <c r="H167" s="11" t="s">
        <v>16</v>
      </c>
      <c r="I167" s="11" t="s">
        <v>17</v>
      </c>
      <c r="J167" s="11">
        <v>60</v>
      </c>
      <c r="K167" s="11" t="s">
        <v>18</v>
      </c>
      <c r="L167" s="11" t="s">
        <v>19</v>
      </c>
      <c r="M167" s="11" t="s">
        <v>34</v>
      </c>
    </row>
    <row r="168" spans="3:13" x14ac:dyDescent="0.2">
      <c r="C168" s="11">
        <v>162</v>
      </c>
      <c r="D168" s="11" t="s">
        <v>24</v>
      </c>
      <c r="E168" s="11" t="s">
        <v>38</v>
      </c>
      <c r="F168" s="11" t="s">
        <v>28</v>
      </c>
      <c r="G168" s="11" t="s">
        <v>15</v>
      </c>
      <c r="H168" s="11" t="s">
        <v>16</v>
      </c>
      <c r="I168" s="11" t="s">
        <v>17</v>
      </c>
      <c r="J168" s="11">
        <v>60</v>
      </c>
      <c r="K168" s="11" t="s">
        <v>18</v>
      </c>
      <c r="L168" s="11" t="s">
        <v>19</v>
      </c>
      <c r="M168" s="11" t="s">
        <v>37</v>
      </c>
    </row>
    <row r="169" spans="3:13" x14ac:dyDescent="0.2">
      <c r="C169" s="11">
        <v>163</v>
      </c>
      <c r="D169" s="11" t="s">
        <v>24</v>
      </c>
      <c r="E169" s="11" t="s">
        <v>41</v>
      </c>
      <c r="F169" s="11" t="s">
        <v>32</v>
      </c>
      <c r="G169" s="11" t="s">
        <v>15</v>
      </c>
      <c r="H169" s="11" t="s">
        <v>16</v>
      </c>
      <c r="I169" s="11" t="s">
        <v>17</v>
      </c>
      <c r="J169" s="11">
        <v>60</v>
      </c>
      <c r="K169" s="11" t="s">
        <v>18</v>
      </c>
      <c r="L169" s="11" t="s">
        <v>19</v>
      </c>
      <c r="M169" s="11" t="s">
        <v>48</v>
      </c>
    </row>
    <row r="170" spans="3:13" x14ac:dyDescent="0.2">
      <c r="C170" s="11">
        <v>164</v>
      </c>
      <c r="D170" s="11" t="s">
        <v>24</v>
      </c>
      <c r="E170" s="11" t="s">
        <v>41</v>
      </c>
      <c r="F170" s="11" t="s">
        <v>44</v>
      </c>
      <c r="G170" s="11" t="s">
        <v>49</v>
      </c>
      <c r="H170" s="11" t="s">
        <v>16</v>
      </c>
      <c r="I170" s="11" t="s">
        <v>17</v>
      </c>
      <c r="J170" s="11">
        <v>60</v>
      </c>
      <c r="K170" s="11" t="s">
        <v>18</v>
      </c>
      <c r="L170" s="11" t="s">
        <v>19</v>
      </c>
      <c r="M170" s="11" t="s">
        <v>40</v>
      </c>
    </row>
    <row r="171" spans="3:13" x14ac:dyDescent="0.2">
      <c r="C171" s="11">
        <v>165</v>
      </c>
      <c r="D171" s="11" t="s">
        <v>24</v>
      </c>
      <c r="E171" s="11" t="s">
        <v>13</v>
      </c>
      <c r="F171" s="11" t="s">
        <v>33</v>
      </c>
      <c r="G171" s="11" t="s">
        <v>29</v>
      </c>
      <c r="H171" s="11" t="s">
        <v>16</v>
      </c>
      <c r="I171" s="11" t="s">
        <v>17</v>
      </c>
      <c r="J171" s="11">
        <v>60</v>
      </c>
      <c r="K171" s="11" t="s">
        <v>18</v>
      </c>
      <c r="L171" s="11" t="s">
        <v>19</v>
      </c>
      <c r="M171" s="11" t="s">
        <v>37</v>
      </c>
    </row>
    <row r="172" spans="3:13" x14ac:dyDescent="0.2">
      <c r="C172" s="11">
        <v>166</v>
      </c>
      <c r="D172" s="11" t="s">
        <v>24</v>
      </c>
      <c r="E172" s="11" t="s">
        <v>13</v>
      </c>
      <c r="F172" s="11" t="s">
        <v>28</v>
      </c>
      <c r="G172" s="11" t="s">
        <v>42</v>
      </c>
      <c r="H172" s="11" t="s">
        <v>16</v>
      </c>
      <c r="I172" s="11" t="s">
        <v>17</v>
      </c>
      <c r="J172" s="11">
        <v>60</v>
      </c>
      <c r="K172" s="11" t="s">
        <v>18</v>
      </c>
      <c r="L172" s="11" t="s">
        <v>19</v>
      </c>
      <c r="M172" s="11" t="s">
        <v>34</v>
      </c>
    </row>
    <row r="173" spans="3:13" x14ac:dyDescent="0.2">
      <c r="C173" s="11">
        <v>167</v>
      </c>
      <c r="D173" s="11" t="s">
        <v>12</v>
      </c>
      <c r="E173" s="11" t="s">
        <v>13</v>
      </c>
      <c r="F173" s="11" t="s">
        <v>47</v>
      </c>
      <c r="G173" s="11" t="s">
        <v>13</v>
      </c>
      <c r="H173" s="11" t="s">
        <v>16</v>
      </c>
      <c r="I173" s="11" t="s">
        <v>17</v>
      </c>
      <c r="J173" s="11">
        <v>42</v>
      </c>
      <c r="K173" s="11" t="s">
        <v>18</v>
      </c>
      <c r="L173" s="11" t="s">
        <v>39</v>
      </c>
      <c r="M173" s="11" t="s">
        <v>26</v>
      </c>
    </row>
    <row r="174" spans="3:13" x14ac:dyDescent="0.2">
      <c r="C174" s="11">
        <v>168</v>
      </c>
      <c r="D174" s="11" t="s">
        <v>24</v>
      </c>
      <c r="E174" s="11" t="s">
        <v>27</v>
      </c>
      <c r="F174" s="11" t="s">
        <v>28</v>
      </c>
      <c r="G174" s="11" t="s">
        <v>29</v>
      </c>
      <c r="H174" s="11" t="s">
        <v>16</v>
      </c>
      <c r="I174" s="11" t="s">
        <v>17</v>
      </c>
      <c r="J174" s="11">
        <v>60</v>
      </c>
      <c r="K174" s="11" t="s">
        <v>18</v>
      </c>
      <c r="L174" s="11" t="s">
        <v>19</v>
      </c>
      <c r="M174" s="11" t="s">
        <v>43</v>
      </c>
    </row>
    <row r="175" spans="3:13" x14ac:dyDescent="0.2">
      <c r="C175" s="11">
        <v>169</v>
      </c>
      <c r="D175" s="11" t="s">
        <v>12</v>
      </c>
      <c r="E175" s="11" t="s">
        <v>13</v>
      </c>
      <c r="F175" s="11" t="s">
        <v>44</v>
      </c>
      <c r="G175" s="11" t="s">
        <v>15</v>
      </c>
      <c r="H175" s="11" t="s">
        <v>16</v>
      </c>
      <c r="I175" s="11" t="s">
        <v>17</v>
      </c>
      <c r="J175" s="11">
        <v>49</v>
      </c>
      <c r="K175" s="11" t="s">
        <v>18</v>
      </c>
      <c r="L175" s="11" t="s">
        <v>19</v>
      </c>
      <c r="M175" s="11" t="s">
        <v>26</v>
      </c>
    </row>
    <row r="176" spans="3:13" x14ac:dyDescent="0.2">
      <c r="C176" s="11">
        <v>170</v>
      </c>
      <c r="D176" s="11" t="s">
        <v>24</v>
      </c>
      <c r="E176" s="11" t="s">
        <v>25</v>
      </c>
      <c r="F176" s="11" t="s">
        <v>44</v>
      </c>
      <c r="G176" s="11" t="s">
        <v>15</v>
      </c>
      <c r="H176" s="11" t="s">
        <v>16</v>
      </c>
      <c r="I176" s="11" t="s">
        <v>17</v>
      </c>
      <c r="J176" s="11">
        <v>60</v>
      </c>
      <c r="K176" s="11" t="s">
        <v>18</v>
      </c>
      <c r="L176" s="11" t="s">
        <v>19</v>
      </c>
      <c r="M176" s="11" t="s">
        <v>37</v>
      </c>
    </row>
    <row r="177" spans="3:13" x14ac:dyDescent="0.2">
      <c r="C177" s="11">
        <v>171</v>
      </c>
      <c r="D177" s="11" t="s">
        <v>12</v>
      </c>
      <c r="E177" s="11" t="s">
        <v>13</v>
      </c>
      <c r="F177" s="11" t="s">
        <v>28</v>
      </c>
      <c r="G177" s="11" t="s">
        <v>15</v>
      </c>
      <c r="H177" s="11" t="s">
        <v>16</v>
      </c>
      <c r="I177" s="11" t="s">
        <v>17</v>
      </c>
      <c r="J177" s="11">
        <v>60</v>
      </c>
      <c r="K177" s="11" t="s">
        <v>18</v>
      </c>
      <c r="L177" s="11" t="s">
        <v>19</v>
      </c>
      <c r="M177" s="11" t="s">
        <v>43</v>
      </c>
    </row>
    <row r="178" spans="3:13" x14ac:dyDescent="0.2">
      <c r="C178" s="11">
        <v>172</v>
      </c>
      <c r="D178" s="11" t="s">
        <v>24</v>
      </c>
      <c r="E178" s="11" t="s">
        <v>27</v>
      </c>
      <c r="F178" s="11" t="s">
        <v>35</v>
      </c>
      <c r="G178" s="11" t="s">
        <v>15</v>
      </c>
      <c r="H178" s="11" t="s">
        <v>16</v>
      </c>
      <c r="I178" s="11" t="s">
        <v>17</v>
      </c>
      <c r="J178" s="11">
        <v>60</v>
      </c>
      <c r="K178" s="11" t="s">
        <v>18</v>
      </c>
      <c r="L178" s="11" t="s">
        <v>19</v>
      </c>
      <c r="M178" s="11" t="s">
        <v>31</v>
      </c>
    </row>
    <row r="179" spans="3:13" x14ac:dyDescent="0.2">
      <c r="C179" s="11">
        <v>173</v>
      </c>
      <c r="D179" s="11" t="s">
        <v>24</v>
      </c>
      <c r="E179" s="11" t="s">
        <v>13</v>
      </c>
      <c r="F179" s="11" t="s">
        <v>44</v>
      </c>
      <c r="G179" s="11" t="s">
        <v>13</v>
      </c>
      <c r="H179" s="11" t="s">
        <v>16</v>
      </c>
      <c r="I179" s="11" t="s">
        <v>17</v>
      </c>
      <c r="J179" s="11">
        <v>60</v>
      </c>
      <c r="K179" s="11" t="s">
        <v>18</v>
      </c>
      <c r="L179" s="11" t="s">
        <v>19</v>
      </c>
      <c r="M179" s="11" t="s">
        <v>37</v>
      </c>
    </row>
    <row r="180" spans="3:13" x14ac:dyDescent="0.2">
      <c r="C180" s="11">
        <v>174</v>
      </c>
      <c r="D180" s="11" t="s">
        <v>24</v>
      </c>
      <c r="E180" s="11" t="s">
        <v>38</v>
      </c>
      <c r="F180" s="11" t="s">
        <v>47</v>
      </c>
      <c r="G180" s="11" t="s">
        <v>29</v>
      </c>
      <c r="H180" s="11" t="s">
        <v>16</v>
      </c>
      <c r="I180" s="11" t="s">
        <v>17</v>
      </c>
      <c r="J180" s="11">
        <v>50</v>
      </c>
      <c r="K180" s="11" t="s">
        <v>18</v>
      </c>
      <c r="L180" s="11" t="s">
        <v>19</v>
      </c>
      <c r="M180" s="11" t="s">
        <v>34</v>
      </c>
    </row>
    <row r="181" spans="3:13" x14ac:dyDescent="0.2">
      <c r="C181" s="11">
        <v>175</v>
      </c>
      <c r="D181" s="11" t="s">
        <v>24</v>
      </c>
      <c r="E181" s="11" t="s">
        <v>41</v>
      </c>
      <c r="F181" s="11" t="s">
        <v>47</v>
      </c>
      <c r="G181" s="11" t="s">
        <v>49</v>
      </c>
      <c r="H181" s="11" t="s">
        <v>30</v>
      </c>
      <c r="I181" s="11" t="s">
        <v>17</v>
      </c>
      <c r="J181" s="11">
        <v>60</v>
      </c>
      <c r="K181" s="11" t="s">
        <v>18</v>
      </c>
      <c r="L181" s="11" t="s">
        <v>19</v>
      </c>
      <c r="M181" s="11" t="s">
        <v>31</v>
      </c>
    </row>
    <row r="182" spans="3:13" x14ac:dyDescent="0.2">
      <c r="C182" s="11">
        <v>176</v>
      </c>
      <c r="D182" s="11" t="s">
        <v>24</v>
      </c>
      <c r="E182" s="11" t="s">
        <v>38</v>
      </c>
      <c r="F182" s="11" t="s">
        <v>47</v>
      </c>
      <c r="G182" s="11" t="s">
        <v>29</v>
      </c>
      <c r="H182" s="11" t="s">
        <v>16</v>
      </c>
      <c r="I182" s="11" t="s">
        <v>17</v>
      </c>
      <c r="J182" s="11">
        <v>60</v>
      </c>
      <c r="K182" s="11" t="s">
        <v>18</v>
      </c>
      <c r="L182" s="11" t="s">
        <v>19</v>
      </c>
      <c r="M182" s="11" t="s">
        <v>43</v>
      </c>
    </row>
    <row r="183" spans="3:13" x14ac:dyDescent="0.2">
      <c r="C183" s="11">
        <v>177</v>
      </c>
      <c r="D183" s="11" t="s">
        <v>24</v>
      </c>
      <c r="E183" s="11" t="s">
        <v>25</v>
      </c>
      <c r="F183" s="11" t="s">
        <v>28</v>
      </c>
      <c r="G183" s="11" t="s">
        <v>29</v>
      </c>
      <c r="H183" s="11" t="s">
        <v>16</v>
      </c>
      <c r="I183" s="11" t="s">
        <v>17</v>
      </c>
      <c r="J183" s="11">
        <v>60</v>
      </c>
      <c r="K183" s="11" t="s">
        <v>18</v>
      </c>
      <c r="L183" s="11" t="s">
        <v>19</v>
      </c>
      <c r="M183" s="11" t="s">
        <v>43</v>
      </c>
    </row>
    <row r="184" spans="3:13" x14ac:dyDescent="0.2">
      <c r="C184" s="11">
        <v>178</v>
      </c>
      <c r="D184" s="11" t="s">
        <v>12</v>
      </c>
      <c r="E184" s="11" t="s">
        <v>27</v>
      </c>
      <c r="F184" s="11" t="s">
        <v>21</v>
      </c>
      <c r="G184" s="11" t="s">
        <v>49</v>
      </c>
      <c r="H184" s="11" t="s">
        <v>16</v>
      </c>
      <c r="I184" s="11" t="s">
        <v>36</v>
      </c>
      <c r="J184" s="11">
        <v>38</v>
      </c>
      <c r="K184" s="11" t="s">
        <v>18</v>
      </c>
      <c r="L184" s="11" t="s">
        <v>19</v>
      </c>
      <c r="M184" s="11" t="s">
        <v>37</v>
      </c>
    </row>
    <row r="185" spans="3:13" x14ac:dyDescent="0.2">
      <c r="C185" s="11">
        <v>179</v>
      </c>
      <c r="D185" s="11" t="s">
        <v>24</v>
      </c>
      <c r="E185" s="11" t="s">
        <v>41</v>
      </c>
      <c r="F185" s="11" t="s">
        <v>35</v>
      </c>
      <c r="G185" s="11" t="s">
        <v>13</v>
      </c>
      <c r="H185" s="11" t="s">
        <v>16</v>
      </c>
      <c r="I185" s="11" t="s">
        <v>17</v>
      </c>
      <c r="J185" s="11">
        <v>58</v>
      </c>
      <c r="K185" s="11" t="s">
        <v>18</v>
      </c>
      <c r="L185" s="11" t="s">
        <v>19</v>
      </c>
      <c r="M185" s="11" t="s">
        <v>31</v>
      </c>
    </row>
    <row r="186" spans="3:13" x14ac:dyDescent="0.2">
      <c r="C186" s="11">
        <v>180</v>
      </c>
      <c r="D186" s="11" t="s">
        <v>12</v>
      </c>
      <c r="E186" s="11" t="s">
        <v>27</v>
      </c>
      <c r="F186" s="11" t="s">
        <v>33</v>
      </c>
      <c r="G186" s="11" t="s">
        <v>29</v>
      </c>
      <c r="H186" s="11" t="s">
        <v>16</v>
      </c>
      <c r="I186" s="11" t="s">
        <v>17</v>
      </c>
      <c r="J186" s="11">
        <v>47</v>
      </c>
      <c r="K186" s="11" t="s">
        <v>18</v>
      </c>
      <c r="L186" s="11" t="s">
        <v>19</v>
      </c>
      <c r="M186" s="11" t="s">
        <v>26</v>
      </c>
    </row>
    <row r="187" spans="3:13" x14ac:dyDescent="0.2">
      <c r="C187" s="11">
        <v>181</v>
      </c>
      <c r="D187" s="11" t="s">
        <v>24</v>
      </c>
      <c r="E187" s="11" t="s">
        <v>13</v>
      </c>
      <c r="F187" s="11" t="s">
        <v>14</v>
      </c>
      <c r="G187" s="11" t="s">
        <v>15</v>
      </c>
      <c r="H187" s="11" t="s">
        <v>16</v>
      </c>
      <c r="I187" s="11" t="s">
        <v>36</v>
      </c>
      <c r="J187" s="11">
        <v>60</v>
      </c>
      <c r="K187" s="11" t="s">
        <v>18</v>
      </c>
      <c r="L187" s="11" t="s">
        <v>19</v>
      </c>
      <c r="M187" s="11" t="s">
        <v>51</v>
      </c>
    </row>
    <row r="188" spans="3:13" x14ac:dyDescent="0.2">
      <c r="C188" s="11">
        <v>182</v>
      </c>
      <c r="D188" s="11" t="s">
        <v>24</v>
      </c>
      <c r="E188" s="11" t="s">
        <v>41</v>
      </c>
      <c r="F188" s="11" t="s">
        <v>32</v>
      </c>
      <c r="G188" s="11" t="s">
        <v>29</v>
      </c>
      <c r="H188" s="11" t="s">
        <v>16</v>
      </c>
      <c r="I188" s="11" t="s">
        <v>17</v>
      </c>
      <c r="J188" s="11">
        <v>58</v>
      </c>
      <c r="K188" s="11" t="s">
        <v>18</v>
      </c>
      <c r="L188" s="11" t="s">
        <v>19</v>
      </c>
      <c r="M188" s="11" t="s">
        <v>31</v>
      </c>
    </row>
    <row r="189" spans="3:13" x14ac:dyDescent="0.2">
      <c r="C189" s="11">
        <v>183</v>
      </c>
      <c r="D189" s="11" t="s">
        <v>24</v>
      </c>
      <c r="E189" s="11" t="s">
        <v>41</v>
      </c>
      <c r="F189" s="11" t="s">
        <v>35</v>
      </c>
      <c r="G189" s="11" t="s">
        <v>29</v>
      </c>
      <c r="H189" s="11" t="s">
        <v>16</v>
      </c>
      <c r="I189" s="11" t="s">
        <v>17</v>
      </c>
      <c r="J189" s="11">
        <v>40</v>
      </c>
      <c r="K189" s="11" t="s">
        <v>18</v>
      </c>
      <c r="L189" s="11" t="s">
        <v>19</v>
      </c>
      <c r="M189" s="11" t="s">
        <v>26</v>
      </c>
    </row>
    <row r="190" spans="3:13" x14ac:dyDescent="0.2">
      <c r="C190" s="11">
        <v>184</v>
      </c>
      <c r="D190" s="11" t="s">
        <v>24</v>
      </c>
      <c r="E190" s="11" t="s">
        <v>13</v>
      </c>
      <c r="F190" s="11" t="s">
        <v>32</v>
      </c>
      <c r="G190" s="11" t="s">
        <v>29</v>
      </c>
      <c r="H190" s="11" t="s">
        <v>16</v>
      </c>
      <c r="I190" s="11" t="s">
        <v>17</v>
      </c>
      <c r="J190" s="11">
        <v>60</v>
      </c>
      <c r="K190" s="11" t="s">
        <v>18</v>
      </c>
      <c r="L190" s="11" t="s">
        <v>19</v>
      </c>
      <c r="M190" s="11" t="s">
        <v>26</v>
      </c>
    </row>
    <row r="191" spans="3:13" x14ac:dyDescent="0.2">
      <c r="C191" s="11">
        <v>185</v>
      </c>
      <c r="D191" s="11" t="s">
        <v>24</v>
      </c>
      <c r="E191" s="11" t="s">
        <v>41</v>
      </c>
      <c r="F191" s="11" t="s">
        <v>33</v>
      </c>
      <c r="G191" s="11" t="s">
        <v>13</v>
      </c>
      <c r="H191" s="11" t="s">
        <v>16</v>
      </c>
      <c r="I191" s="11" t="s">
        <v>17</v>
      </c>
      <c r="J191" s="11">
        <v>60</v>
      </c>
      <c r="K191" s="11" t="s">
        <v>18</v>
      </c>
      <c r="L191" s="11" t="s">
        <v>19</v>
      </c>
      <c r="M191" s="11" t="s">
        <v>31</v>
      </c>
    </row>
    <row r="192" spans="3:13" x14ac:dyDescent="0.2">
      <c r="C192" s="11">
        <v>186</v>
      </c>
      <c r="D192" s="11" t="s">
        <v>24</v>
      </c>
      <c r="E192" s="11" t="s">
        <v>41</v>
      </c>
      <c r="F192" s="11" t="s">
        <v>14</v>
      </c>
      <c r="G192" s="11" t="s">
        <v>15</v>
      </c>
      <c r="H192" s="11" t="s">
        <v>16</v>
      </c>
      <c r="I192" s="11" t="s">
        <v>36</v>
      </c>
      <c r="J192" s="11">
        <v>60</v>
      </c>
      <c r="K192" s="11" t="s">
        <v>18</v>
      </c>
      <c r="L192" s="11" t="s">
        <v>19</v>
      </c>
      <c r="M192" s="11" t="s">
        <v>37</v>
      </c>
    </row>
    <row r="193" spans="3:13" x14ac:dyDescent="0.2">
      <c r="C193" s="11">
        <v>187</v>
      </c>
      <c r="D193" s="11" t="s">
        <v>24</v>
      </c>
      <c r="E193" s="11" t="s">
        <v>38</v>
      </c>
      <c r="F193" s="11" t="s">
        <v>35</v>
      </c>
      <c r="G193" s="11" t="s">
        <v>13</v>
      </c>
      <c r="H193" s="11" t="s">
        <v>16</v>
      </c>
      <c r="I193" s="11" t="s">
        <v>17</v>
      </c>
      <c r="J193" s="11">
        <v>60</v>
      </c>
      <c r="K193" s="11" t="s">
        <v>18</v>
      </c>
      <c r="L193" s="11" t="s">
        <v>19</v>
      </c>
      <c r="M193" s="11" t="s">
        <v>31</v>
      </c>
    </row>
    <row r="194" spans="3:13" x14ac:dyDescent="0.2">
      <c r="C194" s="11">
        <v>188</v>
      </c>
      <c r="D194" s="11" t="s">
        <v>24</v>
      </c>
      <c r="E194" s="11" t="s">
        <v>41</v>
      </c>
      <c r="F194" s="11" t="s">
        <v>33</v>
      </c>
      <c r="G194" s="11" t="s">
        <v>13</v>
      </c>
      <c r="H194" s="11" t="s">
        <v>16</v>
      </c>
      <c r="I194" s="11" t="s">
        <v>17</v>
      </c>
      <c r="J194" s="11">
        <v>60</v>
      </c>
      <c r="K194" s="11" t="s">
        <v>18</v>
      </c>
      <c r="L194" s="11" t="s">
        <v>19</v>
      </c>
      <c r="M194" s="11" t="s">
        <v>20</v>
      </c>
    </row>
    <row r="195" spans="3:13" x14ac:dyDescent="0.2">
      <c r="C195" s="11">
        <v>189</v>
      </c>
      <c r="D195" s="11" t="s">
        <v>12</v>
      </c>
      <c r="E195" s="11" t="s">
        <v>38</v>
      </c>
      <c r="F195" s="11" t="s">
        <v>28</v>
      </c>
      <c r="G195" s="11" t="s">
        <v>13</v>
      </c>
      <c r="H195" s="11" t="s">
        <v>16</v>
      </c>
      <c r="I195" s="11" t="s">
        <v>17</v>
      </c>
      <c r="J195" s="11">
        <v>60</v>
      </c>
      <c r="K195" s="11" t="s">
        <v>18</v>
      </c>
      <c r="L195" s="11" t="s">
        <v>19</v>
      </c>
      <c r="M195" s="11" t="s">
        <v>20</v>
      </c>
    </row>
    <row r="196" spans="3:13" x14ac:dyDescent="0.2">
      <c r="C196" s="11">
        <v>190</v>
      </c>
      <c r="D196" s="11" t="s">
        <v>24</v>
      </c>
      <c r="E196" s="11" t="s">
        <v>41</v>
      </c>
      <c r="F196" s="11" t="s">
        <v>35</v>
      </c>
      <c r="G196" s="11" t="s">
        <v>49</v>
      </c>
      <c r="H196" s="11" t="s">
        <v>16</v>
      </c>
      <c r="I196" s="11" t="s">
        <v>17</v>
      </c>
      <c r="J196" s="11">
        <v>60</v>
      </c>
      <c r="K196" s="11" t="s">
        <v>18</v>
      </c>
      <c r="L196" s="11" t="s">
        <v>19</v>
      </c>
      <c r="M196" s="11" t="s">
        <v>37</v>
      </c>
    </row>
    <row r="197" spans="3:13" x14ac:dyDescent="0.2">
      <c r="C197" s="11">
        <v>191</v>
      </c>
      <c r="D197" s="11" t="s">
        <v>12</v>
      </c>
      <c r="E197" s="11" t="s">
        <v>25</v>
      </c>
      <c r="F197" s="11" t="s">
        <v>44</v>
      </c>
      <c r="G197" s="11" t="s">
        <v>42</v>
      </c>
      <c r="H197" s="11" t="s">
        <v>16</v>
      </c>
      <c r="I197" s="11" t="s">
        <v>17</v>
      </c>
      <c r="J197" s="11">
        <v>58</v>
      </c>
      <c r="K197" s="11" t="s">
        <v>18</v>
      </c>
      <c r="L197" s="11" t="s">
        <v>19</v>
      </c>
      <c r="M197" s="11" t="s">
        <v>48</v>
      </c>
    </row>
    <row r="198" spans="3:13" x14ac:dyDescent="0.2">
      <c r="C198" s="11">
        <v>192</v>
      </c>
      <c r="D198" s="11" t="s">
        <v>24</v>
      </c>
      <c r="E198" s="11" t="s">
        <v>13</v>
      </c>
      <c r="F198" s="11" t="s">
        <v>28</v>
      </c>
      <c r="G198" s="11" t="s">
        <v>29</v>
      </c>
      <c r="H198" s="11" t="s">
        <v>16</v>
      </c>
      <c r="I198" s="11" t="s">
        <v>17</v>
      </c>
      <c r="J198" s="11">
        <v>58</v>
      </c>
      <c r="K198" s="11" t="s">
        <v>18</v>
      </c>
      <c r="L198" s="11" t="s">
        <v>19</v>
      </c>
      <c r="M198" s="11" t="s">
        <v>26</v>
      </c>
    </row>
    <row r="199" spans="3:13" x14ac:dyDescent="0.2">
      <c r="C199" s="11">
        <v>193</v>
      </c>
      <c r="D199" s="11" t="s">
        <v>12</v>
      </c>
      <c r="E199" s="11" t="s">
        <v>13</v>
      </c>
      <c r="F199" s="11" t="s">
        <v>14</v>
      </c>
      <c r="G199" s="11" t="s">
        <v>49</v>
      </c>
      <c r="H199" s="11" t="s">
        <v>16</v>
      </c>
      <c r="I199" s="11" t="s">
        <v>36</v>
      </c>
      <c r="J199" s="11">
        <v>60</v>
      </c>
      <c r="K199" s="11" t="s">
        <v>18</v>
      </c>
      <c r="L199" s="11" t="s">
        <v>19</v>
      </c>
      <c r="M199" s="11" t="s">
        <v>37</v>
      </c>
    </row>
    <row r="200" spans="3:13" x14ac:dyDescent="0.2">
      <c r="C200" s="11">
        <v>194</v>
      </c>
      <c r="D200" s="11" t="s">
        <v>24</v>
      </c>
      <c r="E200" s="11" t="s">
        <v>13</v>
      </c>
      <c r="F200" s="11" t="s">
        <v>47</v>
      </c>
      <c r="G200" s="11" t="s">
        <v>13</v>
      </c>
      <c r="H200" s="11" t="s">
        <v>16</v>
      </c>
      <c r="I200" s="11" t="s">
        <v>17</v>
      </c>
      <c r="J200" s="11">
        <v>60</v>
      </c>
      <c r="K200" s="11" t="s">
        <v>18</v>
      </c>
      <c r="L200" s="11" t="s">
        <v>19</v>
      </c>
      <c r="M200" s="11" t="s">
        <v>26</v>
      </c>
    </row>
    <row r="201" spans="3:13" x14ac:dyDescent="0.2">
      <c r="C201" s="11">
        <v>195</v>
      </c>
      <c r="D201" s="11" t="s">
        <v>24</v>
      </c>
      <c r="E201" s="11" t="s">
        <v>27</v>
      </c>
      <c r="F201" s="11" t="s">
        <v>33</v>
      </c>
      <c r="G201" s="11" t="s">
        <v>15</v>
      </c>
      <c r="H201" s="11" t="s">
        <v>16</v>
      </c>
      <c r="I201" s="11" t="s">
        <v>17</v>
      </c>
      <c r="J201" s="11">
        <v>60</v>
      </c>
      <c r="K201" s="11" t="s">
        <v>18</v>
      </c>
      <c r="L201" s="11" t="s">
        <v>19</v>
      </c>
      <c r="M201" s="11" t="s">
        <v>26</v>
      </c>
    </row>
    <row r="202" spans="3:13" x14ac:dyDescent="0.2">
      <c r="C202" s="11">
        <v>196</v>
      </c>
      <c r="D202" s="11" t="s">
        <v>24</v>
      </c>
      <c r="E202" s="11" t="s">
        <v>27</v>
      </c>
      <c r="F202" s="11" t="s">
        <v>47</v>
      </c>
      <c r="G202" s="11" t="s">
        <v>29</v>
      </c>
      <c r="H202" s="11" t="s">
        <v>16</v>
      </c>
      <c r="I202" s="11" t="s">
        <v>17</v>
      </c>
      <c r="J202" s="11">
        <v>60</v>
      </c>
      <c r="K202" s="11" t="s">
        <v>18</v>
      </c>
      <c r="L202" s="11" t="s">
        <v>19</v>
      </c>
      <c r="M202" s="11" t="s">
        <v>40</v>
      </c>
    </row>
    <row r="203" spans="3:13" x14ac:dyDescent="0.2">
      <c r="C203" s="11">
        <v>197</v>
      </c>
      <c r="D203" s="11" t="s">
        <v>24</v>
      </c>
      <c r="E203" s="11" t="s">
        <v>27</v>
      </c>
      <c r="F203" s="11" t="s">
        <v>32</v>
      </c>
      <c r="G203" s="11" t="s">
        <v>13</v>
      </c>
      <c r="H203" s="11" t="s">
        <v>16</v>
      </c>
      <c r="I203" s="11" t="s">
        <v>17</v>
      </c>
      <c r="J203" s="11">
        <v>60</v>
      </c>
      <c r="K203" s="11" t="s">
        <v>18</v>
      </c>
      <c r="L203" s="11" t="s">
        <v>19</v>
      </c>
      <c r="M203" s="11" t="s">
        <v>37</v>
      </c>
    </row>
    <row r="204" spans="3:13" x14ac:dyDescent="0.2">
      <c r="C204" s="11">
        <v>198</v>
      </c>
      <c r="D204" s="11" t="s">
        <v>24</v>
      </c>
      <c r="E204" s="11" t="s">
        <v>13</v>
      </c>
      <c r="F204" s="11" t="s">
        <v>32</v>
      </c>
      <c r="G204" s="11" t="s">
        <v>13</v>
      </c>
      <c r="H204" s="11" t="s">
        <v>16</v>
      </c>
      <c r="I204" s="11" t="s">
        <v>17</v>
      </c>
      <c r="J204" s="11">
        <v>49</v>
      </c>
      <c r="K204" s="11" t="s">
        <v>46</v>
      </c>
      <c r="L204" s="11" t="s">
        <v>19</v>
      </c>
      <c r="M204" s="11" t="s">
        <v>45</v>
      </c>
    </row>
    <row r="205" spans="3:13" x14ac:dyDescent="0.2">
      <c r="C205" s="11">
        <v>199</v>
      </c>
      <c r="D205" s="11" t="s">
        <v>24</v>
      </c>
      <c r="E205" s="11" t="s">
        <v>41</v>
      </c>
      <c r="F205" s="11" t="s">
        <v>33</v>
      </c>
      <c r="G205" s="11" t="s">
        <v>13</v>
      </c>
      <c r="H205" s="11" t="s">
        <v>16</v>
      </c>
      <c r="I205" s="11" t="s">
        <v>17</v>
      </c>
      <c r="J205" s="11">
        <v>54</v>
      </c>
      <c r="K205" s="11" t="s">
        <v>46</v>
      </c>
      <c r="L205" s="11" t="s">
        <v>19</v>
      </c>
      <c r="M205" s="11" t="s">
        <v>40</v>
      </c>
    </row>
    <row r="206" spans="3:13" x14ac:dyDescent="0.2">
      <c r="C206" s="11">
        <v>200</v>
      </c>
      <c r="D206" s="11" t="s">
        <v>24</v>
      </c>
      <c r="E206" s="11" t="s">
        <v>13</v>
      </c>
      <c r="F206" s="11" t="s">
        <v>33</v>
      </c>
      <c r="G206" s="11" t="s">
        <v>29</v>
      </c>
      <c r="H206" s="11" t="s">
        <v>16</v>
      </c>
      <c r="I206" s="11" t="s">
        <v>17</v>
      </c>
      <c r="J206" s="11">
        <v>60</v>
      </c>
      <c r="K206" s="11" t="s">
        <v>46</v>
      </c>
      <c r="L206" s="11" t="s">
        <v>19</v>
      </c>
      <c r="M206" s="11" t="s">
        <v>43</v>
      </c>
    </row>
    <row r="207" spans="3:13" x14ac:dyDescent="0.2">
      <c r="C207" s="11">
        <v>201</v>
      </c>
      <c r="D207" s="11" t="s">
        <v>24</v>
      </c>
      <c r="E207" s="11" t="s">
        <v>38</v>
      </c>
      <c r="F207" s="11" t="s">
        <v>47</v>
      </c>
      <c r="G207" s="11" t="s">
        <v>13</v>
      </c>
      <c r="H207" s="11" t="s">
        <v>16</v>
      </c>
      <c r="I207" s="11" t="s">
        <v>17</v>
      </c>
      <c r="J207" s="11">
        <v>60</v>
      </c>
      <c r="K207" s="11" t="s">
        <v>18</v>
      </c>
      <c r="L207" s="11" t="s">
        <v>19</v>
      </c>
      <c r="M207" s="11" t="s">
        <v>26</v>
      </c>
    </row>
    <row r="208" spans="3:13" x14ac:dyDescent="0.2">
      <c r="C208" s="11">
        <v>202</v>
      </c>
      <c r="D208" s="11" t="s">
        <v>24</v>
      </c>
      <c r="E208" s="11" t="s">
        <v>38</v>
      </c>
      <c r="F208" s="11" t="s">
        <v>28</v>
      </c>
      <c r="G208" s="11" t="s">
        <v>29</v>
      </c>
      <c r="H208" s="11" t="s">
        <v>16</v>
      </c>
      <c r="I208" s="11" t="s">
        <v>17</v>
      </c>
      <c r="J208" s="11">
        <v>60</v>
      </c>
      <c r="K208" s="11" t="s">
        <v>18</v>
      </c>
      <c r="L208" s="11" t="s">
        <v>19</v>
      </c>
      <c r="M208" s="11" t="s">
        <v>34</v>
      </c>
    </row>
    <row r="209" spans="3:13" x14ac:dyDescent="0.2">
      <c r="C209" s="11">
        <v>203</v>
      </c>
      <c r="D209" s="11" t="s">
        <v>12</v>
      </c>
      <c r="E209" s="11" t="s">
        <v>27</v>
      </c>
      <c r="F209" s="11" t="s">
        <v>47</v>
      </c>
      <c r="G209" s="11" t="s">
        <v>13</v>
      </c>
      <c r="H209" s="11" t="s">
        <v>16</v>
      </c>
      <c r="I209" s="11" t="s">
        <v>17</v>
      </c>
      <c r="J209" s="11">
        <v>58</v>
      </c>
      <c r="K209" s="11" t="s">
        <v>18</v>
      </c>
      <c r="L209" s="11" t="s">
        <v>19</v>
      </c>
      <c r="M209" s="11" t="s">
        <v>40</v>
      </c>
    </row>
    <row r="210" spans="3:13" x14ac:dyDescent="0.2">
      <c r="C210" s="11">
        <v>204</v>
      </c>
      <c r="D210" s="11" t="s">
        <v>24</v>
      </c>
      <c r="E210" s="11" t="s">
        <v>38</v>
      </c>
      <c r="F210" s="11" t="s">
        <v>32</v>
      </c>
      <c r="G210" s="11" t="s">
        <v>42</v>
      </c>
      <c r="H210" s="11" t="s">
        <v>16</v>
      </c>
      <c r="I210" s="11" t="s">
        <v>17</v>
      </c>
      <c r="J210" s="11">
        <v>60</v>
      </c>
      <c r="K210" s="11" t="s">
        <v>46</v>
      </c>
      <c r="L210" s="11" t="s">
        <v>19</v>
      </c>
      <c r="M210" s="11" t="s">
        <v>43</v>
      </c>
    </row>
    <row r="211" spans="3:13" x14ac:dyDescent="0.2">
      <c r="C211" s="11">
        <v>205</v>
      </c>
      <c r="D211" s="11" t="s">
        <v>24</v>
      </c>
      <c r="E211" s="11" t="s">
        <v>27</v>
      </c>
      <c r="F211" s="11" t="s">
        <v>32</v>
      </c>
      <c r="G211" s="11" t="s">
        <v>29</v>
      </c>
      <c r="H211" s="11" t="s">
        <v>16</v>
      </c>
      <c r="I211" s="11" t="s">
        <v>17</v>
      </c>
      <c r="J211" s="11">
        <v>60</v>
      </c>
      <c r="K211" s="11" t="s">
        <v>18</v>
      </c>
      <c r="L211" s="11" t="s">
        <v>19</v>
      </c>
      <c r="M211" s="11" t="s">
        <v>34</v>
      </c>
    </row>
    <row r="212" spans="3:13" x14ac:dyDescent="0.2">
      <c r="C212" s="11">
        <v>206</v>
      </c>
      <c r="D212" s="11" t="s">
        <v>24</v>
      </c>
      <c r="E212" s="11" t="s">
        <v>27</v>
      </c>
      <c r="F212" s="11" t="s">
        <v>14</v>
      </c>
      <c r="G212" s="11" t="s">
        <v>15</v>
      </c>
      <c r="H212" s="11" t="s">
        <v>16</v>
      </c>
      <c r="I212" s="11" t="s">
        <v>17</v>
      </c>
      <c r="J212" s="11">
        <v>60</v>
      </c>
      <c r="K212" s="11" t="s">
        <v>18</v>
      </c>
      <c r="L212" s="11" t="s">
        <v>19</v>
      </c>
      <c r="M212" s="11" t="s">
        <v>40</v>
      </c>
    </row>
    <row r="213" spans="3:13" x14ac:dyDescent="0.2">
      <c r="C213" s="11">
        <v>207</v>
      </c>
      <c r="D213" s="11" t="s">
        <v>12</v>
      </c>
      <c r="E213" s="11" t="s">
        <v>27</v>
      </c>
      <c r="F213" s="11" t="s">
        <v>44</v>
      </c>
      <c r="G213" s="11" t="s">
        <v>13</v>
      </c>
      <c r="H213" s="11" t="s">
        <v>16</v>
      </c>
      <c r="I213" s="11" t="s">
        <v>17</v>
      </c>
      <c r="J213" s="11">
        <v>60</v>
      </c>
      <c r="K213" s="11" t="s">
        <v>18</v>
      </c>
      <c r="L213" s="11" t="s">
        <v>19</v>
      </c>
      <c r="M213" s="11" t="s">
        <v>26</v>
      </c>
    </row>
    <row r="214" spans="3:13" x14ac:dyDescent="0.2">
      <c r="C214" s="11">
        <v>208</v>
      </c>
      <c r="D214" s="11" t="s">
        <v>24</v>
      </c>
      <c r="E214" s="11" t="s">
        <v>27</v>
      </c>
      <c r="F214" s="11" t="s">
        <v>28</v>
      </c>
      <c r="G214" s="11" t="s">
        <v>29</v>
      </c>
      <c r="H214" s="11" t="s">
        <v>16</v>
      </c>
      <c r="I214" s="11" t="s">
        <v>17</v>
      </c>
      <c r="J214" s="11">
        <v>60</v>
      </c>
      <c r="K214" s="11" t="s">
        <v>18</v>
      </c>
      <c r="L214" s="11" t="s">
        <v>19</v>
      </c>
      <c r="M214" s="11" t="s">
        <v>26</v>
      </c>
    </row>
    <row r="215" spans="3:13" x14ac:dyDescent="0.2">
      <c r="C215" s="11">
        <v>209</v>
      </c>
      <c r="D215" s="11" t="s">
        <v>24</v>
      </c>
      <c r="E215" s="11" t="s">
        <v>38</v>
      </c>
      <c r="F215" s="11" t="s">
        <v>35</v>
      </c>
      <c r="G215" s="11" t="s">
        <v>15</v>
      </c>
      <c r="H215" s="11" t="s">
        <v>16</v>
      </c>
      <c r="I215" s="11" t="s">
        <v>17</v>
      </c>
      <c r="J215" s="11">
        <v>60</v>
      </c>
      <c r="K215" s="11" t="s">
        <v>18</v>
      </c>
      <c r="L215" s="11" t="s">
        <v>19</v>
      </c>
      <c r="M215" s="11" t="s">
        <v>26</v>
      </c>
    </row>
    <row r="216" spans="3:13" x14ac:dyDescent="0.2">
      <c r="C216" s="11">
        <v>210</v>
      </c>
      <c r="D216" s="11" t="s">
        <v>24</v>
      </c>
      <c r="E216" s="11" t="s">
        <v>13</v>
      </c>
      <c r="F216" s="11" t="s">
        <v>33</v>
      </c>
      <c r="G216" s="11" t="s">
        <v>29</v>
      </c>
      <c r="H216" s="11" t="s">
        <v>16</v>
      </c>
      <c r="I216" s="11" t="s">
        <v>17</v>
      </c>
      <c r="J216" s="11">
        <v>52</v>
      </c>
      <c r="K216" s="11" t="s">
        <v>46</v>
      </c>
      <c r="L216" s="11" t="s">
        <v>19</v>
      </c>
      <c r="M216" s="11" t="s">
        <v>43</v>
      </c>
    </row>
    <row r="217" spans="3:13" x14ac:dyDescent="0.2">
      <c r="C217" s="11">
        <v>211</v>
      </c>
      <c r="D217" s="11" t="s">
        <v>24</v>
      </c>
      <c r="E217" s="11" t="s">
        <v>41</v>
      </c>
      <c r="F217" s="11" t="s">
        <v>21</v>
      </c>
      <c r="G217" s="11" t="s">
        <v>29</v>
      </c>
      <c r="H217" s="11" t="s">
        <v>16</v>
      </c>
      <c r="I217" s="11" t="s">
        <v>17</v>
      </c>
      <c r="J217" s="11">
        <v>60</v>
      </c>
      <c r="K217" s="11" t="s">
        <v>18</v>
      </c>
      <c r="L217" s="11" t="s">
        <v>19</v>
      </c>
      <c r="M217" s="11" t="s">
        <v>37</v>
      </c>
    </row>
    <row r="218" spans="3:13" x14ac:dyDescent="0.2">
      <c r="C218" s="11">
        <v>212</v>
      </c>
      <c r="D218" s="11" t="s">
        <v>24</v>
      </c>
      <c r="E218" s="11" t="s">
        <v>38</v>
      </c>
      <c r="F218" s="11" t="s">
        <v>28</v>
      </c>
      <c r="G218" s="11" t="s">
        <v>29</v>
      </c>
      <c r="H218" s="11" t="s">
        <v>16</v>
      </c>
      <c r="I218" s="11" t="s">
        <v>17</v>
      </c>
      <c r="J218" s="11">
        <v>60</v>
      </c>
      <c r="K218" s="11" t="s">
        <v>18</v>
      </c>
      <c r="L218" s="11" t="s">
        <v>19</v>
      </c>
      <c r="M218" s="11" t="s">
        <v>34</v>
      </c>
    </row>
    <row r="219" spans="3:13" x14ac:dyDescent="0.2">
      <c r="C219" s="11">
        <v>213</v>
      </c>
      <c r="D219" s="11" t="s">
        <v>24</v>
      </c>
      <c r="E219" s="11" t="s">
        <v>38</v>
      </c>
      <c r="F219" s="11" t="s">
        <v>47</v>
      </c>
      <c r="G219" s="11" t="s">
        <v>29</v>
      </c>
      <c r="H219" s="11" t="s">
        <v>16</v>
      </c>
      <c r="I219" s="11" t="s">
        <v>17</v>
      </c>
      <c r="J219" s="11">
        <v>51</v>
      </c>
      <c r="K219" s="11" t="s">
        <v>46</v>
      </c>
      <c r="L219" s="11" t="s">
        <v>19</v>
      </c>
      <c r="M219" s="11" t="s">
        <v>20</v>
      </c>
    </row>
    <row r="220" spans="3:13" x14ac:dyDescent="0.2">
      <c r="C220" s="11">
        <v>214</v>
      </c>
      <c r="D220" s="11" t="s">
        <v>24</v>
      </c>
      <c r="E220" s="11" t="s">
        <v>27</v>
      </c>
      <c r="F220" s="11" t="s">
        <v>32</v>
      </c>
      <c r="G220" s="11" t="s">
        <v>13</v>
      </c>
      <c r="H220" s="11" t="s">
        <v>16</v>
      </c>
      <c r="I220" s="11" t="s">
        <v>17</v>
      </c>
      <c r="J220" s="11">
        <v>50</v>
      </c>
      <c r="K220" s="11" t="s">
        <v>18</v>
      </c>
      <c r="L220" s="11" t="s">
        <v>19</v>
      </c>
      <c r="M220" s="11" t="s">
        <v>26</v>
      </c>
    </row>
    <row r="221" spans="3:13" x14ac:dyDescent="0.2">
      <c r="C221" s="11">
        <v>215</v>
      </c>
      <c r="D221" s="11" t="s">
        <v>24</v>
      </c>
      <c r="E221" s="11" t="s">
        <v>41</v>
      </c>
      <c r="F221" s="11" t="s">
        <v>32</v>
      </c>
      <c r="G221" s="11" t="s">
        <v>13</v>
      </c>
      <c r="H221" s="11" t="s">
        <v>16</v>
      </c>
      <c r="I221" s="11" t="s">
        <v>17</v>
      </c>
      <c r="J221" s="11">
        <v>60</v>
      </c>
      <c r="K221" s="11" t="s">
        <v>18</v>
      </c>
      <c r="L221" s="11" t="s">
        <v>19</v>
      </c>
      <c r="M221" s="11" t="s">
        <v>43</v>
      </c>
    </row>
    <row r="222" spans="3:13" x14ac:dyDescent="0.2">
      <c r="C222" s="11">
        <v>216</v>
      </c>
      <c r="D222" s="11" t="s">
        <v>24</v>
      </c>
      <c r="E222" s="11" t="s">
        <v>27</v>
      </c>
      <c r="F222" s="11" t="s">
        <v>28</v>
      </c>
      <c r="G222" s="11" t="s">
        <v>15</v>
      </c>
      <c r="H222" s="11" t="s">
        <v>16</v>
      </c>
      <c r="I222" s="11" t="s">
        <v>17</v>
      </c>
      <c r="J222" s="11">
        <v>46</v>
      </c>
      <c r="K222" s="11" t="s">
        <v>18</v>
      </c>
      <c r="L222" s="11" t="s">
        <v>39</v>
      </c>
      <c r="M222" s="11" t="s">
        <v>23</v>
      </c>
    </row>
    <row r="223" spans="3:13" x14ac:dyDescent="0.2">
      <c r="C223" s="11">
        <v>217</v>
      </c>
      <c r="D223" s="11" t="s">
        <v>12</v>
      </c>
      <c r="E223" s="11" t="s">
        <v>41</v>
      </c>
      <c r="F223" s="11" t="s">
        <v>35</v>
      </c>
      <c r="G223" s="11" t="s">
        <v>15</v>
      </c>
      <c r="H223" s="11" t="s">
        <v>16</v>
      </c>
      <c r="I223" s="11" t="s">
        <v>17</v>
      </c>
      <c r="J223" s="11">
        <v>56</v>
      </c>
      <c r="K223" s="11" t="s">
        <v>18</v>
      </c>
      <c r="L223" s="11" t="s">
        <v>19</v>
      </c>
      <c r="M223" s="11" t="s">
        <v>26</v>
      </c>
    </row>
    <row r="224" spans="3:13" x14ac:dyDescent="0.2">
      <c r="C224" s="11">
        <v>218</v>
      </c>
      <c r="D224" s="11" t="s">
        <v>24</v>
      </c>
      <c r="E224" s="11" t="s">
        <v>41</v>
      </c>
      <c r="F224" s="11" t="s">
        <v>32</v>
      </c>
      <c r="G224" s="11" t="s">
        <v>13</v>
      </c>
      <c r="H224" s="11" t="s">
        <v>30</v>
      </c>
      <c r="I224" s="11" t="s">
        <v>17</v>
      </c>
      <c r="J224" s="11">
        <v>60</v>
      </c>
      <c r="K224" s="11" t="s">
        <v>18</v>
      </c>
      <c r="L224" s="11" t="s">
        <v>19</v>
      </c>
      <c r="M224" s="11" t="s">
        <v>34</v>
      </c>
    </row>
    <row r="225" spans="3:13" x14ac:dyDescent="0.2">
      <c r="C225" s="11">
        <v>219</v>
      </c>
      <c r="D225" s="11" t="s">
        <v>24</v>
      </c>
      <c r="E225" s="11" t="s">
        <v>13</v>
      </c>
      <c r="F225" s="11" t="s">
        <v>35</v>
      </c>
      <c r="G225" s="11" t="s">
        <v>29</v>
      </c>
      <c r="H225" s="11" t="s">
        <v>16</v>
      </c>
      <c r="I225" s="11" t="s">
        <v>36</v>
      </c>
      <c r="J225" s="11">
        <v>60</v>
      </c>
      <c r="K225" s="11" t="s">
        <v>18</v>
      </c>
      <c r="L225" s="11" t="s">
        <v>19</v>
      </c>
      <c r="M225" s="11" t="s">
        <v>31</v>
      </c>
    </row>
    <row r="226" spans="3:13" x14ac:dyDescent="0.2">
      <c r="C226" s="11">
        <v>220</v>
      </c>
      <c r="D226" s="11" t="s">
        <v>24</v>
      </c>
      <c r="E226" s="11" t="s">
        <v>41</v>
      </c>
      <c r="F226" s="11" t="s">
        <v>44</v>
      </c>
      <c r="G226" s="11" t="s">
        <v>49</v>
      </c>
      <c r="H226" s="11" t="s">
        <v>16</v>
      </c>
      <c r="I226" s="11" t="s">
        <v>17</v>
      </c>
      <c r="J226" s="11">
        <v>46</v>
      </c>
      <c r="K226" s="11" t="s">
        <v>18</v>
      </c>
      <c r="L226" s="11" t="s">
        <v>19</v>
      </c>
      <c r="M226" s="11" t="s">
        <v>34</v>
      </c>
    </row>
    <row r="227" spans="3:13" x14ac:dyDescent="0.2">
      <c r="C227" s="11">
        <v>221</v>
      </c>
      <c r="D227" s="11" t="s">
        <v>24</v>
      </c>
      <c r="E227" s="11" t="s">
        <v>38</v>
      </c>
      <c r="F227" s="11" t="s">
        <v>28</v>
      </c>
      <c r="G227" s="11" t="s">
        <v>13</v>
      </c>
      <c r="H227" s="11" t="s">
        <v>16</v>
      </c>
      <c r="I227" s="11" t="s">
        <v>17</v>
      </c>
      <c r="J227" s="11">
        <v>60</v>
      </c>
      <c r="K227" s="11" t="s">
        <v>18</v>
      </c>
      <c r="L227" s="11" t="s">
        <v>19</v>
      </c>
      <c r="M227" s="11" t="s">
        <v>26</v>
      </c>
    </row>
    <row r="228" spans="3:13" x14ac:dyDescent="0.2">
      <c r="C228" s="11">
        <v>222</v>
      </c>
      <c r="D228" s="11" t="s">
        <v>24</v>
      </c>
      <c r="E228" s="11" t="s">
        <v>38</v>
      </c>
      <c r="F228" s="11" t="s">
        <v>47</v>
      </c>
      <c r="G228" s="11" t="s">
        <v>13</v>
      </c>
      <c r="H228" s="11" t="s">
        <v>16</v>
      </c>
      <c r="I228" s="11" t="s">
        <v>36</v>
      </c>
      <c r="J228" s="11">
        <v>60</v>
      </c>
      <c r="K228" s="11" t="s">
        <v>18</v>
      </c>
      <c r="L228" s="11" t="s">
        <v>19</v>
      </c>
      <c r="M228" s="11" t="s">
        <v>37</v>
      </c>
    </row>
    <row r="229" spans="3:13" x14ac:dyDescent="0.2">
      <c r="C229" s="11">
        <v>223</v>
      </c>
      <c r="D229" s="11" t="s">
        <v>24</v>
      </c>
      <c r="E229" s="11" t="s">
        <v>13</v>
      </c>
      <c r="F229" s="11" t="s">
        <v>35</v>
      </c>
      <c r="G229" s="11" t="s">
        <v>13</v>
      </c>
      <c r="H229" s="11" t="s">
        <v>16</v>
      </c>
      <c r="I229" s="11" t="s">
        <v>17</v>
      </c>
      <c r="J229" s="11">
        <v>47</v>
      </c>
      <c r="K229" s="11" t="s">
        <v>18</v>
      </c>
      <c r="L229" s="11" t="s">
        <v>19</v>
      </c>
      <c r="M229" s="11" t="s">
        <v>40</v>
      </c>
    </row>
    <row r="230" spans="3:13" x14ac:dyDescent="0.2">
      <c r="C230" s="11">
        <v>224</v>
      </c>
      <c r="D230" s="11" t="s">
        <v>12</v>
      </c>
      <c r="E230" s="11" t="s">
        <v>41</v>
      </c>
      <c r="F230" s="11" t="s">
        <v>21</v>
      </c>
      <c r="G230" s="11" t="s">
        <v>15</v>
      </c>
      <c r="H230" s="11" t="s">
        <v>16</v>
      </c>
      <c r="I230" s="11" t="s">
        <v>36</v>
      </c>
      <c r="J230" s="11">
        <v>48</v>
      </c>
      <c r="K230" s="11" t="s">
        <v>18</v>
      </c>
      <c r="L230" s="11" t="s">
        <v>39</v>
      </c>
      <c r="M230" s="11" t="s">
        <v>37</v>
      </c>
    </row>
    <row r="231" spans="3:13" x14ac:dyDescent="0.2">
      <c r="C231" s="11">
        <v>225</v>
      </c>
      <c r="D231" s="11" t="s">
        <v>24</v>
      </c>
      <c r="E231" s="11" t="s">
        <v>13</v>
      </c>
      <c r="F231" s="11" t="s">
        <v>14</v>
      </c>
      <c r="G231" s="11" t="s">
        <v>13</v>
      </c>
      <c r="H231" s="11" t="s">
        <v>16</v>
      </c>
      <c r="I231" s="11" t="s">
        <v>17</v>
      </c>
      <c r="J231" s="11">
        <v>56</v>
      </c>
      <c r="K231" s="11" t="s">
        <v>18</v>
      </c>
      <c r="L231" s="11" t="s">
        <v>19</v>
      </c>
      <c r="M231" s="11" t="s">
        <v>40</v>
      </c>
    </row>
    <row r="232" spans="3:13" x14ac:dyDescent="0.2">
      <c r="C232" s="11">
        <v>226</v>
      </c>
      <c r="D232" s="11" t="s">
        <v>24</v>
      </c>
      <c r="E232" s="11" t="s">
        <v>41</v>
      </c>
      <c r="F232" s="11" t="s">
        <v>14</v>
      </c>
      <c r="G232" s="11" t="s">
        <v>29</v>
      </c>
      <c r="H232" s="11" t="s">
        <v>16</v>
      </c>
      <c r="I232" s="11" t="s">
        <v>17</v>
      </c>
      <c r="J232" s="11">
        <v>60</v>
      </c>
      <c r="K232" s="11" t="s">
        <v>46</v>
      </c>
      <c r="L232" s="11" t="s">
        <v>39</v>
      </c>
      <c r="M232" s="11" t="s">
        <v>40</v>
      </c>
    </row>
    <row r="233" spans="3:13" x14ac:dyDescent="0.2">
      <c r="C233" s="11">
        <v>227</v>
      </c>
      <c r="D233" s="11" t="s">
        <v>12</v>
      </c>
      <c r="E233" s="11" t="s">
        <v>25</v>
      </c>
      <c r="F233" s="11" t="s">
        <v>32</v>
      </c>
      <c r="G233" s="11" t="s">
        <v>15</v>
      </c>
      <c r="H233" s="11" t="s">
        <v>16</v>
      </c>
      <c r="I233" s="11" t="s">
        <v>17</v>
      </c>
      <c r="J233" s="11">
        <v>57</v>
      </c>
      <c r="K233" s="11" t="s">
        <v>18</v>
      </c>
      <c r="L233" s="11" t="s">
        <v>19</v>
      </c>
      <c r="M233" s="11" t="s">
        <v>43</v>
      </c>
    </row>
    <row r="234" spans="3:13" x14ac:dyDescent="0.2">
      <c r="C234" s="11">
        <v>228</v>
      </c>
      <c r="D234" s="11" t="s">
        <v>12</v>
      </c>
      <c r="E234" s="11" t="s">
        <v>41</v>
      </c>
      <c r="F234" s="11" t="s">
        <v>21</v>
      </c>
      <c r="G234" s="11" t="s">
        <v>49</v>
      </c>
      <c r="H234" s="11" t="s">
        <v>16</v>
      </c>
      <c r="I234" s="11" t="s">
        <v>17</v>
      </c>
      <c r="J234" s="11">
        <v>54</v>
      </c>
      <c r="K234" s="11" t="s">
        <v>18</v>
      </c>
      <c r="L234" s="11" t="s">
        <v>19</v>
      </c>
      <c r="M234" s="11" t="s">
        <v>34</v>
      </c>
    </row>
    <row r="235" spans="3:13" x14ac:dyDescent="0.2">
      <c r="C235" s="11">
        <v>229</v>
      </c>
      <c r="D235" s="11" t="s">
        <v>24</v>
      </c>
      <c r="E235" s="11" t="s">
        <v>27</v>
      </c>
      <c r="F235" s="11" t="s">
        <v>47</v>
      </c>
      <c r="G235" s="11" t="s">
        <v>13</v>
      </c>
      <c r="H235" s="11" t="s">
        <v>16</v>
      </c>
      <c r="I235" s="11" t="s">
        <v>17</v>
      </c>
      <c r="J235" s="11">
        <v>60</v>
      </c>
      <c r="K235" s="11" t="s">
        <v>18</v>
      </c>
      <c r="L235" s="11" t="s">
        <v>19</v>
      </c>
      <c r="M235" s="11" t="s">
        <v>34</v>
      </c>
    </row>
    <row r="236" spans="3:13" x14ac:dyDescent="0.2">
      <c r="C236" s="11">
        <v>230</v>
      </c>
      <c r="D236" s="11" t="s">
        <v>24</v>
      </c>
      <c r="E236" s="11" t="s">
        <v>41</v>
      </c>
      <c r="F236" s="11" t="s">
        <v>47</v>
      </c>
      <c r="G236" s="11" t="s">
        <v>13</v>
      </c>
      <c r="H236" s="11" t="s">
        <v>16</v>
      </c>
      <c r="I236" s="11" t="s">
        <v>17</v>
      </c>
      <c r="J236" s="11">
        <v>60</v>
      </c>
      <c r="K236" s="11" t="s">
        <v>18</v>
      </c>
      <c r="L236" s="11" t="s">
        <v>19</v>
      </c>
      <c r="M236" s="11" t="s">
        <v>26</v>
      </c>
    </row>
    <row r="237" spans="3:13" x14ac:dyDescent="0.2">
      <c r="C237" s="11">
        <v>231</v>
      </c>
      <c r="D237" s="11" t="s">
        <v>24</v>
      </c>
      <c r="E237" s="11" t="s">
        <v>27</v>
      </c>
      <c r="F237" s="11" t="s">
        <v>32</v>
      </c>
      <c r="G237" s="11" t="s">
        <v>15</v>
      </c>
      <c r="H237" s="11" t="s">
        <v>16</v>
      </c>
      <c r="I237" s="11" t="s">
        <v>36</v>
      </c>
      <c r="J237" s="11">
        <v>60</v>
      </c>
      <c r="K237" s="11" t="s">
        <v>18</v>
      </c>
      <c r="L237" s="11" t="s">
        <v>19</v>
      </c>
      <c r="M237" s="11" t="s">
        <v>37</v>
      </c>
    </row>
    <row r="238" spans="3:13" x14ac:dyDescent="0.2">
      <c r="C238" s="11">
        <v>232</v>
      </c>
      <c r="D238" s="11" t="s">
        <v>24</v>
      </c>
      <c r="E238" s="11" t="s">
        <v>38</v>
      </c>
      <c r="F238" s="11" t="s">
        <v>21</v>
      </c>
      <c r="G238" s="11" t="s">
        <v>42</v>
      </c>
      <c r="H238" s="11" t="s">
        <v>16</v>
      </c>
      <c r="I238" s="11" t="s">
        <v>17</v>
      </c>
      <c r="J238" s="11">
        <v>60</v>
      </c>
      <c r="K238" s="11" t="s">
        <v>18</v>
      </c>
      <c r="L238" s="11" t="s">
        <v>19</v>
      </c>
      <c r="M238" s="11" t="s">
        <v>26</v>
      </c>
    </row>
    <row r="239" spans="3:13" x14ac:dyDescent="0.2">
      <c r="C239" s="11">
        <v>233</v>
      </c>
      <c r="D239" s="11" t="s">
        <v>24</v>
      </c>
      <c r="E239" s="11" t="s">
        <v>13</v>
      </c>
      <c r="F239" s="11" t="s">
        <v>33</v>
      </c>
      <c r="G239" s="11" t="s">
        <v>13</v>
      </c>
      <c r="H239" s="11" t="s">
        <v>16</v>
      </c>
      <c r="I239" s="11" t="s">
        <v>36</v>
      </c>
      <c r="J239" s="11">
        <v>60</v>
      </c>
      <c r="K239" s="11" t="s">
        <v>18</v>
      </c>
      <c r="L239" s="11" t="s">
        <v>19</v>
      </c>
      <c r="M239" s="11" t="s">
        <v>37</v>
      </c>
    </row>
    <row r="240" spans="3:13" x14ac:dyDescent="0.2">
      <c r="C240" s="11">
        <v>234</v>
      </c>
      <c r="D240" s="11" t="s">
        <v>24</v>
      </c>
      <c r="E240" s="11" t="s">
        <v>27</v>
      </c>
      <c r="F240" s="11" t="s">
        <v>47</v>
      </c>
      <c r="G240" s="11" t="s">
        <v>13</v>
      </c>
      <c r="H240" s="11" t="s">
        <v>16</v>
      </c>
      <c r="I240" s="11" t="s">
        <v>17</v>
      </c>
      <c r="J240" s="11">
        <v>60</v>
      </c>
      <c r="K240" s="11" t="s">
        <v>18</v>
      </c>
      <c r="L240" s="11" t="s">
        <v>19</v>
      </c>
      <c r="M240" s="11" t="s">
        <v>26</v>
      </c>
    </row>
    <row r="241" spans="3:13" x14ac:dyDescent="0.2">
      <c r="C241" s="11">
        <v>235</v>
      </c>
      <c r="D241" s="11" t="s">
        <v>24</v>
      </c>
      <c r="E241" s="11" t="s">
        <v>27</v>
      </c>
      <c r="F241" s="11" t="s">
        <v>47</v>
      </c>
      <c r="G241" s="11" t="s">
        <v>49</v>
      </c>
      <c r="H241" s="11" t="s">
        <v>16</v>
      </c>
      <c r="I241" s="11" t="s">
        <v>17</v>
      </c>
      <c r="J241" s="11">
        <v>44</v>
      </c>
      <c r="K241" s="11" t="s">
        <v>18</v>
      </c>
      <c r="L241" s="11" t="s">
        <v>19</v>
      </c>
      <c r="M241" s="11" t="s">
        <v>40</v>
      </c>
    </row>
    <row r="242" spans="3:13" x14ac:dyDescent="0.2">
      <c r="C242" s="11">
        <v>236</v>
      </c>
      <c r="D242" s="11" t="s">
        <v>24</v>
      </c>
      <c r="E242" s="11" t="s">
        <v>27</v>
      </c>
      <c r="F242" s="11" t="s">
        <v>28</v>
      </c>
      <c r="G242" s="11" t="s">
        <v>13</v>
      </c>
      <c r="H242" s="11" t="s">
        <v>16</v>
      </c>
      <c r="I242" s="11" t="s">
        <v>17</v>
      </c>
      <c r="J242" s="11">
        <v>56</v>
      </c>
      <c r="K242" s="11" t="s">
        <v>18</v>
      </c>
      <c r="L242" s="11" t="s">
        <v>19</v>
      </c>
      <c r="M242" s="11" t="s">
        <v>40</v>
      </c>
    </row>
    <row r="243" spans="3:13" x14ac:dyDescent="0.2">
      <c r="C243" s="11">
        <v>237</v>
      </c>
      <c r="D243" s="11" t="s">
        <v>24</v>
      </c>
      <c r="E243" s="11" t="s">
        <v>41</v>
      </c>
      <c r="F243" s="11" t="s">
        <v>47</v>
      </c>
      <c r="G243" s="11" t="s">
        <v>15</v>
      </c>
      <c r="H243" s="11" t="s">
        <v>16</v>
      </c>
      <c r="I243" s="11" t="s">
        <v>36</v>
      </c>
      <c r="J243" s="11">
        <v>60</v>
      </c>
      <c r="K243" s="11" t="s">
        <v>18</v>
      </c>
      <c r="L243" s="11" t="s">
        <v>19</v>
      </c>
      <c r="M243" s="11" t="s">
        <v>37</v>
      </c>
    </row>
    <row r="244" spans="3:13" x14ac:dyDescent="0.2">
      <c r="C244" s="11">
        <v>238</v>
      </c>
      <c r="D244" s="11" t="s">
        <v>12</v>
      </c>
      <c r="E244" s="11" t="s">
        <v>13</v>
      </c>
      <c r="F244" s="11" t="s">
        <v>47</v>
      </c>
      <c r="G244" s="11" t="s">
        <v>15</v>
      </c>
      <c r="H244" s="11" t="s">
        <v>16</v>
      </c>
      <c r="I244" s="11" t="s">
        <v>17</v>
      </c>
      <c r="J244" s="11">
        <v>60</v>
      </c>
      <c r="K244" s="11" t="s">
        <v>18</v>
      </c>
      <c r="L244" s="11" t="s">
        <v>19</v>
      </c>
      <c r="M244" s="11" t="s">
        <v>26</v>
      </c>
    </row>
    <row r="245" spans="3:13" x14ac:dyDescent="0.2">
      <c r="C245" s="11">
        <v>239</v>
      </c>
      <c r="D245" s="11" t="s">
        <v>12</v>
      </c>
      <c r="E245" s="11" t="s">
        <v>13</v>
      </c>
      <c r="F245" s="11" t="s">
        <v>33</v>
      </c>
      <c r="G245" s="11" t="s">
        <v>15</v>
      </c>
      <c r="H245" s="11" t="s">
        <v>16</v>
      </c>
      <c r="I245" s="11" t="s">
        <v>17</v>
      </c>
      <c r="J245" s="11">
        <v>55</v>
      </c>
      <c r="K245" s="11" t="s">
        <v>46</v>
      </c>
      <c r="L245" s="11" t="s">
        <v>19</v>
      </c>
      <c r="M245" s="11" t="s">
        <v>31</v>
      </c>
    </row>
    <row r="246" spans="3:13" x14ac:dyDescent="0.2">
      <c r="C246" s="11">
        <v>240</v>
      </c>
      <c r="D246" s="11" t="s">
        <v>24</v>
      </c>
      <c r="E246" s="11" t="s">
        <v>13</v>
      </c>
      <c r="F246" s="11" t="s">
        <v>32</v>
      </c>
      <c r="G246" s="11" t="s">
        <v>29</v>
      </c>
      <c r="H246" s="11" t="s">
        <v>16</v>
      </c>
      <c r="I246" s="11" t="s">
        <v>17</v>
      </c>
      <c r="J246" s="11">
        <v>60</v>
      </c>
      <c r="K246" s="11" t="s">
        <v>18</v>
      </c>
      <c r="L246" s="11" t="s">
        <v>19</v>
      </c>
      <c r="M246" s="11" t="s">
        <v>26</v>
      </c>
    </row>
    <row r="247" spans="3:13" x14ac:dyDescent="0.2">
      <c r="C247" s="11">
        <v>241</v>
      </c>
      <c r="D247" s="11" t="s">
        <v>24</v>
      </c>
      <c r="E247" s="11" t="s">
        <v>25</v>
      </c>
      <c r="F247" s="11" t="s">
        <v>47</v>
      </c>
      <c r="G247" s="11" t="s">
        <v>29</v>
      </c>
      <c r="H247" s="11" t="s">
        <v>16</v>
      </c>
      <c r="I247" s="11" t="s">
        <v>17</v>
      </c>
      <c r="J247" s="11">
        <v>60</v>
      </c>
      <c r="K247" s="11" t="s">
        <v>18</v>
      </c>
      <c r="L247" s="11" t="s">
        <v>39</v>
      </c>
      <c r="M247" s="11" t="s">
        <v>20</v>
      </c>
    </row>
    <row r="248" spans="3:13" x14ac:dyDescent="0.2">
      <c r="C248" s="11">
        <v>242</v>
      </c>
      <c r="D248" s="11" t="s">
        <v>24</v>
      </c>
      <c r="E248" s="11" t="s">
        <v>41</v>
      </c>
      <c r="F248" s="11" t="s">
        <v>28</v>
      </c>
      <c r="G248" s="11" t="s">
        <v>13</v>
      </c>
      <c r="H248" s="11" t="s">
        <v>16</v>
      </c>
      <c r="I248" s="11" t="s">
        <v>17</v>
      </c>
      <c r="J248" s="11">
        <v>60</v>
      </c>
      <c r="K248" s="11" t="s">
        <v>18</v>
      </c>
      <c r="L248" s="11" t="s">
        <v>19</v>
      </c>
      <c r="M248" s="11" t="s">
        <v>37</v>
      </c>
    </row>
    <row r="249" spans="3:13" x14ac:dyDescent="0.2">
      <c r="C249" s="11">
        <v>243</v>
      </c>
      <c r="D249" s="11" t="s">
        <v>12</v>
      </c>
      <c r="E249" s="11" t="s">
        <v>38</v>
      </c>
      <c r="F249" s="11" t="s">
        <v>28</v>
      </c>
      <c r="G249" s="11" t="s">
        <v>49</v>
      </c>
      <c r="H249" s="11" t="s">
        <v>16</v>
      </c>
      <c r="I249" s="11" t="s">
        <v>17</v>
      </c>
      <c r="J249" s="11">
        <v>55</v>
      </c>
      <c r="K249" s="11" t="s">
        <v>18</v>
      </c>
      <c r="L249" s="11" t="s">
        <v>39</v>
      </c>
      <c r="M249" s="11" t="s">
        <v>34</v>
      </c>
    </row>
    <row r="250" spans="3:13" x14ac:dyDescent="0.2">
      <c r="C250" s="11">
        <v>244</v>
      </c>
      <c r="D250" s="11" t="s">
        <v>24</v>
      </c>
      <c r="E250" s="11" t="s">
        <v>13</v>
      </c>
      <c r="F250" s="11" t="s">
        <v>47</v>
      </c>
      <c r="G250" s="11" t="s">
        <v>15</v>
      </c>
      <c r="H250" s="11" t="s">
        <v>16</v>
      </c>
      <c r="I250" s="11" t="s">
        <v>17</v>
      </c>
      <c r="J250" s="11">
        <v>60</v>
      </c>
      <c r="K250" s="11" t="s">
        <v>18</v>
      </c>
      <c r="L250" s="11" t="s">
        <v>19</v>
      </c>
      <c r="M250" s="11" t="s">
        <v>26</v>
      </c>
    </row>
    <row r="251" spans="3:13" x14ac:dyDescent="0.2">
      <c r="C251" s="11">
        <v>245</v>
      </c>
      <c r="D251" s="11" t="s">
        <v>24</v>
      </c>
      <c r="E251" s="11" t="s">
        <v>27</v>
      </c>
      <c r="F251" s="11" t="s">
        <v>35</v>
      </c>
      <c r="G251" s="11" t="s">
        <v>13</v>
      </c>
      <c r="H251" s="11" t="s">
        <v>16</v>
      </c>
      <c r="I251" s="11" t="s">
        <v>17</v>
      </c>
      <c r="J251" s="11">
        <v>60</v>
      </c>
      <c r="K251" s="11" t="s">
        <v>18</v>
      </c>
      <c r="L251" s="11" t="s">
        <v>19</v>
      </c>
      <c r="M251" s="11" t="s">
        <v>26</v>
      </c>
    </row>
    <row r="252" spans="3:13" x14ac:dyDescent="0.2">
      <c r="C252" s="11">
        <v>246</v>
      </c>
      <c r="D252" s="11" t="s">
        <v>24</v>
      </c>
      <c r="E252" s="11" t="s">
        <v>38</v>
      </c>
      <c r="F252" s="11" t="s">
        <v>28</v>
      </c>
      <c r="G252" s="11" t="s">
        <v>13</v>
      </c>
      <c r="H252" s="11" t="s">
        <v>16</v>
      </c>
      <c r="I252" s="11" t="s">
        <v>17</v>
      </c>
      <c r="J252" s="11">
        <v>40</v>
      </c>
      <c r="K252" s="11" t="s">
        <v>18</v>
      </c>
      <c r="L252" s="11" t="s">
        <v>19</v>
      </c>
      <c r="M252" s="11" t="s">
        <v>31</v>
      </c>
    </row>
    <row r="253" spans="3:13" x14ac:dyDescent="0.2">
      <c r="C253" s="11">
        <v>247</v>
      </c>
      <c r="D253" s="11" t="s">
        <v>12</v>
      </c>
      <c r="E253" s="11" t="s">
        <v>13</v>
      </c>
      <c r="F253" s="11" t="s">
        <v>47</v>
      </c>
      <c r="G253" s="11" t="s">
        <v>15</v>
      </c>
      <c r="H253" s="11" t="s">
        <v>16</v>
      </c>
      <c r="I253" s="11" t="s">
        <v>17</v>
      </c>
      <c r="J253" s="11">
        <v>58</v>
      </c>
      <c r="K253" s="11" t="s">
        <v>18</v>
      </c>
      <c r="L253" s="11" t="s">
        <v>19</v>
      </c>
      <c r="M253" s="11" t="s">
        <v>34</v>
      </c>
    </row>
    <row r="254" spans="3:13" x14ac:dyDescent="0.2">
      <c r="C254" s="11">
        <v>248</v>
      </c>
      <c r="D254" s="11" t="s">
        <v>24</v>
      </c>
      <c r="E254" s="11" t="s">
        <v>38</v>
      </c>
      <c r="F254" s="11" t="s">
        <v>47</v>
      </c>
      <c r="G254" s="11" t="s">
        <v>42</v>
      </c>
      <c r="H254" s="11" t="s">
        <v>16</v>
      </c>
      <c r="I254" s="11" t="s">
        <v>17</v>
      </c>
      <c r="J254" s="11">
        <v>46</v>
      </c>
      <c r="K254" s="11" t="s">
        <v>18</v>
      </c>
      <c r="L254" s="11" t="s">
        <v>19</v>
      </c>
      <c r="M254" s="11" t="s">
        <v>20</v>
      </c>
    </row>
    <row r="255" spans="3:13" x14ac:dyDescent="0.2">
      <c r="C255" s="11">
        <v>249</v>
      </c>
      <c r="D255" s="11" t="s">
        <v>24</v>
      </c>
      <c r="E255" s="11" t="s">
        <v>27</v>
      </c>
      <c r="F255" s="11" t="s">
        <v>32</v>
      </c>
      <c r="G255" s="11" t="s">
        <v>13</v>
      </c>
      <c r="H255" s="11" t="s">
        <v>16</v>
      </c>
      <c r="I255" s="11" t="s">
        <v>17</v>
      </c>
      <c r="J255" s="11">
        <v>56</v>
      </c>
      <c r="K255" s="11" t="s">
        <v>46</v>
      </c>
      <c r="L255" s="11" t="s">
        <v>19</v>
      </c>
      <c r="M255" s="11" t="s">
        <v>26</v>
      </c>
    </row>
    <row r="256" spans="3:13" x14ac:dyDescent="0.2">
      <c r="C256" s="11">
        <v>250</v>
      </c>
      <c r="D256" s="11" t="s">
        <v>24</v>
      </c>
      <c r="E256" s="11" t="s">
        <v>38</v>
      </c>
      <c r="F256" s="11" t="s">
        <v>44</v>
      </c>
      <c r="G256" s="11" t="s">
        <v>15</v>
      </c>
      <c r="H256" s="11" t="s">
        <v>16</v>
      </c>
      <c r="I256" s="11" t="s">
        <v>17</v>
      </c>
      <c r="J256" s="11">
        <v>55</v>
      </c>
      <c r="K256" s="11" t="s">
        <v>18</v>
      </c>
      <c r="L256" s="11" t="s">
        <v>19</v>
      </c>
      <c r="M256" s="11" t="s">
        <v>43</v>
      </c>
    </row>
    <row r="257" spans="3:13" x14ac:dyDescent="0.2">
      <c r="C257" s="11">
        <v>251</v>
      </c>
      <c r="D257" s="11" t="s">
        <v>24</v>
      </c>
      <c r="E257" s="11" t="s">
        <v>41</v>
      </c>
      <c r="F257" s="11" t="s">
        <v>28</v>
      </c>
      <c r="G257" s="11" t="s">
        <v>29</v>
      </c>
      <c r="H257" s="11" t="s">
        <v>16</v>
      </c>
      <c r="I257" s="11" t="s">
        <v>17</v>
      </c>
      <c r="J257" s="11">
        <v>60</v>
      </c>
      <c r="K257" s="11" t="s">
        <v>18</v>
      </c>
      <c r="L257" s="11" t="s">
        <v>19</v>
      </c>
      <c r="M257" s="11" t="s">
        <v>26</v>
      </c>
    </row>
    <row r="258" spans="3:13" x14ac:dyDescent="0.2">
      <c r="C258" s="11">
        <v>252</v>
      </c>
      <c r="D258" s="11" t="s">
        <v>24</v>
      </c>
      <c r="E258" s="11" t="s">
        <v>38</v>
      </c>
      <c r="F258" s="11" t="s">
        <v>33</v>
      </c>
      <c r="G258" s="11" t="s">
        <v>13</v>
      </c>
      <c r="H258" s="11" t="s">
        <v>16</v>
      </c>
      <c r="I258" s="11" t="s">
        <v>17</v>
      </c>
      <c r="J258" s="11">
        <v>55</v>
      </c>
      <c r="K258" s="11" t="s">
        <v>18</v>
      </c>
      <c r="L258" s="11" t="s">
        <v>19</v>
      </c>
      <c r="M258" s="11" t="s">
        <v>26</v>
      </c>
    </row>
    <row r="259" spans="3:13" x14ac:dyDescent="0.2">
      <c r="C259" s="11">
        <v>253</v>
      </c>
      <c r="D259" s="11" t="s">
        <v>24</v>
      </c>
      <c r="E259" s="11" t="s">
        <v>41</v>
      </c>
      <c r="F259" s="11" t="s">
        <v>35</v>
      </c>
      <c r="G259" s="11" t="s">
        <v>29</v>
      </c>
      <c r="H259" s="11" t="s">
        <v>16</v>
      </c>
      <c r="I259" s="11" t="s">
        <v>17</v>
      </c>
      <c r="J259" s="11">
        <v>60</v>
      </c>
      <c r="K259" s="11" t="s">
        <v>46</v>
      </c>
      <c r="L259" s="11" t="s">
        <v>19</v>
      </c>
      <c r="M259" s="11" t="s">
        <v>40</v>
      </c>
    </row>
    <row r="260" spans="3:13" x14ac:dyDescent="0.2">
      <c r="C260" s="11">
        <v>254</v>
      </c>
      <c r="D260" s="11" t="s">
        <v>24</v>
      </c>
      <c r="E260" s="11" t="s">
        <v>13</v>
      </c>
      <c r="F260" s="11" t="s">
        <v>33</v>
      </c>
      <c r="G260" s="11" t="s">
        <v>13</v>
      </c>
      <c r="H260" s="11" t="s">
        <v>16</v>
      </c>
      <c r="I260" s="11" t="s">
        <v>17</v>
      </c>
      <c r="J260" s="11">
        <v>60</v>
      </c>
      <c r="K260" s="11" t="s">
        <v>18</v>
      </c>
      <c r="L260" s="11" t="s">
        <v>19</v>
      </c>
      <c r="M260" s="11" t="s">
        <v>31</v>
      </c>
    </row>
    <row r="261" spans="3:13" x14ac:dyDescent="0.2">
      <c r="C261" s="11">
        <v>255</v>
      </c>
      <c r="D261" s="11" t="s">
        <v>24</v>
      </c>
      <c r="E261" s="11" t="s">
        <v>38</v>
      </c>
      <c r="F261" s="11" t="s">
        <v>33</v>
      </c>
      <c r="G261" s="11" t="s">
        <v>29</v>
      </c>
      <c r="H261" s="11" t="s">
        <v>16</v>
      </c>
      <c r="I261" s="11" t="s">
        <v>17</v>
      </c>
      <c r="J261" s="11">
        <v>60</v>
      </c>
      <c r="K261" s="11" t="s">
        <v>18</v>
      </c>
      <c r="L261" s="11" t="s">
        <v>19</v>
      </c>
      <c r="M261" s="11" t="s">
        <v>37</v>
      </c>
    </row>
    <row r="262" spans="3:13" x14ac:dyDescent="0.2">
      <c r="C262" s="11">
        <v>256</v>
      </c>
      <c r="D262" s="11" t="s">
        <v>24</v>
      </c>
      <c r="E262" s="11" t="s">
        <v>25</v>
      </c>
      <c r="F262" s="11" t="s">
        <v>14</v>
      </c>
      <c r="G262" s="11" t="s">
        <v>42</v>
      </c>
      <c r="H262" s="11" t="s">
        <v>16</v>
      </c>
      <c r="I262" s="11" t="s">
        <v>36</v>
      </c>
      <c r="J262" s="11">
        <v>56</v>
      </c>
      <c r="K262" s="11" t="s">
        <v>46</v>
      </c>
      <c r="L262" s="11" t="s">
        <v>19</v>
      </c>
      <c r="M262" s="11" t="s">
        <v>37</v>
      </c>
    </row>
    <row r="263" spans="3:13" x14ac:dyDescent="0.2">
      <c r="C263" s="11">
        <v>257</v>
      </c>
      <c r="D263" s="11" t="s">
        <v>24</v>
      </c>
      <c r="E263" s="11" t="s">
        <v>13</v>
      </c>
      <c r="F263" s="11" t="s">
        <v>32</v>
      </c>
      <c r="G263" s="11" t="s">
        <v>15</v>
      </c>
      <c r="H263" s="11" t="s">
        <v>16</v>
      </c>
      <c r="I263" s="11" t="s">
        <v>17</v>
      </c>
      <c r="J263" s="11">
        <v>60</v>
      </c>
      <c r="K263" s="11" t="s">
        <v>18</v>
      </c>
      <c r="L263" s="11" t="s">
        <v>39</v>
      </c>
      <c r="M263" s="11" t="s">
        <v>31</v>
      </c>
    </row>
    <row r="264" spans="3:13" x14ac:dyDescent="0.2">
      <c r="C264" s="11">
        <v>258</v>
      </c>
      <c r="D264" s="11" t="s">
        <v>24</v>
      </c>
      <c r="E264" s="11" t="s">
        <v>13</v>
      </c>
      <c r="F264" s="11" t="s">
        <v>47</v>
      </c>
      <c r="G264" s="11" t="s">
        <v>13</v>
      </c>
      <c r="H264" s="11" t="s">
        <v>16</v>
      </c>
      <c r="I264" s="11" t="s">
        <v>17</v>
      </c>
      <c r="J264" s="11">
        <v>60</v>
      </c>
      <c r="K264" s="11" t="s">
        <v>18</v>
      </c>
      <c r="L264" s="11" t="s">
        <v>19</v>
      </c>
      <c r="M264" s="11" t="s">
        <v>43</v>
      </c>
    </row>
    <row r="265" spans="3:13" x14ac:dyDescent="0.2">
      <c r="C265" s="11">
        <v>259</v>
      </c>
      <c r="D265" s="11" t="s">
        <v>24</v>
      </c>
      <c r="E265" s="11" t="s">
        <v>38</v>
      </c>
      <c r="F265" s="11" t="s">
        <v>28</v>
      </c>
      <c r="G265" s="11" t="s">
        <v>15</v>
      </c>
      <c r="H265" s="11" t="s">
        <v>16</v>
      </c>
      <c r="I265" s="11" t="s">
        <v>17</v>
      </c>
      <c r="J265" s="11">
        <v>60</v>
      </c>
      <c r="K265" s="11" t="s">
        <v>18</v>
      </c>
      <c r="L265" s="11" t="s">
        <v>19</v>
      </c>
      <c r="M265" s="11" t="s">
        <v>26</v>
      </c>
    </row>
    <row r="266" spans="3:13" x14ac:dyDescent="0.2">
      <c r="C266" s="11">
        <v>260</v>
      </c>
      <c r="D266" s="11" t="s">
        <v>12</v>
      </c>
      <c r="E266" s="11" t="s">
        <v>27</v>
      </c>
      <c r="F266" s="11" t="s">
        <v>47</v>
      </c>
      <c r="G266" s="11" t="s">
        <v>15</v>
      </c>
      <c r="H266" s="11" t="s">
        <v>16</v>
      </c>
      <c r="I266" s="11" t="s">
        <v>17</v>
      </c>
      <c r="J266" s="11">
        <v>60</v>
      </c>
      <c r="K266" s="11" t="s">
        <v>18</v>
      </c>
      <c r="L266" s="11" t="s">
        <v>39</v>
      </c>
      <c r="M266" s="11" t="s">
        <v>40</v>
      </c>
    </row>
    <row r="267" spans="3:13" x14ac:dyDescent="0.2">
      <c r="C267" s="11">
        <v>261</v>
      </c>
      <c r="D267" s="11" t="s">
        <v>24</v>
      </c>
      <c r="E267" s="11" t="s">
        <v>13</v>
      </c>
      <c r="F267" s="11" t="s">
        <v>44</v>
      </c>
      <c r="G267" s="11" t="s">
        <v>29</v>
      </c>
      <c r="H267" s="11" t="s">
        <v>16</v>
      </c>
      <c r="I267" s="11" t="s">
        <v>17</v>
      </c>
      <c r="J267" s="11">
        <v>59</v>
      </c>
      <c r="K267" s="11" t="s">
        <v>18</v>
      </c>
      <c r="L267" s="11" t="s">
        <v>19</v>
      </c>
      <c r="M267" s="11" t="s">
        <v>43</v>
      </c>
    </row>
    <row r="268" spans="3:13" x14ac:dyDescent="0.2">
      <c r="C268" s="11">
        <v>262</v>
      </c>
      <c r="D268" s="11" t="s">
        <v>24</v>
      </c>
      <c r="E268" s="11" t="s">
        <v>13</v>
      </c>
      <c r="F268" s="11" t="s">
        <v>21</v>
      </c>
      <c r="G268" s="11" t="s">
        <v>13</v>
      </c>
      <c r="H268" s="11" t="s">
        <v>16</v>
      </c>
      <c r="I268" s="11" t="s">
        <v>17</v>
      </c>
      <c r="J268" s="11">
        <v>58</v>
      </c>
      <c r="K268" s="11" t="s">
        <v>18</v>
      </c>
      <c r="L268" s="11" t="s">
        <v>19</v>
      </c>
      <c r="M268" s="11" t="s">
        <v>31</v>
      </c>
    </row>
    <row r="269" spans="3:13" x14ac:dyDescent="0.2">
      <c r="C269" s="11">
        <v>263</v>
      </c>
      <c r="D269" s="11" t="s">
        <v>24</v>
      </c>
      <c r="E269" s="11" t="s">
        <v>13</v>
      </c>
      <c r="F269" s="11" t="s">
        <v>47</v>
      </c>
      <c r="G269" s="11" t="s">
        <v>13</v>
      </c>
      <c r="H269" s="11" t="s">
        <v>16</v>
      </c>
      <c r="I269" s="11" t="s">
        <v>17</v>
      </c>
      <c r="J269" s="11">
        <v>59</v>
      </c>
      <c r="K269" s="11" t="s">
        <v>18</v>
      </c>
      <c r="L269" s="11" t="s">
        <v>39</v>
      </c>
      <c r="M269" s="11" t="s">
        <v>31</v>
      </c>
    </row>
    <row r="270" spans="3:13" x14ac:dyDescent="0.2">
      <c r="C270" s="11">
        <v>264</v>
      </c>
      <c r="D270" s="11" t="s">
        <v>24</v>
      </c>
      <c r="E270" s="11" t="s">
        <v>13</v>
      </c>
      <c r="F270" s="11" t="s">
        <v>47</v>
      </c>
      <c r="G270" s="11" t="s">
        <v>15</v>
      </c>
      <c r="H270" s="11" t="s">
        <v>16</v>
      </c>
      <c r="I270" s="11" t="s">
        <v>36</v>
      </c>
      <c r="J270" s="11">
        <v>50</v>
      </c>
      <c r="K270" s="11" t="s">
        <v>18</v>
      </c>
      <c r="L270" s="11" t="s">
        <v>19</v>
      </c>
      <c r="M270" s="11" t="s">
        <v>37</v>
      </c>
    </row>
    <row r="271" spans="3:13" x14ac:dyDescent="0.2">
      <c r="C271" s="11">
        <v>265</v>
      </c>
      <c r="D271" s="11" t="s">
        <v>24</v>
      </c>
      <c r="E271" s="11" t="s">
        <v>38</v>
      </c>
      <c r="F271" s="11" t="s">
        <v>47</v>
      </c>
      <c r="G271" s="11" t="s">
        <v>29</v>
      </c>
      <c r="H271" s="11" t="s">
        <v>16</v>
      </c>
      <c r="I271" s="11" t="s">
        <v>17</v>
      </c>
      <c r="J271" s="11">
        <v>60</v>
      </c>
      <c r="K271" s="11" t="s">
        <v>18</v>
      </c>
      <c r="L271" s="11" t="s">
        <v>19</v>
      </c>
      <c r="M271" s="11" t="s">
        <v>40</v>
      </c>
    </row>
    <row r="272" spans="3:13" x14ac:dyDescent="0.2">
      <c r="C272" s="11">
        <v>266</v>
      </c>
      <c r="D272" s="11" t="s">
        <v>12</v>
      </c>
      <c r="E272" s="11" t="s">
        <v>13</v>
      </c>
      <c r="F272" s="11" t="s">
        <v>14</v>
      </c>
      <c r="G272" s="11" t="s">
        <v>29</v>
      </c>
      <c r="H272" s="11" t="s">
        <v>16</v>
      </c>
      <c r="I272" s="11" t="s">
        <v>17</v>
      </c>
      <c r="J272" s="11">
        <v>57</v>
      </c>
      <c r="K272" s="11" t="s">
        <v>18</v>
      </c>
      <c r="L272" s="11" t="s">
        <v>19</v>
      </c>
      <c r="M272" s="11" t="s">
        <v>43</v>
      </c>
    </row>
    <row r="273" spans="3:13" x14ac:dyDescent="0.2">
      <c r="C273" s="11">
        <v>267</v>
      </c>
      <c r="D273" s="11" t="s">
        <v>12</v>
      </c>
      <c r="E273" s="11" t="s">
        <v>27</v>
      </c>
      <c r="F273" s="11" t="s">
        <v>21</v>
      </c>
      <c r="G273" s="11" t="s">
        <v>49</v>
      </c>
      <c r="H273" s="11" t="s">
        <v>16</v>
      </c>
      <c r="I273" s="11" t="s">
        <v>17</v>
      </c>
      <c r="J273" s="11">
        <v>54</v>
      </c>
      <c r="K273" s="11" t="s">
        <v>18</v>
      </c>
      <c r="L273" s="11" t="s">
        <v>19</v>
      </c>
      <c r="M273" s="11" t="s">
        <v>34</v>
      </c>
    </row>
    <row r="274" spans="3:13" x14ac:dyDescent="0.2">
      <c r="C274" s="11">
        <v>268</v>
      </c>
      <c r="D274" s="11" t="s">
        <v>24</v>
      </c>
      <c r="E274" s="11" t="s">
        <v>38</v>
      </c>
      <c r="F274" s="11" t="s">
        <v>47</v>
      </c>
      <c r="G274" s="11" t="s">
        <v>29</v>
      </c>
      <c r="H274" s="11" t="s">
        <v>16</v>
      </c>
      <c r="I274" s="11" t="s">
        <v>17</v>
      </c>
      <c r="J274" s="11">
        <v>60</v>
      </c>
      <c r="K274" s="11" t="s">
        <v>18</v>
      </c>
      <c r="L274" s="11" t="s">
        <v>19</v>
      </c>
      <c r="M274" s="11" t="s">
        <v>26</v>
      </c>
    </row>
    <row r="275" spans="3:13" x14ac:dyDescent="0.2">
      <c r="C275" s="11">
        <v>269</v>
      </c>
      <c r="D275" s="11" t="s">
        <v>24</v>
      </c>
      <c r="E275" s="11" t="s">
        <v>27</v>
      </c>
      <c r="F275" s="11" t="s">
        <v>47</v>
      </c>
      <c r="G275" s="11" t="s">
        <v>13</v>
      </c>
      <c r="H275" s="11" t="s">
        <v>16</v>
      </c>
      <c r="I275" s="11" t="s">
        <v>17</v>
      </c>
      <c r="J275" s="11">
        <v>60</v>
      </c>
      <c r="K275" s="11" t="s">
        <v>18</v>
      </c>
      <c r="L275" s="11" t="s">
        <v>19</v>
      </c>
      <c r="M275" s="11" t="s">
        <v>31</v>
      </c>
    </row>
    <row r="276" spans="3:13" x14ac:dyDescent="0.2">
      <c r="C276" s="11">
        <v>270</v>
      </c>
      <c r="D276" s="11" t="s">
        <v>24</v>
      </c>
      <c r="E276" s="11" t="s">
        <v>38</v>
      </c>
      <c r="F276" s="11" t="s">
        <v>14</v>
      </c>
      <c r="G276" s="11" t="s">
        <v>13</v>
      </c>
      <c r="H276" s="11" t="s">
        <v>16</v>
      </c>
      <c r="I276" s="11" t="s">
        <v>17</v>
      </c>
      <c r="J276" s="11">
        <v>59</v>
      </c>
      <c r="K276" s="11" t="s">
        <v>18</v>
      </c>
      <c r="L276" s="11" t="s">
        <v>39</v>
      </c>
      <c r="M276" s="11" t="s">
        <v>31</v>
      </c>
    </row>
    <row r="277" spans="3:13" x14ac:dyDescent="0.2">
      <c r="C277" s="11">
        <v>271</v>
      </c>
      <c r="D277" s="11" t="s">
        <v>24</v>
      </c>
      <c r="E277" s="11" t="s">
        <v>25</v>
      </c>
      <c r="F277" s="11" t="s">
        <v>44</v>
      </c>
      <c r="G277" s="11" t="s">
        <v>29</v>
      </c>
      <c r="H277" s="11" t="s">
        <v>16</v>
      </c>
      <c r="I277" s="11" t="s">
        <v>17</v>
      </c>
      <c r="J277" s="11">
        <v>59</v>
      </c>
      <c r="K277" s="11" t="s">
        <v>18</v>
      </c>
      <c r="L277" s="11" t="s">
        <v>19</v>
      </c>
      <c r="M277" s="11" t="s">
        <v>43</v>
      </c>
    </row>
    <row r="278" spans="3:13" x14ac:dyDescent="0.2">
      <c r="C278" s="11">
        <v>272</v>
      </c>
      <c r="D278" s="11" t="s">
        <v>24</v>
      </c>
      <c r="E278" s="11" t="s">
        <v>38</v>
      </c>
      <c r="F278" s="11" t="s">
        <v>28</v>
      </c>
      <c r="G278" s="11" t="s">
        <v>13</v>
      </c>
      <c r="H278" s="11" t="s">
        <v>16</v>
      </c>
      <c r="I278" s="11" t="s">
        <v>17</v>
      </c>
      <c r="J278" s="11">
        <v>60</v>
      </c>
      <c r="K278" s="11" t="s">
        <v>18</v>
      </c>
      <c r="L278" s="11" t="s">
        <v>19</v>
      </c>
      <c r="M278" s="11" t="s">
        <v>20</v>
      </c>
    </row>
    <row r="279" spans="3:13" x14ac:dyDescent="0.2">
      <c r="C279" s="11">
        <v>273</v>
      </c>
      <c r="D279" s="11" t="s">
        <v>24</v>
      </c>
      <c r="E279" s="11" t="s">
        <v>27</v>
      </c>
      <c r="F279" s="11" t="s">
        <v>44</v>
      </c>
      <c r="G279" s="11" t="s">
        <v>13</v>
      </c>
      <c r="H279" s="11" t="s">
        <v>16</v>
      </c>
      <c r="I279" s="11" t="s">
        <v>17</v>
      </c>
      <c r="J279" s="11">
        <v>52</v>
      </c>
      <c r="K279" s="11" t="s">
        <v>18</v>
      </c>
      <c r="L279" s="11" t="s">
        <v>39</v>
      </c>
      <c r="M279" s="11" t="s">
        <v>40</v>
      </c>
    </row>
    <row r="280" spans="3:13" x14ac:dyDescent="0.2">
      <c r="C280" s="11">
        <v>274</v>
      </c>
      <c r="D280" s="11" t="s">
        <v>24</v>
      </c>
      <c r="E280" s="11" t="s">
        <v>25</v>
      </c>
      <c r="F280" s="11" t="s">
        <v>14</v>
      </c>
      <c r="G280" s="11" t="s">
        <v>29</v>
      </c>
      <c r="H280" s="11" t="s">
        <v>16</v>
      </c>
      <c r="I280" s="11" t="s">
        <v>17</v>
      </c>
      <c r="J280" s="11">
        <v>52</v>
      </c>
      <c r="K280" s="11" t="s">
        <v>18</v>
      </c>
      <c r="L280" s="11" t="s">
        <v>19</v>
      </c>
      <c r="M280" s="11" t="s">
        <v>26</v>
      </c>
    </row>
    <row r="281" spans="3:13" x14ac:dyDescent="0.2">
      <c r="C281" s="11">
        <v>275</v>
      </c>
      <c r="D281" s="11" t="s">
        <v>24</v>
      </c>
      <c r="E281" s="11" t="s">
        <v>13</v>
      </c>
      <c r="F281" s="11" t="s">
        <v>14</v>
      </c>
      <c r="G281" s="11" t="s">
        <v>13</v>
      </c>
      <c r="H281" s="11" t="s">
        <v>16</v>
      </c>
      <c r="I281" s="11" t="s">
        <v>17</v>
      </c>
      <c r="J281" s="11">
        <v>60</v>
      </c>
      <c r="K281" s="11" t="s">
        <v>18</v>
      </c>
      <c r="L281" s="11" t="s">
        <v>19</v>
      </c>
      <c r="M281" s="11" t="s">
        <v>20</v>
      </c>
    </row>
    <row r="282" spans="3:13" x14ac:dyDescent="0.2">
      <c r="C282" s="11">
        <v>276</v>
      </c>
      <c r="D282" s="11" t="s">
        <v>24</v>
      </c>
      <c r="E282" s="11" t="s">
        <v>13</v>
      </c>
      <c r="F282" s="11" t="s">
        <v>35</v>
      </c>
      <c r="G282" s="11" t="s">
        <v>29</v>
      </c>
      <c r="H282" s="11" t="s">
        <v>16</v>
      </c>
      <c r="I282" s="11" t="s">
        <v>17</v>
      </c>
      <c r="J282" s="11">
        <v>54</v>
      </c>
      <c r="K282" s="11" t="s">
        <v>18</v>
      </c>
      <c r="L282" s="11" t="s">
        <v>19</v>
      </c>
      <c r="M282" s="11" t="s">
        <v>40</v>
      </c>
    </row>
    <row r="283" spans="3:13" x14ac:dyDescent="0.2">
      <c r="C283" s="11">
        <v>277</v>
      </c>
      <c r="D283" s="11" t="s">
        <v>24</v>
      </c>
      <c r="E283" s="11" t="s">
        <v>25</v>
      </c>
      <c r="F283" s="11" t="s">
        <v>47</v>
      </c>
      <c r="G283" s="11" t="s">
        <v>13</v>
      </c>
      <c r="H283" s="11" t="s">
        <v>16</v>
      </c>
      <c r="I283" s="11" t="s">
        <v>17</v>
      </c>
      <c r="J283" s="11">
        <v>60</v>
      </c>
      <c r="K283" s="11" t="s">
        <v>18</v>
      </c>
      <c r="L283" s="11" t="s">
        <v>39</v>
      </c>
      <c r="M283" s="11" t="s">
        <v>31</v>
      </c>
    </row>
    <row r="284" spans="3:13" x14ac:dyDescent="0.2">
      <c r="C284" s="11">
        <v>278</v>
      </c>
      <c r="D284" s="11" t="s">
        <v>24</v>
      </c>
      <c r="E284" s="11" t="s">
        <v>13</v>
      </c>
      <c r="F284" s="11" t="s">
        <v>32</v>
      </c>
      <c r="G284" s="11" t="s">
        <v>29</v>
      </c>
      <c r="H284" s="11" t="s">
        <v>16</v>
      </c>
      <c r="I284" s="11" t="s">
        <v>17</v>
      </c>
      <c r="J284" s="11">
        <v>48</v>
      </c>
      <c r="K284" s="11" t="s">
        <v>18</v>
      </c>
      <c r="L284" s="11" t="s">
        <v>19</v>
      </c>
      <c r="M284" s="11" t="s">
        <v>40</v>
      </c>
    </row>
    <row r="285" spans="3:13" x14ac:dyDescent="0.2">
      <c r="C285" s="11">
        <v>279</v>
      </c>
      <c r="D285" s="11" t="s">
        <v>24</v>
      </c>
      <c r="E285" s="11" t="s">
        <v>41</v>
      </c>
      <c r="F285" s="11" t="s">
        <v>28</v>
      </c>
      <c r="G285" s="11" t="s">
        <v>13</v>
      </c>
      <c r="H285" s="11" t="s">
        <v>16</v>
      </c>
      <c r="I285" s="11" t="s">
        <v>17</v>
      </c>
      <c r="J285" s="11">
        <v>60</v>
      </c>
      <c r="K285" s="11" t="s">
        <v>46</v>
      </c>
      <c r="L285" s="11" t="s">
        <v>19</v>
      </c>
      <c r="M285" s="11" t="s">
        <v>20</v>
      </c>
    </row>
    <row r="286" spans="3:13" x14ac:dyDescent="0.2">
      <c r="C286" s="11">
        <v>280</v>
      </c>
      <c r="D286" s="11" t="s">
        <v>24</v>
      </c>
      <c r="E286" s="11" t="s">
        <v>41</v>
      </c>
      <c r="F286" s="11" t="s">
        <v>44</v>
      </c>
      <c r="G286" s="11" t="s">
        <v>15</v>
      </c>
      <c r="H286" s="11" t="s">
        <v>30</v>
      </c>
      <c r="I286" s="11" t="s">
        <v>17</v>
      </c>
      <c r="J286" s="11">
        <v>51</v>
      </c>
      <c r="K286" s="11" t="s">
        <v>18</v>
      </c>
      <c r="L286" s="11" t="s">
        <v>19</v>
      </c>
      <c r="M286" s="11" t="s">
        <v>40</v>
      </c>
    </row>
    <row r="287" spans="3:13" x14ac:dyDescent="0.2">
      <c r="C287" s="11">
        <v>281</v>
      </c>
      <c r="D287" s="11" t="s">
        <v>24</v>
      </c>
      <c r="E287" s="11" t="s">
        <v>38</v>
      </c>
      <c r="F287" s="11" t="s">
        <v>33</v>
      </c>
      <c r="G287" s="11" t="s">
        <v>15</v>
      </c>
      <c r="H287" s="11" t="s">
        <v>16</v>
      </c>
      <c r="I287" s="11" t="s">
        <v>17</v>
      </c>
      <c r="J287" s="11">
        <v>60</v>
      </c>
      <c r="K287" s="11" t="s">
        <v>18</v>
      </c>
      <c r="L287" s="11" t="s">
        <v>19</v>
      </c>
      <c r="M287" s="11" t="s">
        <v>26</v>
      </c>
    </row>
    <row r="288" spans="3:13" x14ac:dyDescent="0.2">
      <c r="C288" s="11">
        <v>282</v>
      </c>
      <c r="D288" s="11" t="s">
        <v>24</v>
      </c>
      <c r="E288" s="11" t="s">
        <v>41</v>
      </c>
      <c r="F288" s="11" t="s">
        <v>28</v>
      </c>
      <c r="G288" s="11" t="s">
        <v>13</v>
      </c>
      <c r="H288" s="11" t="s">
        <v>16</v>
      </c>
      <c r="I288" s="11" t="s">
        <v>17</v>
      </c>
      <c r="J288" s="11">
        <v>54</v>
      </c>
      <c r="K288" s="11" t="s">
        <v>18</v>
      </c>
      <c r="L288" s="11" t="s">
        <v>19</v>
      </c>
      <c r="M288" s="11" t="s">
        <v>43</v>
      </c>
    </row>
    <row r="289" spans="3:13" x14ac:dyDescent="0.2">
      <c r="C289" s="11">
        <v>283</v>
      </c>
      <c r="D289" s="11" t="s">
        <v>24</v>
      </c>
      <c r="E289" s="11" t="s">
        <v>13</v>
      </c>
      <c r="F289" s="11" t="s">
        <v>47</v>
      </c>
      <c r="G289" s="11" t="s">
        <v>13</v>
      </c>
      <c r="H289" s="11" t="s">
        <v>16</v>
      </c>
      <c r="I289" s="11" t="s">
        <v>17</v>
      </c>
      <c r="J289" s="11">
        <v>60</v>
      </c>
      <c r="K289" s="11" t="s">
        <v>18</v>
      </c>
      <c r="L289" s="11" t="s">
        <v>19</v>
      </c>
      <c r="M289" s="11" t="s">
        <v>43</v>
      </c>
    </row>
    <row r="290" spans="3:13" x14ac:dyDescent="0.2">
      <c r="C290" s="11">
        <v>284</v>
      </c>
      <c r="D290" s="11" t="s">
        <v>24</v>
      </c>
      <c r="E290" s="11" t="s">
        <v>13</v>
      </c>
      <c r="F290" s="11" t="s">
        <v>32</v>
      </c>
      <c r="G290" s="11" t="s">
        <v>13</v>
      </c>
      <c r="H290" s="11" t="s">
        <v>16</v>
      </c>
      <c r="I290" s="11" t="s">
        <v>17</v>
      </c>
      <c r="J290" s="11">
        <v>60</v>
      </c>
      <c r="K290" s="11" t="s">
        <v>18</v>
      </c>
      <c r="L290" s="11" t="s">
        <v>19</v>
      </c>
      <c r="M290" s="11" t="s">
        <v>51</v>
      </c>
    </row>
    <row r="291" spans="3:13" x14ac:dyDescent="0.2">
      <c r="C291" s="11">
        <v>285</v>
      </c>
      <c r="D291" s="11" t="s">
        <v>24</v>
      </c>
      <c r="E291" s="11" t="s">
        <v>13</v>
      </c>
      <c r="F291" s="11" t="s">
        <v>47</v>
      </c>
      <c r="G291" s="11" t="s">
        <v>13</v>
      </c>
      <c r="H291" s="11" t="s">
        <v>16</v>
      </c>
      <c r="I291" s="11" t="s">
        <v>17</v>
      </c>
      <c r="J291" s="11">
        <v>53</v>
      </c>
      <c r="K291" s="11" t="s">
        <v>18</v>
      </c>
      <c r="L291" s="11" t="s">
        <v>19</v>
      </c>
      <c r="M291" s="11" t="s">
        <v>26</v>
      </c>
    </row>
    <row r="292" spans="3:13" x14ac:dyDescent="0.2">
      <c r="C292" s="11">
        <v>286</v>
      </c>
      <c r="D292" s="11" t="s">
        <v>55</v>
      </c>
      <c r="E292" s="11" t="s">
        <v>38</v>
      </c>
      <c r="F292" s="11" t="s">
        <v>28</v>
      </c>
      <c r="G292" s="11" t="s">
        <v>42</v>
      </c>
      <c r="H292" s="11" t="s">
        <v>16</v>
      </c>
      <c r="I292" s="11" t="s">
        <v>36</v>
      </c>
      <c r="J292" s="11">
        <v>52</v>
      </c>
      <c r="K292" s="11" t="s">
        <v>18</v>
      </c>
      <c r="L292" s="11" t="s">
        <v>19</v>
      </c>
      <c r="M292" s="11" t="s">
        <v>48</v>
      </c>
    </row>
    <row r="293" spans="3:13" x14ac:dyDescent="0.2">
      <c r="C293" s="11">
        <v>287</v>
      </c>
      <c r="D293" s="11" t="s">
        <v>24</v>
      </c>
      <c r="E293" s="11" t="s">
        <v>27</v>
      </c>
      <c r="F293" s="11" t="s">
        <v>14</v>
      </c>
      <c r="G293" s="11" t="s">
        <v>49</v>
      </c>
      <c r="H293" s="11" t="s">
        <v>16</v>
      </c>
      <c r="I293" s="11" t="s">
        <v>36</v>
      </c>
      <c r="J293" s="11">
        <v>60</v>
      </c>
      <c r="K293" s="11" t="s">
        <v>18</v>
      </c>
      <c r="L293" s="11" t="s">
        <v>19</v>
      </c>
      <c r="M293" s="11" t="s">
        <v>37</v>
      </c>
    </row>
    <row r="294" spans="3:13" x14ac:dyDescent="0.2">
      <c r="C294" s="11">
        <v>288</v>
      </c>
      <c r="D294" s="11" t="s">
        <v>24</v>
      </c>
      <c r="E294" s="11" t="s">
        <v>25</v>
      </c>
      <c r="F294" s="11" t="s">
        <v>28</v>
      </c>
      <c r="G294" s="11" t="s">
        <v>29</v>
      </c>
      <c r="H294" s="11" t="s">
        <v>16</v>
      </c>
      <c r="I294" s="11" t="s">
        <v>17</v>
      </c>
      <c r="J294" s="11">
        <v>52</v>
      </c>
      <c r="K294" s="11" t="s">
        <v>18</v>
      </c>
      <c r="L294" s="11" t="s">
        <v>39</v>
      </c>
      <c r="M294" s="11" t="s">
        <v>26</v>
      </c>
    </row>
    <row r="295" spans="3:13" x14ac:dyDescent="0.2">
      <c r="C295" s="11">
        <v>289</v>
      </c>
      <c r="D295" s="11" t="s">
        <v>24</v>
      </c>
      <c r="E295" s="11" t="s">
        <v>27</v>
      </c>
      <c r="F295" s="11" t="s">
        <v>28</v>
      </c>
      <c r="G295" s="11" t="s">
        <v>13</v>
      </c>
      <c r="H295" s="11" t="s">
        <v>16</v>
      </c>
      <c r="I295" s="11" t="s">
        <v>17</v>
      </c>
      <c r="J295" s="11">
        <v>60</v>
      </c>
      <c r="K295" s="11" t="s">
        <v>46</v>
      </c>
      <c r="L295" s="11" t="s">
        <v>19</v>
      </c>
      <c r="M295" s="11" t="s">
        <v>37</v>
      </c>
    </row>
    <row r="296" spans="3:13" x14ac:dyDescent="0.2">
      <c r="C296" s="11">
        <v>290</v>
      </c>
      <c r="D296" s="11" t="s">
        <v>24</v>
      </c>
      <c r="E296" s="11" t="s">
        <v>41</v>
      </c>
      <c r="F296" s="11" t="s">
        <v>28</v>
      </c>
      <c r="G296" s="11" t="s">
        <v>49</v>
      </c>
      <c r="H296" s="11" t="s">
        <v>82</v>
      </c>
      <c r="I296" s="11" t="s">
        <v>17</v>
      </c>
      <c r="J296" s="11">
        <v>52</v>
      </c>
      <c r="K296" s="11" t="s">
        <v>18</v>
      </c>
      <c r="L296" s="11" t="s">
        <v>19</v>
      </c>
      <c r="M296" s="11" t="s">
        <v>51</v>
      </c>
    </row>
    <row r="297" spans="3:13" x14ac:dyDescent="0.2">
      <c r="C297" s="11">
        <v>291</v>
      </c>
      <c r="D297" s="11" t="s">
        <v>24</v>
      </c>
      <c r="E297" s="11" t="s">
        <v>38</v>
      </c>
      <c r="F297" s="11" t="s">
        <v>28</v>
      </c>
      <c r="G297" s="11" t="s">
        <v>29</v>
      </c>
      <c r="H297" s="11" t="s">
        <v>16</v>
      </c>
      <c r="I297" s="11" t="s">
        <v>17</v>
      </c>
      <c r="J297" s="11">
        <v>56</v>
      </c>
      <c r="K297" s="11" t="s">
        <v>18</v>
      </c>
      <c r="L297" s="11" t="s">
        <v>19</v>
      </c>
      <c r="M297" s="11" t="s">
        <v>26</v>
      </c>
    </row>
    <row r="298" spans="3:13" x14ac:dyDescent="0.2">
      <c r="C298" s="11">
        <v>292</v>
      </c>
      <c r="D298" s="11" t="s">
        <v>24</v>
      </c>
      <c r="E298" s="11" t="s">
        <v>13</v>
      </c>
      <c r="F298" s="11" t="s">
        <v>35</v>
      </c>
      <c r="G298" s="11" t="s">
        <v>29</v>
      </c>
      <c r="H298" s="11" t="s">
        <v>16</v>
      </c>
      <c r="I298" s="11" t="s">
        <v>17</v>
      </c>
      <c r="J298" s="11">
        <v>60</v>
      </c>
      <c r="K298" s="11" t="s">
        <v>18</v>
      </c>
      <c r="L298" s="11" t="s">
        <v>19</v>
      </c>
      <c r="M298" s="11" t="s">
        <v>26</v>
      </c>
    </row>
    <row r="299" spans="3:13" x14ac:dyDescent="0.2">
      <c r="C299" s="11">
        <v>293</v>
      </c>
      <c r="D299" s="11" t="s">
        <v>24</v>
      </c>
      <c r="E299" s="11" t="s">
        <v>38</v>
      </c>
      <c r="F299" s="11" t="s">
        <v>28</v>
      </c>
      <c r="G299" s="11" t="s">
        <v>13</v>
      </c>
      <c r="H299" s="11" t="s">
        <v>16</v>
      </c>
      <c r="I299" s="11" t="s">
        <v>17</v>
      </c>
      <c r="J299" s="11">
        <v>60</v>
      </c>
      <c r="K299" s="11" t="s">
        <v>18</v>
      </c>
      <c r="L299" s="11" t="s">
        <v>19</v>
      </c>
      <c r="M299" s="11" t="s">
        <v>43</v>
      </c>
    </row>
    <row r="300" spans="3:13" x14ac:dyDescent="0.2">
      <c r="C300" s="11">
        <v>294</v>
      </c>
      <c r="D300" s="11" t="s">
        <v>24</v>
      </c>
      <c r="E300" s="11" t="s">
        <v>13</v>
      </c>
      <c r="F300" s="11" t="s">
        <v>14</v>
      </c>
      <c r="G300" s="11" t="s">
        <v>15</v>
      </c>
      <c r="H300" s="11" t="s">
        <v>16</v>
      </c>
      <c r="I300" s="11" t="s">
        <v>17</v>
      </c>
      <c r="J300" s="11">
        <v>60</v>
      </c>
      <c r="K300" s="11" t="s">
        <v>18</v>
      </c>
      <c r="L300" s="11" t="s">
        <v>19</v>
      </c>
      <c r="M300" s="11" t="s">
        <v>34</v>
      </c>
    </row>
    <row r="301" spans="3:13" x14ac:dyDescent="0.2">
      <c r="C301" s="11">
        <v>295</v>
      </c>
      <c r="D301" s="11" t="s">
        <v>24</v>
      </c>
      <c r="E301" s="11" t="s">
        <v>25</v>
      </c>
      <c r="F301" s="11" t="s">
        <v>44</v>
      </c>
      <c r="G301" s="11" t="s">
        <v>29</v>
      </c>
      <c r="H301" s="11" t="s">
        <v>16</v>
      </c>
      <c r="I301" s="11" t="s">
        <v>17</v>
      </c>
      <c r="J301" s="11">
        <v>46</v>
      </c>
      <c r="K301" s="11" t="s">
        <v>18</v>
      </c>
      <c r="L301" s="11" t="s">
        <v>19</v>
      </c>
      <c r="M301" s="11" t="s">
        <v>43</v>
      </c>
    </row>
    <row r="302" spans="3:13" x14ac:dyDescent="0.2">
      <c r="C302" s="11">
        <v>296</v>
      </c>
      <c r="D302" s="11" t="s">
        <v>24</v>
      </c>
      <c r="E302" s="11" t="s">
        <v>41</v>
      </c>
      <c r="F302" s="11" t="s">
        <v>32</v>
      </c>
      <c r="G302" s="11" t="s">
        <v>15</v>
      </c>
      <c r="H302" s="11" t="s">
        <v>16</v>
      </c>
      <c r="I302" s="11" t="s">
        <v>17</v>
      </c>
      <c r="J302" s="11">
        <v>60</v>
      </c>
      <c r="K302" s="11" t="s">
        <v>18</v>
      </c>
      <c r="L302" s="11" t="s">
        <v>19</v>
      </c>
      <c r="M302" s="11" t="s">
        <v>34</v>
      </c>
    </row>
    <row r="303" spans="3:13" x14ac:dyDescent="0.2">
      <c r="C303" s="11">
        <v>297</v>
      </c>
      <c r="D303" s="11" t="s">
        <v>24</v>
      </c>
      <c r="E303" s="11" t="s">
        <v>38</v>
      </c>
      <c r="F303" s="11" t="s">
        <v>33</v>
      </c>
      <c r="G303" s="11" t="s">
        <v>13</v>
      </c>
      <c r="H303" s="11" t="s">
        <v>16</v>
      </c>
      <c r="I303" s="11" t="s">
        <v>17</v>
      </c>
      <c r="J303" s="11">
        <v>60</v>
      </c>
      <c r="K303" s="11" t="s">
        <v>46</v>
      </c>
      <c r="L303" s="11" t="s">
        <v>19</v>
      </c>
      <c r="M303" s="11" t="s">
        <v>26</v>
      </c>
    </row>
    <row r="304" spans="3:13" x14ac:dyDescent="0.2">
      <c r="C304" s="11">
        <v>298</v>
      </c>
      <c r="D304" s="11" t="s">
        <v>24</v>
      </c>
      <c r="E304" s="11" t="s">
        <v>27</v>
      </c>
      <c r="F304" s="11" t="s">
        <v>32</v>
      </c>
      <c r="G304" s="11" t="s">
        <v>13</v>
      </c>
      <c r="H304" s="11" t="s">
        <v>16</v>
      </c>
      <c r="I304" s="11" t="s">
        <v>17</v>
      </c>
      <c r="J304" s="11">
        <v>54</v>
      </c>
      <c r="K304" s="11" t="s">
        <v>18</v>
      </c>
      <c r="L304" s="11" t="s">
        <v>19</v>
      </c>
      <c r="M304" s="11" t="s">
        <v>43</v>
      </c>
    </row>
    <row r="305" spans="3:13" x14ac:dyDescent="0.2">
      <c r="C305" s="11">
        <v>299</v>
      </c>
      <c r="D305" s="11" t="s">
        <v>24</v>
      </c>
      <c r="E305" s="11" t="s">
        <v>38</v>
      </c>
      <c r="F305" s="11" t="s">
        <v>21</v>
      </c>
      <c r="G305" s="11" t="s">
        <v>13</v>
      </c>
      <c r="H305" s="11" t="s">
        <v>16</v>
      </c>
      <c r="I305" s="11" t="s">
        <v>17</v>
      </c>
      <c r="J305" s="11">
        <v>45</v>
      </c>
      <c r="K305" s="11" t="s">
        <v>18</v>
      </c>
      <c r="L305" s="11" t="s">
        <v>19</v>
      </c>
      <c r="M305" s="11" t="s">
        <v>26</v>
      </c>
    </row>
    <row r="306" spans="3:13" x14ac:dyDescent="0.2">
      <c r="C306" s="11">
        <v>300</v>
      </c>
      <c r="D306" s="11" t="s">
        <v>12</v>
      </c>
      <c r="E306" s="11" t="s">
        <v>13</v>
      </c>
      <c r="F306" s="11" t="s">
        <v>44</v>
      </c>
      <c r="G306" s="11" t="s">
        <v>49</v>
      </c>
      <c r="H306" s="11" t="s">
        <v>16</v>
      </c>
      <c r="I306" s="11" t="s">
        <v>17</v>
      </c>
      <c r="J306" s="11">
        <v>58</v>
      </c>
      <c r="K306" s="11" t="s">
        <v>18</v>
      </c>
      <c r="L306" s="11" t="s">
        <v>19</v>
      </c>
      <c r="M306" s="11" t="s">
        <v>31</v>
      </c>
    </row>
    <row r="307" spans="3:13" x14ac:dyDescent="0.2">
      <c r="C307" s="11">
        <v>301</v>
      </c>
      <c r="D307" s="11" t="s">
        <v>24</v>
      </c>
      <c r="E307" s="11" t="s">
        <v>13</v>
      </c>
      <c r="F307" s="11" t="s">
        <v>33</v>
      </c>
      <c r="G307" s="11" t="s">
        <v>15</v>
      </c>
      <c r="H307" s="11" t="s">
        <v>16</v>
      </c>
      <c r="I307" s="11" t="s">
        <v>17</v>
      </c>
      <c r="J307" s="11">
        <v>35</v>
      </c>
      <c r="K307" s="11" t="s">
        <v>18</v>
      </c>
      <c r="L307" s="11" t="s">
        <v>19</v>
      </c>
      <c r="M307" s="11" t="s">
        <v>26</v>
      </c>
    </row>
    <row r="308" spans="3:13" x14ac:dyDescent="0.2">
      <c r="C308" s="11">
        <v>302</v>
      </c>
      <c r="D308" s="11" t="s">
        <v>12</v>
      </c>
      <c r="E308" s="11" t="s">
        <v>38</v>
      </c>
      <c r="F308" s="11" t="s">
        <v>28</v>
      </c>
      <c r="G308" s="11" t="s">
        <v>29</v>
      </c>
      <c r="H308" s="11" t="s">
        <v>16</v>
      </c>
      <c r="I308" s="11" t="s">
        <v>17</v>
      </c>
      <c r="J308" s="11">
        <v>35</v>
      </c>
      <c r="K308" s="11" t="s">
        <v>18</v>
      </c>
      <c r="L308" s="11" t="s">
        <v>19</v>
      </c>
      <c r="M308" s="11" t="s">
        <v>20</v>
      </c>
    </row>
    <row r="309" spans="3:13" x14ac:dyDescent="0.2">
      <c r="C309" s="11">
        <v>303</v>
      </c>
      <c r="D309" s="11" t="s">
        <v>24</v>
      </c>
      <c r="E309" s="11" t="s">
        <v>13</v>
      </c>
      <c r="F309" s="11" t="s">
        <v>32</v>
      </c>
      <c r="G309" s="11" t="s">
        <v>13</v>
      </c>
      <c r="H309" s="11" t="s">
        <v>16</v>
      </c>
      <c r="I309" s="11" t="s">
        <v>17</v>
      </c>
      <c r="J309" s="11">
        <v>60</v>
      </c>
      <c r="K309" s="11" t="s">
        <v>18</v>
      </c>
      <c r="L309" s="11" t="s">
        <v>19</v>
      </c>
      <c r="M309" s="11" t="s">
        <v>26</v>
      </c>
    </row>
    <row r="310" spans="3:13" x14ac:dyDescent="0.2">
      <c r="C310" s="11">
        <v>304</v>
      </c>
      <c r="D310" s="11" t="s">
        <v>24</v>
      </c>
      <c r="E310" s="11" t="s">
        <v>41</v>
      </c>
      <c r="F310" s="11" t="s">
        <v>47</v>
      </c>
      <c r="G310" s="11" t="s">
        <v>15</v>
      </c>
      <c r="H310" s="11" t="s">
        <v>16</v>
      </c>
      <c r="I310" s="11" t="s">
        <v>17</v>
      </c>
      <c r="J310" s="11">
        <v>60</v>
      </c>
      <c r="K310" s="11" t="s">
        <v>18</v>
      </c>
      <c r="L310" s="11" t="s">
        <v>39</v>
      </c>
      <c r="M310" s="11" t="s">
        <v>40</v>
      </c>
    </row>
    <row r="311" spans="3:13" x14ac:dyDescent="0.2">
      <c r="C311" s="11">
        <v>305</v>
      </c>
      <c r="D311" s="11" t="s">
        <v>12</v>
      </c>
      <c r="E311" s="11" t="s">
        <v>41</v>
      </c>
      <c r="F311" s="11" t="s">
        <v>35</v>
      </c>
      <c r="G311" s="11" t="s">
        <v>15</v>
      </c>
      <c r="H311" s="11" t="s">
        <v>16</v>
      </c>
      <c r="I311" s="11" t="s">
        <v>17</v>
      </c>
      <c r="J311" s="11">
        <v>60</v>
      </c>
      <c r="K311" s="11" t="s">
        <v>18</v>
      </c>
      <c r="L311" s="11" t="s">
        <v>39</v>
      </c>
      <c r="M311" s="11" t="s">
        <v>37</v>
      </c>
    </row>
    <row r="312" spans="3:13" x14ac:dyDescent="0.2">
      <c r="C312" s="11">
        <v>306</v>
      </c>
      <c r="D312" s="11" t="s">
        <v>24</v>
      </c>
      <c r="E312" s="11" t="s">
        <v>25</v>
      </c>
      <c r="F312" s="11" t="s">
        <v>28</v>
      </c>
      <c r="G312" s="11" t="s">
        <v>15</v>
      </c>
      <c r="H312" s="11" t="s">
        <v>16</v>
      </c>
      <c r="I312" s="11" t="s">
        <v>17</v>
      </c>
      <c r="J312" s="11">
        <v>38</v>
      </c>
      <c r="K312" s="11" t="s">
        <v>18</v>
      </c>
      <c r="L312" s="11" t="s">
        <v>19</v>
      </c>
      <c r="M312" s="11" t="s">
        <v>26</v>
      </c>
    </row>
    <row r="313" spans="3:13" x14ac:dyDescent="0.2">
      <c r="C313" s="11">
        <v>307</v>
      </c>
      <c r="D313" s="11" t="s">
        <v>24</v>
      </c>
      <c r="E313" s="11" t="s">
        <v>13</v>
      </c>
      <c r="F313" s="11" t="s">
        <v>14</v>
      </c>
      <c r="G313" s="11" t="s">
        <v>29</v>
      </c>
      <c r="H313" s="11" t="s">
        <v>16</v>
      </c>
      <c r="I313" s="11" t="s">
        <v>17</v>
      </c>
      <c r="J313" s="11">
        <v>60</v>
      </c>
      <c r="K313" s="11" t="s">
        <v>18</v>
      </c>
      <c r="L313" s="11" t="s">
        <v>19</v>
      </c>
      <c r="M313" s="11" t="s">
        <v>26</v>
      </c>
    </row>
    <row r="314" spans="3:13" x14ac:dyDescent="0.2">
      <c r="C314" s="11">
        <v>308</v>
      </c>
      <c r="D314" s="11" t="s">
        <v>24</v>
      </c>
      <c r="E314" s="11" t="s">
        <v>27</v>
      </c>
      <c r="F314" s="11" t="s">
        <v>44</v>
      </c>
      <c r="G314" s="11" t="s">
        <v>15</v>
      </c>
      <c r="H314" s="11" t="s">
        <v>16</v>
      </c>
      <c r="I314" s="11" t="s">
        <v>17</v>
      </c>
      <c r="J314" s="11">
        <v>55</v>
      </c>
      <c r="K314" s="11" t="s">
        <v>18</v>
      </c>
      <c r="L314" s="11" t="s">
        <v>19</v>
      </c>
      <c r="M314" s="11" t="s">
        <v>31</v>
      </c>
    </row>
    <row r="315" spans="3:13" x14ac:dyDescent="0.2">
      <c r="C315" s="11">
        <v>309</v>
      </c>
      <c r="D315" s="11" t="s">
        <v>24</v>
      </c>
      <c r="E315" s="11" t="s">
        <v>27</v>
      </c>
      <c r="F315" s="11" t="s">
        <v>32</v>
      </c>
      <c r="G315" s="11" t="s">
        <v>42</v>
      </c>
      <c r="H315" s="11" t="s">
        <v>16</v>
      </c>
      <c r="I315" s="11" t="s">
        <v>17</v>
      </c>
      <c r="J315" s="11">
        <v>60</v>
      </c>
      <c r="K315" s="11" t="s">
        <v>18</v>
      </c>
      <c r="L315" s="11" t="s">
        <v>19</v>
      </c>
      <c r="M315" s="11" t="s">
        <v>31</v>
      </c>
    </row>
    <row r="316" spans="3:13" x14ac:dyDescent="0.2">
      <c r="C316" s="11">
        <v>310</v>
      </c>
      <c r="D316" s="11" t="s">
        <v>24</v>
      </c>
      <c r="E316" s="11" t="s">
        <v>13</v>
      </c>
      <c r="F316" s="11" t="s">
        <v>21</v>
      </c>
      <c r="G316" s="11" t="s">
        <v>42</v>
      </c>
      <c r="H316" s="11" t="s">
        <v>16</v>
      </c>
      <c r="I316" s="11" t="s">
        <v>17</v>
      </c>
      <c r="J316" s="11">
        <v>60</v>
      </c>
      <c r="K316" s="11" t="s">
        <v>18</v>
      </c>
      <c r="L316" s="11" t="s">
        <v>19</v>
      </c>
      <c r="M316" s="11" t="s">
        <v>40</v>
      </c>
    </row>
    <row r="317" spans="3:13" x14ac:dyDescent="0.2">
      <c r="C317" s="11">
        <v>311</v>
      </c>
      <c r="D317" s="11" t="s">
        <v>24</v>
      </c>
      <c r="E317" s="11" t="s">
        <v>41</v>
      </c>
      <c r="F317" s="11" t="s">
        <v>32</v>
      </c>
      <c r="G317" s="11" t="s">
        <v>13</v>
      </c>
      <c r="H317" s="11" t="s">
        <v>16</v>
      </c>
      <c r="I317" s="11" t="s">
        <v>17</v>
      </c>
      <c r="J317" s="11">
        <v>60</v>
      </c>
      <c r="K317" s="11" t="s">
        <v>18</v>
      </c>
      <c r="L317" s="11" t="s">
        <v>19</v>
      </c>
      <c r="M317" s="11" t="s">
        <v>26</v>
      </c>
    </row>
    <row r="318" spans="3:13" x14ac:dyDescent="0.2">
      <c r="C318" s="11">
        <v>312</v>
      </c>
      <c r="D318" s="11" t="s">
        <v>24</v>
      </c>
      <c r="E318" s="11" t="s">
        <v>27</v>
      </c>
      <c r="F318" s="11" t="s">
        <v>33</v>
      </c>
      <c r="G318" s="11" t="s">
        <v>13</v>
      </c>
      <c r="H318" s="11" t="s">
        <v>16</v>
      </c>
      <c r="I318" s="11" t="s">
        <v>17</v>
      </c>
      <c r="J318" s="11">
        <v>60</v>
      </c>
      <c r="K318" s="11" t="s">
        <v>18</v>
      </c>
      <c r="L318" s="11" t="s">
        <v>19</v>
      </c>
      <c r="M318" s="11" t="s">
        <v>31</v>
      </c>
    </row>
    <row r="319" spans="3:13" x14ac:dyDescent="0.2">
      <c r="C319" s="11">
        <v>313</v>
      </c>
      <c r="D319" s="11" t="s">
        <v>24</v>
      </c>
      <c r="E319" s="11" t="s">
        <v>38</v>
      </c>
      <c r="F319" s="11" t="s">
        <v>14</v>
      </c>
      <c r="G319" s="11" t="s">
        <v>29</v>
      </c>
      <c r="H319" s="11" t="s">
        <v>16</v>
      </c>
      <c r="I319" s="11" t="s">
        <v>17</v>
      </c>
      <c r="J319" s="11">
        <v>60</v>
      </c>
      <c r="K319" s="11" t="s">
        <v>18</v>
      </c>
      <c r="L319" s="11" t="s">
        <v>19</v>
      </c>
      <c r="M319" s="11" t="s">
        <v>26</v>
      </c>
    </row>
    <row r="320" spans="3:13" x14ac:dyDescent="0.2">
      <c r="C320" s="11">
        <v>314</v>
      </c>
      <c r="D320" s="11" t="s">
        <v>12</v>
      </c>
      <c r="E320" s="11" t="s">
        <v>13</v>
      </c>
      <c r="F320" s="11" t="s">
        <v>47</v>
      </c>
      <c r="G320" s="11" t="s">
        <v>49</v>
      </c>
      <c r="H320" s="11" t="s">
        <v>16</v>
      </c>
      <c r="I320" s="11" t="s">
        <v>17</v>
      </c>
      <c r="J320" s="11">
        <v>59</v>
      </c>
      <c r="K320" s="11" t="s">
        <v>18</v>
      </c>
      <c r="L320" s="11" t="s">
        <v>19</v>
      </c>
      <c r="M320" s="11" t="s">
        <v>40</v>
      </c>
    </row>
    <row r="321" spans="3:13" x14ac:dyDescent="0.2">
      <c r="C321" s="11">
        <v>315</v>
      </c>
      <c r="D321" s="11" t="s">
        <v>24</v>
      </c>
      <c r="E321" s="11" t="s">
        <v>27</v>
      </c>
      <c r="F321" s="11" t="s">
        <v>44</v>
      </c>
      <c r="G321" s="11" t="s">
        <v>15</v>
      </c>
      <c r="H321" s="11" t="s">
        <v>16</v>
      </c>
      <c r="I321" s="11" t="s">
        <v>17</v>
      </c>
      <c r="J321" s="11">
        <v>60</v>
      </c>
      <c r="K321" s="11" t="s">
        <v>18</v>
      </c>
      <c r="L321" s="11" t="s">
        <v>19</v>
      </c>
      <c r="M321" s="11" t="s">
        <v>20</v>
      </c>
    </row>
    <row r="322" spans="3:13" x14ac:dyDescent="0.2">
      <c r="C322" s="11">
        <v>316</v>
      </c>
      <c r="D322" s="11" t="s">
        <v>24</v>
      </c>
      <c r="E322" s="11" t="s">
        <v>13</v>
      </c>
      <c r="F322" s="11" t="s">
        <v>47</v>
      </c>
      <c r="G322" s="11" t="s">
        <v>29</v>
      </c>
      <c r="H322" s="11" t="s">
        <v>16</v>
      </c>
      <c r="I322" s="11" t="s">
        <v>17</v>
      </c>
      <c r="J322" s="11">
        <v>60</v>
      </c>
      <c r="K322" s="11" t="s">
        <v>18</v>
      </c>
      <c r="L322" s="11" t="s">
        <v>19</v>
      </c>
      <c r="M322" s="11" t="s">
        <v>37</v>
      </c>
    </row>
    <row r="323" spans="3:13" x14ac:dyDescent="0.2">
      <c r="C323" s="11">
        <v>317</v>
      </c>
      <c r="D323" s="11" t="s">
        <v>24</v>
      </c>
      <c r="E323" s="11" t="s">
        <v>27</v>
      </c>
      <c r="F323" s="11" t="s">
        <v>47</v>
      </c>
      <c r="G323" s="11" t="s">
        <v>29</v>
      </c>
      <c r="H323" s="11" t="s">
        <v>16</v>
      </c>
      <c r="I323" s="11" t="s">
        <v>17</v>
      </c>
      <c r="J323" s="11">
        <v>60</v>
      </c>
      <c r="K323" s="11" t="s">
        <v>18</v>
      </c>
      <c r="L323" s="11" t="s">
        <v>19</v>
      </c>
      <c r="M323" s="11" t="s">
        <v>26</v>
      </c>
    </row>
    <row r="324" spans="3:13" x14ac:dyDescent="0.2">
      <c r="C324" s="11">
        <v>318</v>
      </c>
      <c r="D324" s="11" t="s">
        <v>24</v>
      </c>
      <c r="E324" s="11" t="s">
        <v>27</v>
      </c>
      <c r="F324" s="11" t="s">
        <v>35</v>
      </c>
      <c r="G324" s="11" t="s">
        <v>29</v>
      </c>
      <c r="H324" s="11" t="s">
        <v>16</v>
      </c>
      <c r="I324" s="11" t="s">
        <v>17</v>
      </c>
      <c r="J324" s="11">
        <v>60</v>
      </c>
      <c r="K324" s="11" t="s">
        <v>18</v>
      </c>
      <c r="L324" s="11" t="s">
        <v>19</v>
      </c>
      <c r="M324" s="11" t="s">
        <v>20</v>
      </c>
    </row>
    <row r="325" spans="3:13" x14ac:dyDescent="0.2">
      <c r="C325" s="11">
        <v>319</v>
      </c>
      <c r="D325" s="11" t="s">
        <v>24</v>
      </c>
      <c r="E325" s="11" t="s">
        <v>27</v>
      </c>
      <c r="F325" s="11" t="s">
        <v>32</v>
      </c>
      <c r="G325" s="11" t="s">
        <v>15</v>
      </c>
      <c r="H325" s="11" t="s">
        <v>16</v>
      </c>
      <c r="I325" s="11" t="s">
        <v>17</v>
      </c>
      <c r="J325" s="11">
        <v>60</v>
      </c>
      <c r="K325" s="11" t="s">
        <v>46</v>
      </c>
      <c r="L325" s="11" t="s">
        <v>19</v>
      </c>
      <c r="M325" s="11" t="s">
        <v>34</v>
      </c>
    </row>
    <row r="326" spans="3:13" x14ac:dyDescent="0.2">
      <c r="C326" s="11">
        <v>320</v>
      </c>
      <c r="D326" s="11" t="s">
        <v>12</v>
      </c>
      <c r="E326" s="11" t="s">
        <v>13</v>
      </c>
      <c r="F326" s="11" t="s">
        <v>47</v>
      </c>
      <c r="G326" s="11" t="s">
        <v>49</v>
      </c>
      <c r="H326" s="11" t="s">
        <v>16</v>
      </c>
      <c r="I326" s="11" t="s">
        <v>17</v>
      </c>
      <c r="J326" s="11">
        <v>60</v>
      </c>
      <c r="K326" s="11" t="s">
        <v>46</v>
      </c>
      <c r="L326" s="11" t="s">
        <v>19</v>
      </c>
      <c r="M326" s="11" t="s">
        <v>26</v>
      </c>
    </row>
    <row r="327" spans="3:13" x14ac:dyDescent="0.2">
      <c r="C327" s="11">
        <v>321</v>
      </c>
      <c r="D327" s="11" t="s">
        <v>24</v>
      </c>
      <c r="E327" s="11" t="s">
        <v>38</v>
      </c>
      <c r="F327" s="11" t="s">
        <v>14</v>
      </c>
      <c r="G327" s="11" t="s">
        <v>15</v>
      </c>
      <c r="H327" s="11" t="s">
        <v>16</v>
      </c>
      <c r="I327" s="11" t="s">
        <v>17</v>
      </c>
      <c r="J327" s="11">
        <v>60</v>
      </c>
      <c r="K327" s="11" t="s">
        <v>18</v>
      </c>
      <c r="L327" s="11" t="s">
        <v>19</v>
      </c>
      <c r="M327" s="11" t="s">
        <v>26</v>
      </c>
    </row>
    <row r="328" spans="3:13" x14ac:dyDescent="0.2">
      <c r="C328" s="11">
        <v>322</v>
      </c>
      <c r="D328" s="11" t="s">
        <v>12</v>
      </c>
      <c r="E328" s="11" t="s">
        <v>41</v>
      </c>
      <c r="F328" s="11" t="s">
        <v>28</v>
      </c>
      <c r="G328" s="11" t="s">
        <v>15</v>
      </c>
      <c r="H328" s="11" t="s">
        <v>16</v>
      </c>
      <c r="I328" s="11" t="s">
        <v>17</v>
      </c>
      <c r="J328" s="11">
        <v>60</v>
      </c>
      <c r="K328" s="11" t="s">
        <v>18</v>
      </c>
      <c r="L328" s="11" t="s">
        <v>19</v>
      </c>
      <c r="M328" s="11" t="s">
        <v>34</v>
      </c>
    </row>
    <row r="329" spans="3:13" x14ac:dyDescent="0.2">
      <c r="C329" s="11">
        <v>323</v>
      </c>
      <c r="D329" s="11" t="s">
        <v>24</v>
      </c>
      <c r="E329" s="11" t="s">
        <v>38</v>
      </c>
      <c r="F329" s="11" t="s">
        <v>44</v>
      </c>
      <c r="G329" s="11" t="s">
        <v>13</v>
      </c>
      <c r="H329" s="11" t="s">
        <v>16</v>
      </c>
      <c r="I329" s="11" t="s">
        <v>17</v>
      </c>
      <c r="J329" s="11">
        <v>60</v>
      </c>
      <c r="K329" s="11" t="s">
        <v>18</v>
      </c>
      <c r="L329" s="11" t="s">
        <v>19</v>
      </c>
      <c r="M329" s="11" t="s">
        <v>40</v>
      </c>
    </row>
    <row r="330" spans="3:13" x14ac:dyDescent="0.2">
      <c r="C330" s="11">
        <v>324</v>
      </c>
      <c r="D330" s="11" t="s">
        <v>24</v>
      </c>
      <c r="E330" s="11" t="s">
        <v>41</v>
      </c>
      <c r="F330" s="11" t="s">
        <v>32</v>
      </c>
      <c r="G330" s="11" t="s">
        <v>13</v>
      </c>
      <c r="H330" s="11" t="s">
        <v>16</v>
      </c>
      <c r="I330" s="11" t="s">
        <v>17</v>
      </c>
      <c r="J330" s="11">
        <v>38</v>
      </c>
      <c r="K330" s="11" t="s">
        <v>18</v>
      </c>
      <c r="L330" s="11" t="s">
        <v>19</v>
      </c>
      <c r="M330" s="11" t="s">
        <v>31</v>
      </c>
    </row>
    <row r="331" spans="3:13" x14ac:dyDescent="0.2">
      <c r="C331" s="11">
        <v>325</v>
      </c>
      <c r="D331" s="11" t="s">
        <v>24</v>
      </c>
      <c r="E331" s="11" t="s">
        <v>27</v>
      </c>
      <c r="F331" s="11" t="s">
        <v>28</v>
      </c>
      <c r="G331" s="11" t="s">
        <v>49</v>
      </c>
      <c r="H331" s="11" t="s">
        <v>16</v>
      </c>
      <c r="I331" s="11" t="s">
        <v>17</v>
      </c>
      <c r="J331" s="11">
        <v>59</v>
      </c>
      <c r="K331" s="11" t="s">
        <v>18</v>
      </c>
      <c r="L331" s="11" t="s">
        <v>19</v>
      </c>
      <c r="M331" s="11" t="s">
        <v>34</v>
      </c>
    </row>
    <row r="332" spans="3:13" x14ac:dyDescent="0.2">
      <c r="C332" s="11">
        <v>326</v>
      </c>
      <c r="D332" s="11" t="s">
        <v>55</v>
      </c>
      <c r="E332" s="11" t="s">
        <v>41</v>
      </c>
      <c r="F332" s="11" t="s">
        <v>33</v>
      </c>
      <c r="G332" s="11" t="s">
        <v>42</v>
      </c>
      <c r="H332" s="11" t="s">
        <v>16</v>
      </c>
      <c r="I332" s="11" t="s">
        <v>60</v>
      </c>
      <c r="J332" s="11">
        <v>60</v>
      </c>
      <c r="K332" s="11" t="s">
        <v>18</v>
      </c>
      <c r="L332" s="11" t="s">
        <v>19</v>
      </c>
      <c r="M332" s="11" t="s">
        <v>48</v>
      </c>
    </row>
    <row r="333" spans="3:13" x14ac:dyDescent="0.2">
      <c r="C333" s="11">
        <v>327</v>
      </c>
      <c r="D333" s="11" t="s">
        <v>24</v>
      </c>
      <c r="E333" s="11" t="s">
        <v>13</v>
      </c>
      <c r="F333" s="11" t="s">
        <v>28</v>
      </c>
      <c r="G333" s="11" t="s">
        <v>29</v>
      </c>
      <c r="H333" s="11" t="s">
        <v>16</v>
      </c>
      <c r="I333" s="11" t="s">
        <v>17</v>
      </c>
      <c r="J333" s="11">
        <v>41</v>
      </c>
      <c r="K333" s="11" t="s">
        <v>18</v>
      </c>
      <c r="L333" s="11" t="s">
        <v>19</v>
      </c>
      <c r="M333" s="11" t="s">
        <v>40</v>
      </c>
    </row>
    <row r="334" spans="3:13" x14ac:dyDescent="0.2">
      <c r="C334" s="11">
        <v>328</v>
      </c>
      <c r="D334" s="11" t="s">
        <v>24</v>
      </c>
      <c r="E334" s="11" t="s">
        <v>27</v>
      </c>
      <c r="F334" s="11" t="s">
        <v>28</v>
      </c>
      <c r="G334" s="11" t="s">
        <v>13</v>
      </c>
      <c r="H334" s="11" t="s">
        <v>16</v>
      </c>
      <c r="I334" s="11" t="s">
        <v>17</v>
      </c>
      <c r="J334" s="11">
        <v>58</v>
      </c>
      <c r="K334" s="11" t="s">
        <v>18</v>
      </c>
      <c r="L334" s="11" t="s">
        <v>19</v>
      </c>
      <c r="M334" s="11" t="s">
        <v>31</v>
      </c>
    </row>
    <row r="335" spans="3:13" x14ac:dyDescent="0.2">
      <c r="C335" s="11">
        <v>329</v>
      </c>
      <c r="D335" s="11" t="s">
        <v>24</v>
      </c>
      <c r="E335" s="11" t="s">
        <v>38</v>
      </c>
      <c r="F335" s="11" t="s">
        <v>28</v>
      </c>
      <c r="G335" s="11" t="s">
        <v>13</v>
      </c>
      <c r="H335" s="11" t="s">
        <v>16</v>
      </c>
      <c r="I335" s="11" t="s">
        <v>17</v>
      </c>
      <c r="J335" s="11">
        <v>60</v>
      </c>
      <c r="K335" s="11" t="s">
        <v>18</v>
      </c>
      <c r="L335" s="11" t="s">
        <v>19</v>
      </c>
      <c r="M335" s="11" t="s">
        <v>40</v>
      </c>
    </row>
    <row r="336" spans="3:13" x14ac:dyDescent="0.2">
      <c r="C336" s="11">
        <v>330</v>
      </c>
      <c r="D336" s="11" t="s">
        <v>24</v>
      </c>
      <c r="E336" s="11" t="s">
        <v>13</v>
      </c>
      <c r="F336" s="11" t="s">
        <v>35</v>
      </c>
      <c r="G336" s="11" t="s">
        <v>29</v>
      </c>
      <c r="H336" s="11" t="s">
        <v>16</v>
      </c>
      <c r="I336" s="11" t="s">
        <v>17</v>
      </c>
      <c r="J336" s="11">
        <v>60</v>
      </c>
      <c r="K336" s="11" t="s">
        <v>18</v>
      </c>
      <c r="L336" s="11" t="s">
        <v>19</v>
      </c>
      <c r="M336" s="11" t="s">
        <v>26</v>
      </c>
    </row>
    <row r="337" spans="3:13" x14ac:dyDescent="0.2">
      <c r="C337" s="11">
        <v>331</v>
      </c>
      <c r="D337" s="11" t="s">
        <v>55</v>
      </c>
      <c r="E337" s="11" t="s">
        <v>13</v>
      </c>
      <c r="F337" s="11" t="s">
        <v>44</v>
      </c>
      <c r="G337" s="11" t="s">
        <v>29</v>
      </c>
      <c r="H337" s="11" t="s">
        <v>16</v>
      </c>
      <c r="I337" s="11" t="s">
        <v>17</v>
      </c>
      <c r="J337" s="11">
        <v>58</v>
      </c>
      <c r="K337" s="11" t="s">
        <v>18</v>
      </c>
      <c r="L337" s="11" t="s">
        <v>19</v>
      </c>
      <c r="M337" s="11" t="s">
        <v>31</v>
      </c>
    </row>
    <row r="338" spans="3:13" x14ac:dyDescent="0.2">
      <c r="C338" s="11">
        <v>332</v>
      </c>
      <c r="D338" s="11" t="s">
        <v>24</v>
      </c>
      <c r="E338" s="11" t="s">
        <v>25</v>
      </c>
      <c r="F338" s="11" t="s">
        <v>21</v>
      </c>
      <c r="G338" s="11" t="s">
        <v>42</v>
      </c>
      <c r="H338" s="11" t="s">
        <v>16</v>
      </c>
      <c r="I338" s="11" t="s">
        <v>17</v>
      </c>
      <c r="J338" s="11">
        <v>57</v>
      </c>
      <c r="K338" s="11" t="s">
        <v>18</v>
      </c>
      <c r="L338" s="11" t="s">
        <v>19</v>
      </c>
      <c r="M338" s="11" t="s">
        <v>34</v>
      </c>
    </row>
    <row r="339" spans="3:13" x14ac:dyDescent="0.2">
      <c r="C339" s="11">
        <v>333</v>
      </c>
      <c r="D339" s="11" t="s">
        <v>24</v>
      </c>
      <c r="E339" s="11" t="s">
        <v>13</v>
      </c>
      <c r="F339" s="11" t="s">
        <v>28</v>
      </c>
      <c r="G339" s="11" t="s">
        <v>13</v>
      </c>
      <c r="H339" s="11" t="s">
        <v>16</v>
      </c>
      <c r="I339" s="11" t="s">
        <v>17</v>
      </c>
      <c r="J339" s="11">
        <v>60</v>
      </c>
      <c r="K339" s="11" t="s">
        <v>18</v>
      </c>
      <c r="L339" s="11" t="s">
        <v>39</v>
      </c>
      <c r="M339" s="11" t="s">
        <v>37</v>
      </c>
    </row>
    <row r="340" spans="3:13" x14ac:dyDescent="0.2">
      <c r="C340" s="11">
        <v>334</v>
      </c>
      <c r="D340" s="11" t="s">
        <v>24</v>
      </c>
      <c r="E340" s="11" t="s">
        <v>13</v>
      </c>
      <c r="F340" s="11" t="s">
        <v>28</v>
      </c>
      <c r="G340" s="11" t="s">
        <v>13</v>
      </c>
      <c r="H340" s="11" t="s">
        <v>16</v>
      </c>
      <c r="I340" s="11" t="s">
        <v>17</v>
      </c>
      <c r="J340" s="11">
        <v>58</v>
      </c>
      <c r="K340" s="11" t="s">
        <v>18</v>
      </c>
      <c r="L340" s="11" t="s">
        <v>19</v>
      </c>
      <c r="M340" s="11" t="s">
        <v>20</v>
      </c>
    </row>
    <row r="341" spans="3:13" x14ac:dyDescent="0.2">
      <c r="C341" s="11">
        <v>335</v>
      </c>
      <c r="D341" s="11" t="s">
        <v>12</v>
      </c>
      <c r="E341" s="11" t="s">
        <v>13</v>
      </c>
      <c r="F341" s="11" t="s">
        <v>47</v>
      </c>
      <c r="G341" s="11" t="s">
        <v>13</v>
      </c>
      <c r="H341" s="11" t="s">
        <v>16</v>
      </c>
      <c r="I341" s="11" t="s">
        <v>17</v>
      </c>
      <c r="J341" s="11">
        <v>55</v>
      </c>
      <c r="K341" s="11" t="s">
        <v>18</v>
      </c>
      <c r="L341" s="11" t="s">
        <v>19</v>
      </c>
      <c r="M341" s="11" t="s">
        <v>26</v>
      </c>
    </row>
    <row r="342" spans="3:13" x14ac:dyDescent="0.2">
      <c r="C342" s="11">
        <v>336</v>
      </c>
      <c r="D342" s="11" t="s">
        <v>24</v>
      </c>
      <c r="E342" s="11" t="s">
        <v>13</v>
      </c>
      <c r="F342" s="11" t="s">
        <v>21</v>
      </c>
      <c r="G342" s="11" t="s">
        <v>15</v>
      </c>
      <c r="H342" s="11" t="s">
        <v>16</v>
      </c>
      <c r="I342" s="11" t="s">
        <v>17</v>
      </c>
      <c r="J342" s="11">
        <v>54</v>
      </c>
      <c r="K342" s="11" t="s">
        <v>18</v>
      </c>
      <c r="L342" s="11" t="s">
        <v>19</v>
      </c>
      <c r="M342" s="11" t="s">
        <v>40</v>
      </c>
    </row>
    <row r="343" spans="3:13" x14ac:dyDescent="0.2">
      <c r="C343" s="11">
        <v>337</v>
      </c>
      <c r="D343" s="11" t="s">
        <v>12</v>
      </c>
      <c r="E343" s="11" t="s">
        <v>27</v>
      </c>
      <c r="F343" s="11" t="s">
        <v>14</v>
      </c>
      <c r="G343" s="11" t="s">
        <v>49</v>
      </c>
      <c r="H343" s="11" t="s">
        <v>16</v>
      </c>
      <c r="I343" s="11" t="s">
        <v>36</v>
      </c>
      <c r="J343" s="11">
        <v>60</v>
      </c>
      <c r="K343" s="11" t="s">
        <v>46</v>
      </c>
      <c r="L343" s="11" t="s">
        <v>19</v>
      </c>
      <c r="M343" s="11" t="s">
        <v>37</v>
      </c>
    </row>
    <row r="344" spans="3:13" x14ac:dyDescent="0.2">
      <c r="C344" s="11">
        <v>338</v>
      </c>
      <c r="D344" s="11" t="s">
        <v>24</v>
      </c>
      <c r="E344" s="11" t="s">
        <v>13</v>
      </c>
      <c r="F344" s="11" t="s">
        <v>47</v>
      </c>
      <c r="G344" s="11" t="s">
        <v>49</v>
      </c>
      <c r="H344" s="11" t="s">
        <v>16</v>
      </c>
      <c r="I344" s="11" t="s">
        <v>17</v>
      </c>
      <c r="J344" s="11">
        <v>54</v>
      </c>
      <c r="K344" s="11" t="s">
        <v>18</v>
      </c>
      <c r="L344" s="11" t="s">
        <v>19</v>
      </c>
      <c r="M344" s="11" t="s">
        <v>40</v>
      </c>
    </row>
    <row r="345" spans="3:13" x14ac:dyDescent="0.2">
      <c r="C345" s="11">
        <v>339</v>
      </c>
      <c r="D345" s="11" t="s">
        <v>12</v>
      </c>
      <c r="E345" s="11" t="s">
        <v>27</v>
      </c>
      <c r="F345" s="11" t="s">
        <v>32</v>
      </c>
      <c r="G345" s="11" t="s">
        <v>15</v>
      </c>
      <c r="H345" s="11" t="s">
        <v>16</v>
      </c>
      <c r="I345" s="11" t="s">
        <v>17</v>
      </c>
      <c r="J345" s="11">
        <v>53</v>
      </c>
      <c r="K345" s="11" t="s">
        <v>18</v>
      </c>
      <c r="L345" s="11" t="s">
        <v>19</v>
      </c>
      <c r="M345" s="11" t="s">
        <v>40</v>
      </c>
    </row>
    <row r="346" spans="3:13" x14ac:dyDescent="0.2">
      <c r="C346" s="11">
        <v>340</v>
      </c>
      <c r="D346" s="11" t="s">
        <v>12</v>
      </c>
      <c r="E346" s="11" t="s">
        <v>41</v>
      </c>
      <c r="F346" s="11" t="s">
        <v>14</v>
      </c>
      <c r="G346" s="11" t="s">
        <v>15</v>
      </c>
      <c r="H346" s="11" t="s">
        <v>16</v>
      </c>
      <c r="I346" s="11" t="s">
        <v>36</v>
      </c>
      <c r="J346" s="11">
        <v>55</v>
      </c>
      <c r="K346" s="11" t="s">
        <v>46</v>
      </c>
      <c r="L346" s="11" t="s">
        <v>19</v>
      </c>
      <c r="M346" s="11" t="s">
        <v>37</v>
      </c>
    </row>
    <row r="347" spans="3:13" x14ac:dyDescent="0.2">
      <c r="C347" s="11">
        <v>341</v>
      </c>
      <c r="D347" s="11" t="s">
        <v>24</v>
      </c>
      <c r="E347" s="11" t="s">
        <v>38</v>
      </c>
      <c r="F347" s="11" t="s">
        <v>35</v>
      </c>
      <c r="G347" s="11" t="s">
        <v>29</v>
      </c>
      <c r="H347" s="11" t="s">
        <v>16</v>
      </c>
      <c r="I347" s="11" t="s">
        <v>17</v>
      </c>
      <c r="J347" s="11">
        <v>47</v>
      </c>
      <c r="K347" s="11" t="s">
        <v>18</v>
      </c>
      <c r="L347" s="11" t="s">
        <v>19</v>
      </c>
      <c r="M347" s="11" t="s">
        <v>23</v>
      </c>
    </row>
    <row r="348" spans="3:13" x14ac:dyDescent="0.2">
      <c r="C348" s="11">
        <v>342</v>
      </c>
      <c r="D348" s="11" t="s">
        <v>12</v>
      </c>
      <c r="E348" s="11" t="s">
        <v>13</v>
      </c>
      <c r="F348" s="11" t="s">
        <v>33</v>
      </c>
      <c r="G348" s="11" t="s">
        <v>15</v>
      </c>
      <c r="H348" s="11" t="s">
        <v>16</v>
      </c>
      <c r="I348" s="11" t="s">
        <v>17</v>
      </c>
      <c r="J348" s="11">
        <v>60</v>
      </c>
      <c r="K348" s="11" t="s">
        <v>18</v>
      </c>
      <c r="L348" s="11" t="s">
        <v>19</v>
      </c>
      <c r="M348" s="11" t="s">
        <v>37</v>
      </c>
    </row>
    <row r="349" spans="3:13" x14ac:dyDescent="0.2">
      <c r="C349" s="11">
        <v>343</v>
      </c>
      <c r="D349" s="11" t="s">
        <v>24</v>
      </c>
      <c r="E349" s="11" t="s">
        <v>41</v>
      </c>
      <c r="F349" s="11" t="s">
        <v>33</v>
      </c>
      <c r="G349" s="11" t="s">
        <v>13</v>
      </c>
      <c r="H349" s="11" t="s">
        <v>16</v>
      </c>
      <c r="I349" s="11" t="s">
        <v>17</v>
      </c>
      <c r="J349" s="11">
        <v>60</v>
      </c>
      <c r="K349" s="11" t="s">
        <v>18</v>
      </c>
      <c r="L349" s="11" t="s">
        <v>19</v>
      </c>
      <c r="M349" s="11" t="s">
        <v>26</v>
      </c>
    </row>
    <row r="350" spans="3:13" x14ac:dyDescent="0.2">
      <c r="C350" s="11">
        <v>344</v>
      </c>
      <c r="D350" s="11" t="s">
        <v>12</v>
      </c>
      <c r="E350" s="11" t="s">
        <v>27</v>
      </c>
      <c r="F350" s="11" t="s">
        <v>21</v>
      </c>
      <c r="G350" s="11" t="s">
        <v>15</v>
      </c>
      <c r="H350" s="11" t="s">
        <v>16</v>
      </c>
      <c r="I350" s="11" t="s">
        <v>17</v>
      </c>
      <c r="J350" s="11">
        <v>51</v>
      </c>
      <c r="K350" s="11" t="s">
        <v>18</v>
      </c>
      <c r="L350" s="11" t="s">
        <v>19</v>
      </c>
      <c r="M350" s="11" t="s">
        <v>26</v>
      </c>
    </row>
    <row r="351" spans="3:13" x14ac:dyDescent="0.2">
      <c r="C351" s="11">
        <v>345</v>
      </c>
      <c r="D351" s="11" t="s">
        <v>12</v>
      </c>
      <c r="E351" s="11" t="s">
        <v>13</v>
      </c>
      <c r="F351" s="11" t="s">
        <v>21</v>
      </c>
      <c r="G351" s="11" t="s">
        <v>15</v>
      </c>
      <c r="H351" s="11" t="s">
        <v>16</v>
      </c>
      <c r="I351" s="11" t="s">
        <v>17</v>
      </c>
      <c r="J351" s="11">
        <v>60</v>
      </c>
      <c r="K351" s="11" t="s">
        <v>18</v>
      </c>
      <c r="L351" s="11" t="s">
        <v>19</v>
      </c>
      <c r="M351" s="11" t="s">
        <v>26</v>
      </c>
    </row>
    <row r="352" spans="3:13" x14ac:dyDescent="0.2">
      <c r="C352" s="11">
        <v>346</v>
      </c>
      <c r="D352" s="11" t="s">
        <v>24</v>
      </c>
      <c r="E352" s="11" t="s">
        <v>27</v>
      </c>
      <c r="F352" s="11" t="s">
        <v>32</v>
      </c>
      <c r="G352" s="11" t="s">
        <v>15</v>
      </c>
      <c r="H352" s="11" t="s">
        <v>16</v>
      </c>
      <c r="I352" s="11" t="s">
        <v>36</v>
      </c>
      <c r="J352" s="11">
        <v>60</v>
      </c>
      <c r="K352" s="11" t="s">
        <v>18</v>
      </c>
      <c r="L352" s="11" t="s">
        <v>39</v>
      </c>
      <c r="M352" s="11" t="s">
        <v>37</v>
      </c>
    </row>
    <row r="353" spans="3:13" x14ac:dyDescent="0.2">
      <c r="C353" s="11">
        <v>347</v>
      </c>
      <c r="D353" s="11" t="s">
        <v>24</v>
      </c>
      <c r="E353" s="11" t="s">
        <v>13</v>
      </c>
      <c r="F353" s="11" t="s">
        <v>14</v>
      </c>
      <c r="G353" s="11" t="s">
        <v>13</v>
      </c>
      <c r="H353" s="11" t="s">
        <v>16</v>
      </c>
      <c r="I353" s="11" t="s">
        <v>17</v>
      </c>
      <c r="J353" s="11">
        <v>43</v>
      </c>
      <c r="K353" s="11" t="s">
        <v>18</v>
      </c>
      <c r="L353" s="11" t="s">
        <v>19</v>
      </c>
      <c r="M353" s="11" t="s">
        <v>31</v>
      </c>
    </row>
    <row r="354" spans="3:13" x14ac:dyDescent="0.2">
      <c r="C354" s="11">
        <v>348</v>
      </c>
      <c r="D354" s="11" t="s">
        <v>24</v>
      </c>
      <c r="E354" s="11" t="s">
        <v>27</v>
      </c>
      <c r="F354" s="11" t="s">
        <v>33</v>
      </c>
      <c r="G354" s="11" t="s">
        <v>29</v>
      </c>
      <c r="H354" s="11" t="s">
        <v>16</v>
      </c>
      <c r="I354" s="11" t="s">
        <v>17</v>
      </c>
      <c r="J354" s="11">
        <v>60</v>
      </c>
      <c r="K354" s="11" t="s">
        <v>46</v>
      </c>
      <c r="L354" s="11" t="s">
        <v>19</v>
      </c>
      <c r="M354" s="11" t="s">
        <v>43</v>
      </c>
    </row>
    <row r="355" spans="3:13" x14ac:dyDescent="0.2">
      <c r="C355" s="11">
        <v>349</v>
      </c>
      <c r="D355" s="11" t="s">
        <v>24</v>
      </c>
      <c r="E355" s="11" t="s">
        <v>27</v>
      </c>
      <c r="F355" s="11" t="s">
        <v>35</v>
      </c>
      <c r="G355" s="11" t="s">
        <v>13</v>
      </c>
      <c r="H355" s="11" t="s">
        <v>16</v>
      </c>
      <c r="I355" s="11" t="s">
        <v>17</v>
      </c>
      <c r="J355" s="11">
        <v>60</v>
      </c>
      <c r="K355" s="11" t="s">
        <v>18</v>
      </c>
      <c r="L355" s="11" t="s">
        <v>19</v>
      </c>
      <c r="M355" s="11" t="s">
        <v>26</v>
      </c>
    </row>
    <row r="356" spans="3:13" x14ac:dyDescent="0.2">
      <c r="C356" s="11">
        <v>350</v>
      </c>
      <c r="D356" s="11" t="s">
        <v>24</v>
      </c>
      <c r="E356" s="11" t="s">
        <v>13</v>
      </c>
      <c r="F356" s="11" t="s">
        <v>28</v>
      </c>
      <c r="G356" s="11" t="s">
        <v>15</v>
      </c>
      <c r="H356" s="11" t="s">
        <v>16</v>
      </c>
      <c r="I356" s="11" t="s">
        <v>17</v>
      </c>
      <c r="J356" s="11">
        <v>57</v>
      </c>
      <c r="K356" s="11" t="s">
        <v>18</v>
      </c>
      <c r="L356" s="11" t="s">
        <v>19</v>
      </c>
      <c r="M356" s="11" t="s">
        <v>37</v>
      </c>
    </row>
    <row r="357" spans="3:13" x14ac:dyDescent="0.2">
      <c r="C357" s="11">
        <v>351</v>
      </c>
      <c r="D357" s="11" t="s">
        <v>24</v>
      </c>
      <c r="E357" s="11" t="s">
        <v>41</v>
      </c>
      <c r="F357" s="11" t="s">
        <v>33</v>
      </c>
      <c r="G357" s="11" t="s">
        <v>13</v>
      </c>
      <c r="H357" s="11" t="s">
        <v>16</v>
      </c>
      <c r="I357" s="11" t="s">
        <v>17</v>
      </c>
      <c r="J357" s="11">
        <v>60</v>
      </c>
      <c r="K357" s="11" t="s">
        <v>18</v>
      </c>
      <c r="L357" s="11" t="s">
        <v>19</v>
      </c>
      <c r="M357" s="11" t="s">
        <v>40</v>
      </c>
    </row>
    <row r="358" spans="3:13" x14ac:dyDescent="0.2">
      <c r="C358" s="11">
        <v>352</v>
      </c>
      <c r="D358" s="11" t="s">
        <v>12</v>
      </c>
      <c r="E358" s="11" t="s">
        <v>38</v>
      </c>
      <c r="F358" s="11" t="s">
        <v>21</v>
      </c>
      <c r="G358" s="11" t="s">
        <v>15</v>
      </c>
      <c r="H358" s="11" t="s">
        <v>16</v>
      </c>
      <c r="I358" s="11" t="s">
        <v>17</v>
      </c>
      <c r="J358" s="11">
        <v>50</v>
      </c>
      <c r="K358" s="11" t="s">
        <v>18</v>
      </c>
      <c r="L358" s="11" t="s">
        <v>19</v>
      </c>
      <c r="M358" s="11" t="s">
        <v>26</v>
      </c>
    </row>
    <row r="359" spans="3:13" x14ac:dyDescent="0.2">
      <c r="C359" s="11">
        <v>353</v>
      </c>
      <c r="D359" s="11" t="s">
        <v>24</v>
      </c>
      <c r="E359" s="11" t="s">
        <v>13</v>
      </c>
      <c r="F359" s="11" t="s">
        <v>32</v>
      </c>
      <c r="G359" s="11" t="s">
        <v>15</v>
      </c>
      <c r="H359" s="11" t="s">
        <v>16</v>
      </c>
      <c r="I359" s="11" t="s">
        <v>17</v>
      </c>
      <c r="J359" s="11">
        <v>48</v>
      </c>
      <c r="K359" s="11" t="s">
        <v>18</v>
      </c>
      <c r="L359" s="11" t="s">
        <v>19</v>
      </c>
      <c r="M359" s="11" t="s">
        <v>40</v>
      </c>
    </row>
    <row r="360" spans="3:13" x14ac:dyDescent="0.2">
      <c r="C360" s="11">
        <v>354</v>
      </c>
      <c r="D360" s="11" t="s">
        <v>24</v>
      </c>
      <c r="E360" s="11" t="s">
        <v>27</v>
      </c>
      <c r="F360" s="11" t="s">
        <v>21</v>
      </c>
      <c r="G360" s="11" t="s">
        <v>15</v>
      </c>
      <c r="H360" s="11" t="s">
        <v>16</v>
      </c>
      <c r="I360" s="11" t="s">
        <v>17</v>
      </c>
      <c r="J360" s="11">
        <v>58</v>
      </c>
      <c r="K360" s="11" t="s">
        <v>18</v>
      </c>
      <c r="L360" s="11" t="s">
        <v>19</v>
      </c>
      <c r="M360" s="11" t="s">
        <v>31</v>
      </c>
    </row>
    <row r="361" spans="3:13" x14ac:dyDescent="0.2">
      <c r="C361" s="11">
        <v>355</v>
      </c>
      <c r="D361" s="11" t="s">
        <v>12</v>
      </c>
      <c r="E361" s="11" t="s">
        <v>13</v>
      </c>
      <c r="F361" s="11" t="s">
        <v>14</v>
      </c>
      <c r="G361" s="11" t="s">
        <v>15</v>
      </c>
      <c r="H361" s="11" t="s">
        <v>16</v>
      </c>
      <c r="I361" s="11" t="s">
        <v>17</v>
      </c>
      <c r="J361" s="11">
        <v>57</v>
      </c>
      <c r="K361" s="11" t="s">
        <v>18</v>
      </c>
      <c r="L361" s="11" t="s">
        <v>19</v>
      </c>
      <c r="M361" s="11" t="s">
        <v>40</v>
      </c>
    </row>
    <row r="362" spans="3:13" x14ac:dyDescent="0.2">
      <c r="C362" s="11">
        <v>356</v>
      </c>
      <c r="D362" s="11" t="s">
        <v>12</v>
      </c>
      <c r="E362" s="11" t="s">
        <v>27</v>
      </c>
      <c r="F362" s="11" t="s">
        <v>32</v>
      </c>
      <c r="G362" s="11" t="s">
        <v>49</v>
      </c>
      <c r="H362" s="11" t="s">
        <v>16</v>
      </c>
      <c r="I362" s="11" t="s">
        <v>17</v>
      </c>
      <c r="J362" s="11">
        <v>58</v>
      </c>
      <c r="K362" s="11" t="s">
        <v>18</v>
      </c>
      <c r="L362" s="11" t="s">
        <v>19</v>
      </c>
      <c r="M362" s="11" t="s">
        <v>31</v>
      </c>
    </row>
    <row r="363" spans="3:13" x14ac:dyDescent="0.2">
      <c r="C363" s="11">
        <v>357</v>
      </c>
      <c r="D363" s="11" t="s">
        <v>24</v>
      </c>
      <c r="E363" s="11" t="s">
        <v>38</v>
      </c>
      <c r="F363" s="11" t="s">
        <v>21</v>
      </c>
      <c r="G363" s="11" t="s">
        <v>49</v>
      </c>
      <c r="H363" s="11" t="s">
        <v>16</v>
      </c>
      <c r="I363" s="11" t="s">
        <v>17</v>
      </c>
      <c r="J363" s="11">
        <v>47</v>
      </c>
      <c r="K363" s="11" t="s">
        <v>18</v>
      </c>
      <c r="L363" s="11" t="s">
        <v>19</v>
      </c>
      <c r="M363" s="11" t="s">
        <v>37</v>
      </c>
    </row>
    <row r="364" spans="3:13" x14ac:dyDescent="0.2">
      <c r="C364" s="11">
        <v>358</v>
      </c>
      <c r="D364" s="11" t="s">
        <v>24</v>
      </c>
      <c r="E364" s="11" t="s">
        <v>25</v>
      </c>
      <c r="F364" s="11" t="s">
        <v>47</v>
      </c>
      <c r="G364" s="11" t="s">
        <v>29</v>
      </c>
      <c r="H364" s="11" t="s">
        <v>16</v>
      </c>
      <c r="I364" s="11" t="s">
        <v>17</v>
      </c>
      <c r="J364" s="11">
        <v>52</v>
      </c>
      <c r="K364" s="11" t="s">
        <v>18</v>
      </c>
      <c r="L364" s="11" t="s">
        <v>19</v>
      </c>
      <c r="M364" s="11" t="s">
        <v>26</v>
      </c>
    </row>
    <row r="365" spans="3:13" x14ac:dyDescent="0.2">
      <c r="C365" s="11">
        <v>359</v>
      </c>
      <c r="D365" s="11" t="s">
        <v>24</v>
      </c>
      <c r="E365" s="11" t="s">
        <v>13</v>
      </c>
      <c r="F365" s="11" t="s">
        <v>28</v>
      </c>
      <c r="G365" s="11" t="s">
        <v>15</v>
      </c>
      <c r="H365" s="11" t="s">
        <v>16</v>
      </c>
      <c r="I365" s="11" t="s">
        <v>36</v>
      </c>
      <c r="J365" s="11">
        <v>60</v>
      </c>
      <c r="K365" s="11" t="s">
        <v>18</v>
      </c>
      <c r="L365" s="11" t="s">
        <v>19</v>
      </c>
      <c r="M365" s="11" t="s">
        <v>37</v>
      </c>
    </row>
    <row r="366" spans="3:13" x14ac:dyDescent="0.2">
      <c r="C366" s="11">
        <v>360</v>
      </c>
      <c r="D366" s="11" t="s">
        <v>24</v>
      </c>
      <c r="E366" s="11" t="s">
        <v>13</v>
      </c>
      <c r="F366" s="11" t="s">
        <v>47</v>
      </c>
      <c r="G366" s="11" t="s">
        <v>13</v>
      </c>
      <c r="H366" s="11" t="s">
        <v>16</v>
      </c>
      <c r="I366" s="11" t="s">
        <v>17</v>
      </c>
      <c r="J366" s="11">
        <v>50</v>
      </c>
      <c r="K366" s="11" t="s">
        <v>18</v>
      </c>
      <c r="L366" s="11" t="s">
        <v>19</v>
      </c>
      <c r="M366" s="11" t="s">
        <v>40</v>
      </c>
    </row>
    <row r="367" spans="3:13" x14ac:dyDescent="0.2">
      <c r="C367" s="11">
        <v>361</v>
      </c>
      <c r="D367" s="11" t="s">
        <v>24</v>
      </c>
      <c r="E367" s="11" t="s">
        <v>27</v>
      </c>
      <c r="F367" s="11" t="s">
        <v>47</v>
      </c>
      <c r="G367" s="11" t="s">
        <v>15</v>
      </c>
      <c r="H367" s="11" t="s">
        <v>16</v>
      </c>
      <c r="I367" s="11" t="s">
        <v>17</v>
      </c>
      <c r="J367" s="11">
        <v>48</v>
      </c>
      <c r="K367" s="11" t="s">
        <v>18</v>
      </c>
      <c r="L367" s="11" t="s">
        <v>39</v>
      </c>
      <c r="M367" s="11" t="s">
        <v>20</v>
      </c>
    </row>
    <row r="368" spans="3:13" x14ac:dyDescent="0.2">
      <c r="C368" s="11">
        <v>362</v>
      </c>
      <c r="D368" s="11" t="s">
        <v>24</v>
      </c>
      <c r="E368" s="11" t="s">
        <v>38</v>
      </c>
      <c r="F368" s="11" t="s">
        <v>21</v>
      </c>
      <c r="G368" s="11" t="s">
        <v>29</v>
      </c>
      <c r="H368" s="11" t="s">
        <v>16</v>
      </c>
      <c r="I368" s="11" t="s">
        <v>17</v>
      </c>
      <c r="J368" s="11">
        <v>47</v>
      </c>
      <c r="K368" s="11" t="s">
        <v>18</v>
      </c>
      <c r="L368" s="11" t="s">
        <v>19</v>
      </c>
      <c r="M368" s="11" t="s">
        <v>31</v>
      </c>
    </row>
    <row r="369" spans="3:13" x14ac:dyDescent="0.2">
      <c r="C369" s="11">
        <v>363</v>
      </c>
      <c r="D369" s="11" t="s">
        <v>24</v>
      </c>
      <c r="E369" s="11" t="s">
        <v>13</v>
      </c>
      <c r="F369" s="11" t="s">
        <v>47</v>
      </c>
      <c r="G369" s="11" t="s">
        <v>29</v>
      </c>
      <c r="H369" s="11" t="s">
        <v>16</v>
      </c>
      <c r="I369" s="11" t="s">
        <v>17</v>
      </c>
      <c r="J369" s="11">
        <v>55</v>
      </c>
      <c r="K369" s="11" t="s">
        <v>18</v>
      </c>
      <c r="L369" s="11" t="s">
        <v>19</v>
      </c>
      <c r="M369" s="11" t="s">
        <v>26</v>
      </c>
    </row>
    <row r="370" spans="3:13" x14ac:dyDescent="0.2">
      <c r="C370" s="11">
        <v>364</v>
      </c>
      <c r="D370" s="11" t="s">
        <v>24</v>
      </c>
      <c r="E370" s="11" t="s">
        <v>38</v>
      </c>
      <c r="F370" s="11" t="s">
        <v>35</v>
      </c>
      <c r="G370" s="11" t="s">
        <v>29</v>
      </c>
      <c r="H370" s="11" t="s">
        <v>16</v>
      </c>
      <c r="I370" s="11" t="s">
        <v>17</v>
      </c>
      <c r="J370" s="11">
        <v>45</v>
      </c>
      <c r="K370" s="11" t="s">
        <v>18</v>
      </c>
      <c r="L370" s="11" t="s">
        <v>19</v>
      </c>
      <c r="M370" s="11" t="s">
        <v>31</v>
      </c>
    </row>
    <row r="371" spans="3:13" x14ac:dyDescent="0.2">
      <c r="C371" s="11">
        <v>365</v>
      </c>
      <c r="D371" s="11" t="s">
        <v>24</v>
      </c>
      <c r="E371" s="11" t="s">
        <v>27</v>
      </c>
      <c r="F371" s="11" t="s">
        <v>35</v>
      </c>
      <c r="G371" s="11" t="s">
        <v>42</v>
      </c>
      <c r="H371" s="11" t="s">
        <v>16</v>
      </c>
      <c r="I371" s="11" t="s">
        <v>17</v>
      </c>
      <c r="J371" s="11">
        <v>50</v>
      </c>
      <c r="K371" s="11" t="s">
        <v>18</v>
      </c>
      <c r="L371" s="11" t="s">
        <v>19</v>
      </c>
      <c r="M371" s="11" t="s">
        <v>31</v>
      </c>
    </row>
    <row r="372" spans="3:13" x14ac:dyDescent="0.2">
      <c r="C372" s="11">
        <v>366</v>
      </c>
      <c r="D372" s="11" t="s">
        <v>12</v>
      </c>
      <c r="E372" s="11" t="s">
        <v>41</v>
      </c>
      <c r="F372" s="11" t="s">
        <v>47</v>
      </c>
      <c r="G372" s="11" t="s">
        <v>13</v>
      </c>
      <c r="H372" s="11" t="s">
        <v>16</v>
      </c>
      <c r="I372" s="11" t="s">
        <v>17</v>
      </c>
      <c r="J372" s="11">
        <v>50</v>
      </c>
      <c r="K372" s="11" t="s">
        <v>18</v>
      </c>
      <c r="L372" s="11" t="s">
        <v>19</v>
      </c>
      <c r="M372" s="11" t="s">
        <v>20</v>
      </c>
    </row>
    <row r="373" spans="3:13" x14ac:dyDescent="0.2">
      <c r="C373" s="11">
        <v>367</v>
      </c>
      <c r="D373" s="11" t="s">
        <v>24</v>
      </c>
      <c r="E373" s="11" t="s">
        <v>13</v>
      </c>
      <c r="F373" s="11" t="s">
        <v>21</v>
      </c>
      <c r="G373" s="11" t="s">
        <v>13</v>
      </c>
      <c r="H373" s="11" t="s">
        <v>16</v>
      </c>
      <c r="I373" s="11" t="s">
        <v>17</v>
      </c>
      <c r="J373" s="11">
        <v>60</v>
      </c>
      <c r="K373" s="11" t="s">
        <v>46</v>
      </c>
      <c r="L373" s="11" t="s">
        <v>19</v>
      </c>
      <c r="M373" s="11" t="s">
        <v>31</v>
      </c>
    </row>
    <row r="374" spans="3:13" x14ac:dyDescent="0.2">
      <c r="C374" s="11">
        <v>368</v>
      </c>
      <c r="D374" s="11" t="s">
        <v>24</v>
      </c>
      <c r="E374" s="11" t="s">
        <v>38</v>
      </c>
      <c r="F374" s="11" t="s">
        <v>35</v>
      </c>
      <c r="G374" s="11" t="s">
        <v>29</v>
      </c>
      <c r="H374" s="11" t="s">
        <v>16</v>
      </c>
      <c r="I374" s="11" t="s">
        <v>17</v>
      </c>
      <c r="J374" s="11">
        <v>49</v>
      </c>
      <c r="K374" s="11" t="s">
        <v>18</v>
      </c>
      <c r="L374" s="11" t="s">
        <v>19</v>
      </c>
      <c r="M374" s="11" t="s">
        <v>37</v>
      </c>
    </row>
    <row r="375" spans="3:13" x14ac:dyDescent="0.2">
      <c r="C375" s="11">
        <v>369</v>
      </c>
      <c r="D375" s="11" t="s">
        <v>24</v>
      </c>
      <c r="E375" s="11" t="s">
        <v>13</v>
      </c>
      <c r="F375" s="11" t="s">
        <v>28</v>
      </c>
      <c r="G375" s="11" t="s">
        <v>15</v>
      </c>
      <c r="H375" s="11" t="s">
        <v>16</v>
      </c>
      <c r="I375" s="11" t="s">
        <v>17</v>
      </c>
      <c r="J375" s="11">
        <v>60</v>
      </c>
      <c r="K375" s="11" t="s">
        <v>18</v>
      </c>
      <c r="L375" s="11" t="s">
        <v>19</v>
      </c>
      <c r="M375" s="11" t="s">
        <v>40</v>
      </c>
    </row>
    <row r="376" spans="3:13" x14ac:dyDescent="0.2">
      <c r="C376" s="11">
        <v>370</v>
      </c>
      <c r="D376" s="11" t="s">
        <v>12</v>
      </c>
      <c r="E376" s="11" t="s">
        <v>13</v>
      </c>
      <c r="F376" s="11" t="s">
        <v>21</v>
      </c>
      <c r="G376" s="11" t="s">
        <v>15</v>
      </c>
      <c r="H376" s="11" t="s">
        <v>16</v>
      </c>
      <c r="I376" s="11" t="s">
        <v>17</v>
      </c>
      <c r="J376" s="11">
        <v>57</v>
      </c>
      <c r="K376" s="11" t="s">
        <v>18</v>
      </c>
      <c r="L376" s="11" t="s">
        <v>19</v>
      </c>
      <c r="M376" s="11" t="s">
        <v>37</v>
      </c>
    </row>
    <row r="377" spans="3:13" x14ac:dyDescent="0.2">
      <c r="C377" s="11">
        <v>371</v>
      </c>
      <c r="D377" s="11" t="s">
        <v>12</v>
      </c>
      <c r="E377" s="11" t="s">
        <v>41</v>
      </c>
      <c r="F377" s="11" t="s">
        <v>14</v>
      </c>
      <c r="G377" s="11" t="s">
        <v>13</v>
      </c>
      <c r="H377" s="11" t="s">
        <v>16</v>
      </c>
      <c r="I377" s="11" t="s">
        <v>17</v>
      </c>
      <c r="J377" s="11">
        <v>60</v>
      </c>
      <c r="K377" s="11" t="s">
        <v>18</v>
      </c>
      <c r="L377" s="11" t="s">
        <v>19</v>
      </c>
      <c r="M377" s="11" t="s">
        <v>31</v>
      </c>
    </row>
    <row r="378" spans="3:13" x14ac:dyDescent="0.2">
      <c r="C378" s="11">
        <v>372</v>
      </c>
      <c r="D378" s="11" t="s">
        <v>24</v>
      </c>
      <c r="E378" s="11" t="s">
        <v>13</v>
      </c>
      <c r="F378" s="11" t="s">
        <v>33</v>
      </c>
      <c r="G378" s="11" t="s">
        <v>13</v>
      </c>
      <c r="H378" s="11" t="s">
        <v>16</v>
      </c>
      <c r="I378" s="11" t="s">
        <v>17</v>
      </c>
      <c r="J378" s="11">
        <v>51</v>
      </c>
      <c r="K378" s="11" t="s">
        <v>18</v>
      </c>
      <c r="L378" s="11" t="s">
        <v>19</v>
      </c>
      <c r="M378" s="11" t="s">
        <v>37</v>
      </c>
    </row>
    <row r="379" spans="3:13" x14ac:dyDescent="0.2">
      <c r="C379" s="11">
        <v>373</v>
      </c>
      <c r="D379" s="11" t="s">
        <v>24</v>
      </c>
      <c r="E379" s="11" t="s">
        <v>27</v>
      </c>
      <c r="F379" s="11" t="s">
        <v>47</v>
      </c>
      <c r="G379" s="11" t="s">
        <v>49</v>
      </c>
      <c r="H379" s="11" t="s">
        <v>16</v>
      </c>
      <c r="I379" s="11" t="s">
        <v>17</v>
      </c>
      <c r="J379" s="11">
        <v>60</v>
      </c>
      <c r="K379" s="11" t="s">
        <v>18</v>
      </c>
      <c r="L379" s="11" t="s">
        <v>19</v>
      </c>
      <c r="M379" s="11" t="s">
        <v>26</v>
      </c>
    </row>
    <row r="380" spans="3:13" x14ac:dyDescent="0.2">
      <c r="C380" s="11">
        <v>374</v>
      </c>
      <c r="D380" s="11" t="s">
        <v>24</v>
      </c>
      <c r="E380" s="11" t="s">
        <v>25</v>
      </c>
      <c r="F380" s="11" t="s">
        <v>28</v>
      </c>
      <c r="G380" s="11" t="s">
        <v>42</v>
      </c>
      <c r="H380" s="11" t="s">
        <v>16</v>
      </c>
      <c r="I380" s="11" t="s">
        <v>17</v>
      </c>
      <c r="J380" s="11">
        <v>60</v>
      </c>
      <c r="K380" s="11" t="s">
        <v>18</v>
      </c>
      <c r="L380" s="11" t="s">
        <v>19</v>
      </c>
      <c r="M380" s="11" t="s">
        <v>43</v>
      </c>
    </row>
    <row r="381" spans="3:13" x14ac:dyDescent="0.2">
      <c r="C381" s="11">
        <v>375</v>
      </c>
      <c r="D381" s="11" t="s">
        <v>12</v>
      </c>
      <c r="E381" s="11" t="s">
        <v>38</v>
      </c>
      <c r="F381" s="11" t="s">
        <v>28</v>
      </c>
      <c r="G381" s="11" t="s">
        <v>42</v>
      </c>
      <c r="H381" s="11" t="s">
        <v>16</v>
      </c>
      <c r="I381" s="11" t="s">
        <v>17</v>
      </c>
      <c r="J381" s="11">
        <v>60</v>
      </c>
      <c r="K381" s="11" t="s">
        <v>18</v>
      </c>
      <c r="L381" s="11" t="s">
        <v>19</v>
      </c>
      <c r="M381" s="11" t="s">
        <v>23</v>
      </c>
    </row>
    <row r="382" spans="3:13" x14ac:dyDescent="0.2">
      <c r="C382" s="11">
        <v>376</v>
      </c>
      <c r="D382" s="11" t="s">
        <v>24</v>
      </c>
      <c r="E382" s="11" t="s">
        <v>41</v>
      </c>
      <c r="F382" s="11" t="s">
        <v>14</v>
      </c>
      <c r="G382" s="11" t="s">
        <v>49</v>
      </c>
      <c r="H382" s="11" t="s">
        <v>30</v>
      </c>
      <c r="I382" s="11" t="s">
        <v>17</v>
      </c>
      <c r="J382" s="11">
        <v>59</v>
      </c>
      <c r="K382" s="11" t="s">
        <v>18</v>
      </c>
      <c r="L382" s="11" t="s">
        <v>19</v>
      </c>
      <c r="M382" s="11" t="s">
        <v>34</v>
      </c>
    </row>
    <row r="383" spans="3:13" x14ac:dyDescent="0.2">
      <c r="C383" s="11">
        <v>377</v>
      </c>
      <c r="D383" s="11" t="s">
        <v>24</v>
      </c>
      <c r="E383" s="11" t="s">
        <v>41</v>
      </c>
      <c r="F383" s="11" t="s">
        <v>28</v>
      </c>
      <c r="G383" s="11" t="s">
        <v>29</v>
      </c>
      <c r="H383" s="11" t="s">
        <v>30</v>
      </c>
      <c r="I383" s="11" t="s">
        <v>17</v>
      </c>
      <c r="J383" s="11">
        <v>60</v>
      </c>
      <c r="K383" s="11" t="s">
        <v>18</v>
      </c>
      <c r="L383" s="11" t="s">
        <v>19</v>
      </c>
      <c r="M383" s="11" t="s">
        <v>51</v>
      </c>
    </row>
    <row r="384" spans="3:13" x14ac:dyDescent="0.2">
      <c r="C384" s="11">
        <v>378</v>
      </c>
      <c r="D384" s="11" t="s">
        <v>12</v>
      </c>
      <c r="E384" s="11" t="s">
        <v>27</v>
      </c>
      <c r="F384" s="11" t="s">
        <v>14</v>
      </c>
      <c r="G384" s="11" t="s">
        <v>15</v>
      </c>
      <c r="H384" s="11" t="s">
        <v>16</v>
      </c>
      <c r="I384" s="11" t="s">
        <v>17</v>
      </c>
      <c r="J384" s="11">
        <v>60</v>
      </c>
      <c r="K384" s="11" t="s">
        <v>18</v>
      </c>
      <c r="L384" s="11" t="s">
        <v>19</v>
      </c>
      <c r="M384" s="11" t="s">
        <v>43</v>
      </c>
    </row>
    <row r="385" spans="3:13" x14ac:dyDescent="0.2">
      <c r="C385" s="11">
        <v>379</v>
      </c>
      <c r="D385" s="11" t="s">
        <v>24</v>
      </c>
      <c r="E385" s="11" t="s">
        <v>41</v>
      </c>
      <c r="F385" s="11" t="s">
        <v>35</v>
      </c>
      <c r="G385" s="11" t="s">
        <v>49</v>
      </c>
      <c r="H385" s="11" t="s">
        <v>16</v>
      </c>
      <c r="I385" s="11" t="s">
        <v>17</v>
      </c>
      <c r="J385" s="11">
        <v>48</v>
      </c>
      <c r="K385" s="11" t="s">
        <v>18</v>
      </c>
      <c r="L385" s="11" t="s">
        <v>19</v>
      </c>
      <c r="M385" s="11" t="s">
        <v>31</v>
      </c>
    </row>
    <row r="386" spans="3:13" x14ac:dyDescent="0.2">
      <c r="C386" s="11">
        <v>380</v>
      </c>
      <c r="D386" s="11" t="s">
        <v>24</v>
      </c>
      <c r="E386" s="11" t="s">
        <v>38</v>
      </c>
      <c r="F386" s="11" t="s">
        <v>47</v>
      </c>
      <c r="G386" s="11" t="s">
        <v>29</v>
      </c>
      <c r="H386" s="11" t="s">
        <v>16</v>
      </c>
      <c r="I386" s="11" t="s">
        <v>17</v>
      </c>
      <c r="J386" s="11">
        <v>56</v>
      </c>
      <c r="K386" s="11" t="s">
        <v>18</v>
      </c>
      <c r="L386" s="11" t="s">
        <v>19</v>
      </c>
      <c r="M386" s="11" t="s">
        <v>26</v>
      </c>
    </row>
    <row r="387" spans="3:13" x14ac:dyDescent="0.2">
      <c r="C387" s="11">
        <v>381</v>
      </c>
      <c r="D387" s="11" t="s">
        <v>24</v>
      </c>
      <c r="E387" s="11" t="s">
        <v>13</v>
      </c>
      <c r="F387" s="11" t="s">
        <v>28</v>
      </c>
      <c r="G387" s="11" t="s">
        <v>13</v>
      </c>
      <c r="H387" s="11" t="s">
        <v>16</v>
      </c>
      <c r="I387" s="11" t="s">
        <v>17</v>
      </c>
      <c r="J387" s="11">
        <v>54</v>
      </c>
      <c r="K387" s="11" t="s">
        <v>18</v>
      </c>
      <c r="L387" s="11" t="s">
        <v>19</v>
      </c>
      <c r="M387" s="11" t="s">
        <v>31</v>
      </c>
    </row>
    <row r="388" spans="3:13" x14ac:dyDescent="0.2">
      <c r="C388" s="11">
        <v>382</v>
      </c>
      <c r="D388" s="11" t="s">
        <v>12</v>
      </c>
      <c r="E388" s="11" t="s">
        <v>41</v>
      </c>
      <c r="F388" s="11" t="s">
        <v>44</v>
      </c>
      <c r="G388" s="11" t="s">
        <v>49</v>
      </c>
      <c r="H388" s="11" t="s">
        <v>16</v>
      </c>
      <c r="I388" s="11" t="s">
        <v>17</v>
      </c>
      <c r="J388" s="11">
        <v>52</v>
      </c>
      <c r="K388" s="11" t="s">
        <v>18</v>
      </c>
      <c r="L388" s="11" t="s">
        <v>19</v>
      </c>
      <c r="M388" s="11" t="s">
        <v>37</v>
      </c>
    </row>
    <row r="389" spans="3:13" x14ac:dyDescent="0.2">
      <c r="C389" s="11">
        <v>383</v>
      </c>
      <c r="D389" s="11" t="s">
        <v>55</v>
      </c>
      <c r="E389" s="11" t="s">
        <v>13</v>
      </c>
      <c r="F389" s="11" t="s">
        <v>33</v>
      </c>
      <c r="G389" s="11" t="s">
        <v>15</v>
      </c>
      <c r="H389" s="11" t="s">
        <v>16</v>
      </c>
      <c r="I389" s="11" t="s">
        <v>60</v>
      </c>
      <c r="J389" s="11">
        <v>60</v>
      </c>
      <c r="K389" s="11" t="s">
        <v>18</v>
      </c>
      <c r="L389" s="11" t="s">
        <v>19</v>
      </c>
      <c r="M389" s="11" t="s">
        <v>45</v>
      </c>
    </row>
    <row r="390" spans="3:13" x14ac:dyDescent="0.2">
      <c r="C390" s="11">
        <v>384</v>
      </c>
      <c r="D390" s="11" t="s">
        <v>12</v>
      </c>
      <c r="E390" s="11" t="s">
        <v>13</v>
      </c>
      <c r="F390" s="11" t="s">
        <v>35</v>
      </c>
      <c r="G390" s="11" t="s">
        <v>15</v>
      </c>
      <c r="H390" s="11" t="s">
        <v>16</v>
      </c>
      <c r="I390" s="11" t="s">
        <v>17</v>
      </c>
      <c r="J390" s="11">
        <v>60</v>
      </c>
      <c r="K390" s="11" t="s">
        <v>18</v>
      </c>
      <c r="L390" s="11" t="s">
        <v>19</v>
      </c>
      <c r="M390" s="11" t="s">
        <v>26</v>
      </c>
    </row>
    <row r="391" spans="3:13" x14ac:dyDescent="0.2">
      <c r="C391" s="11">
        <v>385</v>
      </c>
      <c r="D391" s="11" t="s">
        <v>24</v>
      </c>
      <c r="E391" s="11" t="s">
        <v>27</v>
      </c>
      <c r="F391" s="11" t="s">
        <v>28</v>
      </c>
      <c r="G391" s="11" t="s">
        <v>13</v>
      </c>
      <c r="H391" s="11" t="s">
        <v>16</v>
      </c>
      <c r="I391" s="11" t="s">
        <v>17</v>
      </c>
      <c r="J391" s="11">
        <v>60</v>
      </c>
      <c r="K391" s="11" t="s">
        <v>18</v>
      </c>
      <c r="L391" s="11" t="s">
        <v>19</v>
      </c>
      <c r="M391" s="11" t="s">
        <v>34</v>
      </c>
    </row>
    <row r="392" spans="3:13" x14ac:dyDescent="0.2">
      <c r="C392" s="11">
        <v>386</v>
      </c>
      <c r="D392" s="11" t="s">
        <v>24</v>
      </c>
      <c r="E392" s="11" t="s">
        <v>13</v>
      </c>
      <c r="F392" s="11" t="s">
        <v>35</v>
      </c>
      <c r="G392" s="11" t="s">
        <v>29</v>
      </c>
      <c r="H392" s="11" t="s">
        <v>16</v>
      </c>
      <c r="I392" s="11" t="s">
        <v>17</v>
      </c>
      <c r="J392" s="11">
        <v>60</v>
      </c>
      <c r="K392" s="11" t="s">
        <v>18</v>
      </c>
      <c r="L392" s="11" t="s">
        <v>39</v>
      </c>
      <c r="M392" s="11" t="s">
        <v>37</v>
      </c>
    </row>
    <row r="393" spans="3:13" x14ac:dyDescent="0.2">
      <c r="C393" s="11">
        <v>387</v>
      </c>
      <c r="D393" s="11" t="s">
        <v>24</v>
      </c>
      <c r="E393" s="11" t="s">
        <v>13</v>
      </c>
      <c r="F393" s="11" t="s">
        <v>14</v>
      </c>
      <c r="G393" s="11" t="s">
        <v>29</v>
      </c>
      <c r="H393" s="11" t="s">
        <v>16</v>
      </c>
      <c r="I393" s="11" t="s">
        <v>17</v>
      </c>
      <c r="J393" s="11">
        <v>60</v>
      </c>
      <c r="K393" s="11" t="s">
        <v>18</v>
      </c>
      <c r="L393" s="11" t="s">
        <v>19</v>
      </c>
      <c r="M393" s="11" t="s">
        <v>26</v>
      </c>
    </row>
    <row r="394" spans="3:13" x14ac:dyDescent="0.2">
      <c r="C394" s="11">
        <v>388</v>
      </c>
      <c r="D394" s="11" t="s">
        <v>24</v>
      </c>
      <c r="E394" s="11" t="s">
        <v>27</v>
      </c>
      <c r="F394" s="11" t="s">
        <v>47</v>
      </c>
      <c r="G394" s="11" t="s">
        <v>29</v>
      </c>
      <c r="H394" s="11" t="s">
        <v>16</v>
      </c>
      <c r="I394" s="11" t="s">
        <v>17</v>
      </c>
      <c r="J394" s="11">
        <v>45</v>
      </c>
      <c r="K394" s="11" t="s">
        <v>18</v>
      </c>
      <c r="L394" s="11" t="s">
        <v>19</v>
      </c>
      <c r="M394" s="11" t="s">
        <v>34</v>
      </c>
    </row>
    <row r="395" spans="3:13" x14ac:dyDescent="0.2">
      <c r="C395" s="11">
        <v>389</v>
      </c>
      <c r="D395" s="11" t="s">
        <v>24</v>
      </c>
      <c r="E395" s="11" t="s">
        <v>27</v>
      </c>
      <c r="F395" s="11" t="s">
        <v>47</v>
      </c>
      <c r="G395" s="11" t="s">
        <v>13</v>
      </c>
      <c r="H395" s="11" t="s">
        <v>16</v>
      </c>
      <c r="I395" s="11" t="s">
        <v>17</v>
      </c>
      <c r="J395" s="11">
        <v>55</v>
      </c>
      <c r="K395" s="11" t="s">
        <v>18</v>
      </c>
      <c r="L395" s="11" t="s">
        <v>19</v>
      </c>
      <c r="M395" s="11" t="s">
        <v>31</v>
      </c>
    </row>
    <row r="396" spans="3:13" x14ac:dyDescent="0.2">
      <c r="C396" s="11">
        <v>390</v>
      </c>
      <c r="D396" s="11" t="s">
        <v>12</v>
      </c>
      <c r="E396" s="11" t="s">
        <v>38</v>
      </c>
      <c r="F396" s="11" t="s">
        <v>21</v>
      </c>
      <c r="G396" s="11" t="s">
        <v>13</v>
      </c>
      <c r="H396" s="11" t="s">
        <v>16</v>
      </c>
      <c r="I396" s="11" t="s">
        <v>17</v>
      </c>
      <c r="J396" s="11">
        <v>58</v>
      </c>
      <c r="K396" s="11" t="s">
        <v>18</v>
      </c>
      <c r="L396" s="11" t="s">
        <v>19</v>
      </c>
      <c r="M396" s="11" t="s">
        <v>40</v>
      </c>
    </row>
    <row r="397" spans="3:13" x14ac:dyDescent="0.2">
      <c r="C397" s="11">
        <v>391</v>
      </c>
      <c r="D397" s="11" t="s">
        <v>24</v>
      </c>
      <c r="E397" s="11" t="s">
        <v>41</v>
      </c>
      <c r="F397" s="11" t="s">
        <v>28</v>
      </c>
      <c r="G397" s="11" t="s">
        <v>13</v>
      </c>
      <c r="H397" s="11" t="s">
        <v>16</v>
      </c>
      <c r="I397" s="11" t="s">
        <v>17</v>
      </c>
      <c r="J397" s="11">
        <v>57</v>
      </c>
      <c r="K397" s="11" t="s">
        <v>18</v>
      </c>
      <c r="L397" s="11" t="s">
        <v>19</v>
      </c>
      <c r="M397" s="11" t="s">
        <v>40</v>
      </c>
    </row>
    <row r="398" spans="3:13" x14ac:dyDescent="0.2">
      <c r="C398" s="11">
        <v>392</v>
      </c>
      <c r="D398" s="11" t="s">
        <v>24</v>
      </c>
      <c r="E398" s="11" t="s">
        <v>38</v>
      </c>
      <c r="F398" s="11" t="s">
        <v>35</v>
      </c>
      <c r="G398" s="11" t="s">
        <v>13</v>
      </c>
      <c r="H398" s="11" t="s">
        <v>16</v>
      </c>
      <c r="I398" s="11" t="s">
        <v>17</v>
      </c>
      <c r="J398" s="11">
        <v>47</v>
      </c>
      <c r="K398" s="11" t="s">
        <v>18</v>
      </c>
      <c r="L398" s="11" t="s">
        <v>19</v>
      </c>
      <c r="M398" s="11" t="s">
        <v>43</v>
      </c>
    </row>
    <row r="399" spans="3:13" x14ac:dyDescent="0.2">
      <c r="C399" s="11">
        <v>393</v>
      </c>
      <c r="D399" s="11" t="s">
        <v>24</v>
      </c>
      <c r="E399" s="11" t="s">
        <v>41</v>
      </c>
      <c r="F399" s="11" t="s">
        <v>14</v>
      </c>
      <c r="G399" s="11" t="s">
        <v>49</v>
      </c>
      <c r="H399" s="11" t="s">
        <v>30</v>
      </c>
      <c r="I399" s="11" t="s">
        <v>17</v>
      </c>
      <c r="J399" s="11">
        <v>60</v>
      </c>
      <c r="K399" s="11" t="s">
        <v>18</v>
      </c>
      <c r="L399" s="11" t="s">
        <v>19</v>
      </c>
      <c r="M399" s="11" t="s">
        <v>31</v>
      </c>
    </row>
    <row r="400" spans="3:13" x14ac:dyDescent="0.2">
      <c r="C400" s="11">
        <v>394</v>
      </c>
      <c r="D400" s="11" t="s">
        <v>12</v>
      </c>
      <c r="E400" s="11" t="s">
        <v>13</v>
      </c>
      <c r="F400" s="11" t="s">
        <v>35</v>
      </c>
      <c r="G400" s="11" t="s">
        <v>15</v>
      </c>
      <c r="H400" s="11" t="s">
        <v>16</v>
      </c>
      <c r="I400" s="11" t="s">
        <v>17</v>
      </c>
      <c r="J400" s="11">
        <v>60</v>
      </c>
      <c r="K400" s="11" t="s">
        <v>18</v>
      </c>
      <c r="L400" s="11" t="s">
        <v>19</v>
      </c>
      <c r="M400" s="11" t="s">
        <v>26</v>
      </c>
    </row>
    <row r="401" spans="3:13" x14ac:dyDescent="0.2">
      <c r="C401" s="11">
        <v>395</v>
      </c>
      <c r="D401" s="11" t="s">
        <v>24</v>
      </c>
      <c r="E401" s="11" t="s">
        <v>27</v>
      </c>
      <c r="F401" s="11" t="s">
        <v>44</v>
      </c>
      <c r="G401" s="11" t="s">
        <v>42</v>
      </c>
      <c r="H401" s="11" t="s">
        <v>16</v>
      </c>
      <c r="I401" s="11" t="s">
        <v>17</v>
      </c>
      <c r="J401" s="11">
        <v>59</v>
      </c>
      <c r="K401" s="11" t="s">
        <v>18</v>
      </c>
      <c r="L401" s="11" t="s">
        <v>19</v>
      </c>
      <c r="M401" s="11" t="s">
        <v>40</v>
      </c>
    </row>
    <row r="402" spans="3:13" x14ac:dyDescent="0.2">
      <c r="C402" s="11">
        <v>396</v>
      </c>
      <c r="D402" s="11" t="s">
        <v>24</v>
      </c>
      <c r="E402" s="11" t="s">
        <v>38</v>
      </c>
      <c r="F402" s="11" t="s">
        <v>28</v>
      </c>
      <c r="G402" s="11" t="s">
        <v>29</v>
      </c>
      <c r="H402" s="11" t="s">
        <v>16</v>
      </c>
      <c r="I402" s="11" t="s">
        <v>17</v>
      </c>
      <c r="J402" s="11">
        <v>60</v>
      </c>
      <c r="K402" s="11" t="s">
        <v>18</v>
      </c>
      <c r="L402" s="11" t="s">
        <v>19</v>
      </c>
      <c r="M402" s="11" t="s">
        <v>40</v>
      </c>
    </row>
    <row r="403" spans="3:13" x14ac:dyDescent="0.2">
      <c r="C403" s="11">
        <v>397</v>
      </c>
      <c r="D403" s="11" t="s">
        <v>24</v>
      </c>
      <c r="E403" s="11" t="s">
        <v>27</v>
      </c>
      <c r="F403" s="11" t="s">
        <v>47</v>
      </c>
      <c r="G403" s="11" t="s">
        <v>49</v>
      </c>
      <c r="H403" s="11" t="s">
        <v>16</v>
      </c>
      <c r="I403" s="11" t="s">
        <v>17</v>
      </c>
      <c r="J403" s="11">
        <v>57</v>
      </c>
      <c r="K403" s="11" t="s">
        <v>18</v>
      </c>
      <c r="L403" s="11" t="s">
        <v>19</v>
      </c>
      <c r="M403" s="11" t="s">
        <v>31</v>
      </c>
    </row>
    <row r="404" spans="3:13" x14ac:dyDescent="0.2">
      <c r="C404" s="11">
        <v>398</v>
      </c>
      <c r="D404" s="11" t="s">
        <v>24</v>
      </c>
      <c r="E404" s="11" t="s">
        <v>41</v>
      </c>
      <c r="F404" s="11" t="s">
        <v>47</v>
      </c>
      <c r="G404" s="11" t="s">
        <v>29</v>
      </c>
      <c r="H404" s="11" t="s">
        <v>16</v>
      </c>
      <c r="I404" s="11" t="s">
        <v>17</v>
      </c>
      <c r="J404" s="11">
        <v>60</v>
      </c>
      <c r="K404" s="11" t="s">
        <v>18</v>
      </c>
      <c r="L404" s="11" t="s">
        <v>19</v>
      </c>
      <c r="M404" s="11" t="s">
        <v>31</v>
      </c>
    </row>
    <row r="405" spans="3:13" x14ac:dyDescent="0.2">
      <c r="C405" s="11">
        <v>399</v>
      </c>
      <c r="D405" s="11" t="s">
        <v>24</v>
      </c>
      <c r="E405" s="11" t="s">
        <v>27</v>
      </c>
      <c r="F405" s="11" t="s">
        <v>28</v>
      </c>
      <c r="G405" s="11" t="s">
        <v>29</v>
      </c>
      <c r="H405" s="11" t="s">
        <v>16</v>
      </c>
      <c r="I405" s="11" t="s">
        <v>17</v>
      </c>
      <c r="J405" s="11">
        <v>60</v>
      </c>
      <c r="K405" s="11" t="s">
        <v>18</v>
      </c>
      <c r="L405" s="11" t="s">
        <v>19</v>
      </c>
      <c r="M405" s="11" t="s">
        <v>26</v>
      </c>
    </row>
    <row r="406" spans="3:13" x14ac:dyDescent="0.2">
      <c r="C406" s="11">
        <v>400</v>
      </c>
      <c r="D406" s="11" t="s">
        <v>24</v>
      </c>
      <c r="E406" s="11" t="s">
        <v>13</v>
      </c>
      <c r="F406" s="11" t="s">
        <v>33</v>
      </c>
      <c r="G406" s="11" t="s">
        <v>15</v>
      </c>
      <c r="H406" s="11" t="s">
        <v>16</v>
      </c>
      <c r="I406" s="11" t="s">
        <v>17</v>
      </c>
      <c r="J406" s="11">
        <v>60</v>
      </c>
      <c r="K406" s="11" t="s">
        <v>18</v>
      </c>
      <c r="L406" s="11" t="s">
        <v>19</v>
      </c>
      <c r="M406" s="11" t="s">
        <v>40</v>
      </c>
    </row>
    <row r="407" spans="3:13" x14ac:dyDescent="0.2">
      <c r="C407" s="11">
        <v>401</v>
      </c>
      <c r="D407" s="11" t="s">
        <v>24</v>
      </c>
      <c r="E407" s="11" t="s">
        <v>38</v>
      </c>
      <c r="F407" s="11" t="s">
        <v>14</v>
      </c>
      <c r="G407" s="11" t="s">
        <v>42</v>
      </c>
      <c r="H407" s="11" t="s">
        <v>16</v>
      </c>
      <c r="I407" s="11" t="s">
        <v>17</v>
      </c>
      <c r="J407" s="11">
        <v>60</v>
      </c>
      <c r="K407" s="11" t="s">
        <v>18</v>
      </c>
      <c r="L407" s="11" t="s">
        <v>19</v>
      </c>
      <c r="M407" s="11" t="s">
        <v>34</v>
      </c>
    </row>
    <row r="408" spans="3:13" x14ac:dyDescent="0.2">
      <c r="C408" s="11">
        <v>402</v>
      </c>
      <c r="D408" s="11" t="s">
        <v>24</v>
      </c>
      <c r="E408" s="11" t="s">
        <v>27</v>
      </c>
      <c r="F408" s="11" t="s">
        <v>14</v>
      </c>
      <c r="G408" s="11" t="s">
        <v>49</v>
      </c>
      <c r="H408" s="11" t="s">
        <v>16</v>
      </c>
      <c r="I408" s="11" t="s">
        <v>17</v>
      </c>
      <c r="J408" s="11">
        <v>60</v>
      </c>
      <c r="K408" s="11" t="s">
        <v>18</v>
      </c>
      <c r="L408" s="11" t="s">
        <v>39</v>
      </c>
      <c r="M408" s="11" t="s">
        <v>51</v>
      </c>
    </row>
    <row r="409" spans="3:13" x14ac:dyDescent="0.2">
      <c r="C409" s="11">
        <v>403</v>
      </c>
      <c r="D409" s="11" t="s">
        <v>24</v>
      </c>
      <c r="E409" s="11" t="s">
        <v>27</v>
      </c>
      <c r="F409" s="11" t="s">
        <v>44</v>
      </c>
      <c r="G409" s="11" t="s">
        <v>49</v>
      </c>
      <c r="H409" s="11" t="s">
        <v>16</v>
      </c>
      <c r="I409" s="11" t="s">
        <v>17</v>
      </c>
      <c r="J409" s="11">
        <v>52</v>
      </c>
      <c r="K409" s="11" t="s">
        <v>18</v>
      </c>
      <c r="L409" s="11" t="s">
        <v>19</v>
      </c>
      <c r="M409" s="11" t="s">
        <v>31</v>
      </c>
    </row>
    <row r="410" spans="3:13" x14ac:dyDescent="0.2">
      <c r="C410" s="11">
        <v>404</v>
      </c>
      <c r="D410" s="11" t="s">
        <v>24</v>
      </c>
      <c r="E410" s="11" t="s">
        <v>38</v>
      </c>
      <c r="F410" s="11" t="s">
        <v>14</v>
      </c>
      <c r="G410" s="11" t="s">
        <v>29</v>
      </c>
      <c r="H410" s="11" t="s">
        <v>16</v>
      </c>
      <c r="I410" s="11" t="s">
        <v>17</v>
      </c>
      <c r="J410" s="11">
        <v>59</v>
      </c>
      <c r="K410" s="11" t="s">
        <v>18</v>
      </c>
      <c r="L410" s="11" t="s">
        <v>19</v>
      </c>
      <c r="M410" s="11" t="s">
        <v>40</v>
      </c>
    </row>
    <row r="411" spans="3:13" x14ac:dyDescent="0.2">
      <c r="C411" s="11">
        <v>405</v>
      </c>
      <c r="D411" s="11" t="s">
        <v>24</v>
      </c>
      <c r="E411" s="11" t="s">
        <v>38</v>
      </c>
      <c r="F411" s="11" t="s">
        <v>21</v>
      </c>
      <c r="G411" s="11" t="s">
        <v>13</v>
      </c>
      <c r="H411" s="11" t="s">
        <v>16</v>
      </c>
      <c r="I411" s="11" t="s">
        <v>17</v>
      </c>
      <c r="J411" s="11">
        <v>55</v>
      </c>
      <c r="K411" s="11" t="s">
        <v>18</v>
      </c>
      <c r="L411" s="11" t="s">
        <v>19</v>
      </c>
      <c r="M411" s="11" t="s">
        <v>26</v>
      </c>
    </row>
    <row r="412" spans="3:13" x14ac:dyDescent="0.2">
      <c r="C412" s="11">
        <v>406</v>
      </c>
      <c r="D412" s="11" t="s">
        <v>12</v>
      </c>
      <c r="E412" s="11" t="s">
        <v>13</v>
      </c>
      <c r="F412" s="11" t="s">
        <v>47</v>
      </c>
      <c r="G412" s="11" t="s">
        <v>13</v>
      </c>
      <c r="H412" s="11" t="s">
        <v>16</v>
      </c>
      <c r="I412" s="11" t="s">
        <v>17</v>
      </c>
      <c r="J412" s="11">
        <v>46</v>
      </c>
      <c r="K412" s="11" t="s">
        <v>18</v>
      </c>
      <c r="L412" s="11" t="s">
        <v>19</v>
      </c>
      <c r="M412" s="11" t="s">
        <v>40</v>
      </c>
    </row>
    <row r="413" spans="3:13" x14ac:dyDescent="0.2">
      <c r="C413" s="11">
        <v>407</v>
      </c>
      <c r="D413" s="11" t="s">
        <v>12</v>
      </c>
      <c r="E413" s="11" t="s">
        <v>38</v>
      </c>
      <c r="F413" s="11" t="s">
        <v>35</v>
      </c>
      <c r="G413" s="11" t="s">
        <v>29</v>
      </c>
      <c r="H413" s="11" t="s">
        <v>16</v>
      </c>
      <c r="I413" s="11" t="s">
        <v>17</v>
      </c>
      <c r="J413" s="11">
        <v>60</v>
      </c>
      <c r="K413" s="11" t="s">
        <v>18</v>
      </c>
      <c r="L413" s="11" t="s">
        <v>19</v>
      </c>
      <c r="M413" s="11" t="s">
        <v>26</v>
      </c>
    </row>
    <row r="414" spans="3:13" x14ac:dyDescent="0.2">
      <c r="C414" s="11">
        <v>408</v>
      </c>
      <c r="D414" s="11" t="s">
        <v>55</v>
      </c>
      <c r="E414" s="11" t="s">
        <v>25</v>
      </c>
      <c r="F414" s="11" t="s">
        <v>33</v>
      </c>
      <c r="G414" s="11" t="s">
        <v>42</v>
      </c>
      <c r="H414" s="11" t="s">
        <v>16</v>
      </c>
      <c r="I414" s="11" t="s">
        <v>60</v>
      </c>
      <c r="J414" s="11">
        <v>60</v>
      </c>
      <c r="K414" s="11" t="s">
        <v>46</v>
      </c>
      <c r="L414" s="11" t="s">
        <v>19</v>
      </c>
      <c r="M414" s="11" t="s">
        <v>51</v>
      </c>
    </row>
    <row r="415" spans="3:13" x14ac:dyDescent="0.2">
      <c r="C415" s="11">
        <v>409</v>
      </c>
      <c r="D415" s="11" t="s">
        <v>24</v>
      </c>
      <c r="E415" s="11" t="s">
        <v>27</v>
      </c>
      <c r="F415" s="11" t="s">
        <v>28</v>
      </c>
      <c r="G415" s="11" t="s">
        <v>15</v>
      </c>
      <c r="H415" s="11" t="s">
        <v>16</v>
      </c>
      <c r="I415" s="11" t="s">
        <v>17</v>
      </c>
      <c r="J415" s="11">
        <v>60</v>
      </c>
      <c r="K415" s="11" t="s">
        <v>18</v>
      </c>
      <c r="L415" s="11" t="s">
        <v>19</v>
      </c>
      <c r="M415" s="11" t="s">
        <v>51</v>
      </c>
    </row>
    <row r="416" spans="3:13" x14ac:dyDescent="0.2">
      <c r="C416" s="11">
        <v>410</v>
      </c>
      <c r="D416" s="11" t="s">
        <v>24</v>
      </c>
      <c r="E416" s="11" t="s">
        <v>13</v>
      </c>
      <c r="F416" s="11" t="s">
        <v>47</v>
      </c>
      <c r="G416" s="11" t="s">
        <v>29</v>
      </c>
      <c r="H416" s="11" t="s">
        <v>16</v>
      </c>
      <c r="I416" s="11" t="s">
        <v>17</v>
      </c>
      <c r="J416" s="11">
        <v>58</v>
      </c>
      <c r="K416" s="11" t="s">
        <v>18</v>
      </c>
      <c r="L416" s="11" t="s">
        <v>19</v>
      </c>
      <c r="M416" s="11" t="s">
        <v>34</v>
      </c>
    </row>
    <row r="417" spans="3:13" x14ac:dyDescent="0.2">
      <c r="C417" s="11">
        <v>411</v>
      </c>
      <c r="D417" s="11" t="s">
        <v>24</v>
      </c>
      <c r="E417" s="11" t="s">
        <v>27</v>
      </c>
      <c r="F417" s="11" t="s">
        <v>28</v>
      </c>
      <c r="G417" s="11" t="s">
        <v>15</v>
      </c>
      <c r="H417" s="11" t="s">
        <v>16</v>
      </c>
      <c r="I417" s="11" t="s">
        <v>17</v>
      </c>
      <c r="J417" s="11">
        <v>60</v>
      </c>
      <c r="K417" s="11" t="s">
        <v>18</v>
      </c>
      <c r="L417" s="11" t="s">
        <v>19</v>
      </c>
      <c r="M417" s="11" t="s">
        <v>40</v>
      </c>
    </row>
    <row r="418" spans="3:13" x14ac:dyDescent="0.2">
      <c r="C418" s="11">
        <v>412</v>
      </c>
      <c r="D418" s="11" t="s">
        <v>24</v>
      </c>
      <c r="E418" s="11" t="s">
        <v>38</v>
      </c>
      <c r="F418" s="11" t="s">
        <v>35</v>
      </c>
      <c r="G418" s="11" t="s">
        <v>15</v>
      </c>
      <c r="H418" s="11" t="s">
        <v>16</v>
      </c>
      <c r="I418" s="11" t="s">
        <v>17</v>
      </c>
      <c r="J418" s="11">
        <v>60</v>
      </c>
      <c r="K418" s="11" t="s">
        <v>18</v>
      </c>
      <c r="L418" s="11" t="s">
        <v>19</v>
      </c>
      <c r="M418" s="11" t="s">
        <v>26</v>
      </c>
    </row>
    <row r="419" spans="3:13" x14ac:dyDescent="0.2">
      <c r="C419" s="11">
        <v>413</v>
      </c>
      <c r="D419" s="11" t="s">
        <v>24</v>
      </c>
      <c r="E419" s="11" t="s">
        <v>13</v>
      </c>
      <c r="F419" s="11" t="s">
        <v>47</v>
      </c>
      <c r="G419" s="11" t="s">
        <v>13</v>
      </c>
      <c r="H419" s="11" t="s">
        <v>16</v>
      </c>
      <c r="I419" s="11" t="s">
        <v>17</v>
      </c>
      <c r="J419" s="11">
        <v>60</v>
      </c>
      <c r="K419" s="11" t="s">
        <v>46</v>
      </c>
      <c r="L419" s="11" t="s">
        <v>19</v>
      </c>
      <c r="M419" s="11" t="s">
        <v>20</v>
      </c>
    </row>
    <row r="420" spans="3:13" x14ac:dyDescent="0.2">
      <c r="C420" s="11">
        <v>414</v>
      </c>
      <c r="D420" s="11" t="s">
        <v>24</v>
      </c>
      <c r="E420" s="11" t="s">
        <v>13</v>
      </c>
      <c r="F420" s="11" t="s">
        <v>33</v>
      </c>
      <c r="G420" s="11" t="s">
        <v>29</v>
      </c>
      <c r="H420" s="11" t="s">
        <v>16</v>
      </c>
      <c r="I420" s="11" t="s">
        <v>17</v>
      </c>
      <c r="J420" s="11">
        <v>60</v>
      </c>
      <c r="K420" s="11" t="s">
        <v>18</v>
      </c>
      <c r="L420" s="11" t="s">
        <v>19</v>
      </c>
      <c r="M420" s="11" t="s">
        <v>40</v>
      </c>
    </row>
    <row r="421" spans="3:13" x14ac:dyDescent="0.2">
      <c r="C421" s="11">
        <v>415</v>
      </c>
      <c r="D421" s="11" t="s">
        <v>55</v>
      </c>
      <c r="E421" s="11" t="s">
        <v>25</v>
      </c>
      <c r="F421" s="11" t="s">
        <v>32</v>
      </c>
      <c r="G421" s="11" t="s">
        <v>42</v>
      </c>
      <c r="H421" s="11" t="s">
        <v>16</v>
      </c>
      <c r="I421" s="11" t="s">
        <v>17</v>
      </c>
      <c r="J421" s="11">
        <v>60</v>
      </c>
      <c r="K421" s="11" t="s">
        <v>46</v>
      </c>
      <c r="L421" s="11" t="s">
        <v>19</v>
      </c>
      <c r="M421" s="11" t="s">
        <v>51</v>
      </c>
    </row>
    <row r="422" spans="3:13" x14ac:dyDescent="0.2">
      <c r="C422" s="11">
        <v>416</v>
      </c>
      <c r="D422" s="11" t="s">
        <v>24</v>
      </c>
      <c r="E422" s="11" t="s">
        <v>41</v>
      </c>
      <c r="F422" s="11" t="s">
        <v>33</v>
      </c>
      <c r="G422" s="11" t="s">
        <v>49</v>
      </c>
      <c r="H422" s="11" t="s">
        <v>30</v>
      </c>
      <c r="I422" s="11" t="s">
        <v>17</v>
      </c>
      <c r="J422" s="11">
        <v>60</v>
      </c>
      <c r="K422" s="11" t="s">
        <v>18</v>
      </c>
      <c r="L422" s="11" t="s">
        <v>19</v>
      </c>
      <c r="M422" s="11" t="s">
        <v>48</v>
      </c>
    </row>
    <row r="423" spans="3:13" x14ac:dyDescent="0.2">
      <c r="C423" s="11">
        <v>417</v>
      </c>
      <c r="D423" s="11" t="s">
        <v>12</v>
      </c>
      <c r="E423" s="11" t="s">
        <v>41</v>
      </c>
      <c r="F423" s="11" t="s">
        <v>44</v>
      </c>
      <c r="G423" s="11" t="s">
        <v>49</v>
      </c>
      <c r="H423" s="11" t="s">
        <v>16</v>
      </c>
      <c r="I423" s="11" t="s">
        <v>17</v>
      </c>
      <c r="J423" s="11">
        <v>60</v>
      </c>
      <c r="K423" s="11" t="s">
        <v>18</v>
      </c>
      <c r="L423" s="11" t="s">
        <v>19</v>
      </c>
      <c r="M423" s="11" t="s">
        <v>34</v>
      </c>
    </row>
    <row r="424" spans="3:13" x14ac:dyDescent="0.2">
      <c r="C424" s="11">
        <v>418</v>
      </c>
      <c r="D424" s="11" t="s">
        <v>24</v>
      </c>
      <c r="E424" s="11" t="s">
        <v>27</v>
      </c>
      <c r="F424" s="11" t="s">
        <v>47</v>
      </c>
      <c r="G424" s="11" t="s">
        <v>13</v>
      </c>
      <c r="H424" s="11" t="s">
        <v>16</v>
      </c>
      <c r="I424" s="11" t="s">
        <v>17</v>
      </c>
      <c r="J424" s="11">
        <v>60</v>
      </c>
      <c r="K424" s="11" t="s">
        <v>18</v>
      </c>
      <c r="L424" s="11" t="s">
        <v>19</v>
      </c>
      <c r="M424" s="11" t="s">
        <v>40</v>
      </c>
    </row>
    <row r="425" spans="3:13" x14ac:dyDescent="0.2">
      <c r="C425" s="11">
        <v>419</v>
      </c>
      <c r="D425" s="11" t="s">
        <v>12</v>
      </c>
      <c r="E425" s="11" t="s">
        <v>25</v>
      </c>
      <c r="F425" s="11" t="s">
        <v>47</v>
      </c>
      <c r="G425" s="11" t="s">
        <v>15</v>
      </c>
      <c r="H425" s="11" t="s">
        <v>16</v>
      </c>
      <c r="I425" s="11" t="s">
        <v>17</v>
      </c>
      <c r="J425" s="11">
        <v>60</v>
      </c>
      <c r="K425" s="11" t="s">
        <v>18</v>
      </c>
      <c r="L425" s="11" t="s">
        <v>19</v>
      </c>
      <c r="M425" s="11" t="s">
        <v>34</v>
      </c>
    </row>
    <row r="426" spans="3:13" x14ac:dyDescent="0.2">
      <c r="C426" s="11">
        <v>420</v>
      </c>
      <c r="D426" s="11" t="s">
        <v>12</v>
      </c>
      <c r="E426" s="11" t="s">
        <v>41</v>
      </c>
      <c r="F426" s="11" t="s">
        <v>35</v>
      </c>
      <c r="G426" s="11" t="s">
        <v>49</v>
      </c>
      <c r="H426" s="11" t="s">
        <v>16</v>
      </c>
      <c r="I426" s="11" t="s">
        <v>36</v>
      </c>
      <c r="J426" s="11">
        <v>60</v>
      </c>
      <c r="K426" s="11" t="s">
        <v>18</v>
      </c>
      <c r="L426" s="11" t="s">
        <v>19</v>
      </c>
      <c r="M426" s="11" t="s">
        <v>37</v>
      </c>
    </row>
    <row r="427" spans="3:13" x14ac:dyDescent="0.2">
      <c r="C427" s="11">
        <v>421</v>
      </c>
      <c r="D427" s="11" t="s">
        <v>24</v>
      </c>
      <c r="E427" s="11" t="s">
        <v>27</v>
      </c>
      <c r="F427" s="11" t="s">
        <v>35</v>
      </c>
      <c r="G427" s="11" t="s">
        <v>15</v>
      </c>
      <c r="H427" s="11" t="s">
        <v>16</v>
      </c>
      <c r="I427" s="11" t="s">
        <v>17</v>
      </c>
      <c r="J427" s="11">
        <v>59</v>
      </c>
      <c r="K427" s="11" t="s">
        <v>18</v>
      </c>
      <c r="L427" s="11" t="s">
        <v>19</v>
      </c>
      <c r="M427" s="11" t="s">
        <v>37</v>
      </c>
    </row>
    <row r="428" spans="3:13" x14ac:dyDescent="0.2">
      <c r="C428" s="11">
        <v>422</v>
      </c>
      <c r="D428" s="11" t="s">
        <v>24</v>
      </c>
      <c r="E428" s="11" t="s">
        <v>41</v>
      </c>
      <c r="F428" s="11" t="s">
        <v>44</v>
      </c>
      <c r="G428" s="11" t="s">
        <v>15</v>
      </c>
      <c r="H428" s="11" t="s">
        <v>16</v>
      </c>
      <c r="I428" s="11" t="s">
        <v>17</v>
      </c>
      <c r="J428" s="11">
        <v>60</v>
      </c>
      <c r="K428" s="11" t="s">
        <v>18</v>
      </c>
      <c r="L428" s="11" t="s">
        <v>19</v>
      </c>
      <c r="M428" s="11" t="s">
        <v>40</v>
      </c>
    </row>
    <row r="429" spans="3:13" x14ac:dyDescent="0.2">
      <c r="C429" s="11">
        <v>423</v>
      </c>
      <c r="D429" s="11" t="s">
        <v>24</v>
      </c>
      <c r="E429" s="11" t="s">
        <v>38</v>
      </c>
      <c r="F429" s="11" t="s">
        <v>14</v>
      </c>
      <c r="G429" s="11" t="s">
        <v>29</v>
      </c>
      <c r="H429" s="11" t="s">
        <v>16</v>
      </c>
      <c r="I429" s="11" t="s">
        <v>17</v>
      </c>
      <c r="J429" s="11">
        <v>60</v>
      </c>
      <c r="K429" s="11" t="s">
        <v>18</v>
      </c>
      <c r="L429" s="11" t="s">
        <v>19</v>
      </c>
      <c r="M429" s="11" t="s">
        <v>26</v>
      </c>
    </row>
    <row r="430" spans="3:13" x14ac:dyDescent="0.2">
      <c r="C430" s="11">
        <v>424</v>
      </c>
      <c r="D430" s="11" t="s">
        <v>12</v>
      </c>
      <c r="E430" s="11" t="s">
        <v>27</v>
      </c>
      <c r="F430" s="11" t="s">
        <v>32</v>
      </c>
      <c r="G430" s="11" t="s">
        <v>13</v>
      </c>
      <c r="H430" s="11" t="s">
        <v>16</v>
      </c>
      <c r="I430" s="11" t="s">
        <v>17</v>
      </c>
      <c r="J430" s="11">
        <v>42</v>
      </c>
      <c r="K430" s="11" t="s">
        <v>18</v>
      </c>
      <c r="L430" s="11" t="s">
        <v>39</v>
      </c>
      <c r="M430" s="11" t="s">
        <v>26</v>
      </c>
    </row>
    <row r="431" spans="3:13" x14ac:dyDescent="0.2">
      <c r="C431" s="11">
        <v>425</v>
      </c>
      <c r="D431" s="11" t="s">
        <v>12</v>
      </c>
      <c r="E431" s="11" t="s">
        <v>27</v>
      </c>
      <c r="F431" s="11" t="s">
        <v>47</v>
      </c>
      <c r="G431" s="11" t="s">
        <v>15</v>
      </c>
      <c r="H431" s="11" t="s">
        <v>16</v>
      </c>
      <c r="I431" s="11" t="s">
        <v>17</v>
      </c>
      <c r="J431" s="11">
        <v>60</v>
      </c>
      <c r="K431" s="11" t="s">
        <v>18</v>
      </c>
      <c r="L431" s="11" t="s">
        <v>39</v>
      </c>
      <c r="M431" s="11" t="s">
        <v>40</v>
      </c>
    </row>
    <row r="432" spans="3:13" x14ac:dyDescent="0.2">
      <c r="C432" s="11">
        <v>426</v>
      </c>
      <c r="D432" s="11" t="s">
        <v>12</v>
      </c>
      <c r="E432" s="11" t="s">
        <v>41</v>
      </c>
      <c r="F432" s="11" t="s">
        <v>14</v>
      </c>
      <c r="G432" s="11" t="s">
        <v>15</v>
      </c>
      <c r="H432" s="11" t="s">
        <v>16</v>
      </c>
      <c r="I432" s="11" t="s">
        <v>17</v>
      </c>
      <c r="J432" s="11">
        <v>45</v>
      </c>
      <c r="K432" s="11" t="s">
        <v>18</v>
      </c>
      <c r="L432" s="11" t="s">
        <v>19</v>
      </c>
      <c r="M432" s="11" t="s">
        <v>26</v>
      </c>
    </row>
    <row r="433" spans="3:13" x14ac:dyDescent="0.2">
      <c r="C433" s="11">
        <v>427</v>
      </c>
      <c r="D433" s="11" t="s">
        <v>24</v>
      </c>
      <c r="E433" s="11" t="s">
        <v>27</v>
      </c>
      <c r="F433" s="11" t="s">
        <v>28</v>
      </c>
      <c r="G433" s="11" t="s">
        <v>13</v>
      </c>
      <c r="H433" s="11" t="s">
        <v>16</v>
      </c>
      <c r="I433" s="11" t="s">
        <v>17</v>
      </c>
      <c r="J433" s="11">
        <v>59</v>
      </c>
      <c r="K433" s="11" t="s">
        <v>18</v>
      </c>
      <c r="L433" s="11" t="s">
        <v>19</v>
      </c>
      <c r="M433" s="11" t="s">
        <v>43</v>
      </c>
    </row>
    <row r="434" spans="3:13" x14ac:dyDescent="0.2">
      <c r="C434" s="11">
        <v>428</v>
      </c>
      <c r="D434" s="11" t="s">
        <v>24</v>
      </c>
      <c r="E434" s="11" t="s">
        <v>27</v>
      </c>
      <c r="F434" s="11" t="s">
        <v>21</v>
      </c>
      <c r="G434" s="11" t="s">
        <v>15</v>
      </c>
      <c r="H434" s="11" t="s">
        <v>16</v>
      </c>
      <c r="I434" s="11" t="s">
        <v>17</v>
      </c>
      <c r="J434" s="11">
        <v>36</v>
      </c>
      <c r="K434" s="11" t="s">
        <v>18</v>
      </c>
      <c r="L434" s="11" t="s">
        <v>19</v>
      </c>
      <c r="M434" s="11" t="s">
        <v>31</v>
      </c>
    </row>
    <row r="435" spans="3:13" x14ac:dyDescent="0.2">
      <c r="C435" s="11">
        <v>429</v>
      </c>
      <c r="D435" s="11" t="s">
        <v>24</v>
      </c>
      <c r="E435" s="11" t="s">
        <v>38</v>
      </c>
      <c r="F435" s="11" t="s">
        <v>28</v>
      </c>
      <c r="G435" s="11" t="s">
        <v>13</v>
      </c>
      <c r="H435" s="11" t="s">
        <v>16</v>
      </c>
      <c r="I435" s="11" t="s">
        <v>17</v>
      </c>
      <c r="J435" s="11">
        <v>60</v>
      </c>
      <c r="K435" s="11" t="s">
        <v>18</v>
      </c>
      <c r="L435" s="11" t="s">
        <v>19</v>
      </c>
      <c r="M435" s="11" t="s">
        <v>43</v>
      </c>
    </row>
    <row r="436" spans="3:13" x14ac:dyDescent="0.2">
      <c r="C436" s="11">
        <v>430</v>
      </c>
      <c r="D436" s="11" t="s">
        <v>24</v>
      </c>
      <c r="E436" s="11" t="s">
        <v>13</v>
      </c>
      <c r="F436" s="11" t="s">
        <v>28</v>
      </c>
      <c r="G436" s="11" t="s">
        <v>29</v>
      </c>
      <c r="H436" s="11" t="s">
        <v>16</v>
      </c>
      <c r="I436" s="11" t="s">
        <v>17</v>
      </c>
      <c r="J436" s="11">
        <v>52</v>
      </c>
      <c r="K436" s="11" t="s">
        <v>18</v>
      </c>
      <c r="L436" s="11" t="s">
        <v>19</v>
      </c>
      <c r="M436" s="11" t="s">
        <v>43</v>
      </c>
    </row>
    <row r="437" spans="3:13" x14ac:dyDescent="0.2">
      <c r="C437" s="11">
        <v>431</v>
      </c>
      <c r="D437" s="11" t="s">
        <v>24</v>
      </c>
      <c r="E437" s="11" t="s">
        <v>13</v>
      </c>
      <c r="F437" s="11" t="s">
        <v>44</v>
      </c>
      <c r="G437" s="11" t="s">
        <v>13</v>
      </c>
      <c r="H437" s="11" t="s">
        <v>16</v>
      </c>
      <c r="I437" s="11" t="s">
        <v>36</v>
      </c>
      <c r="J437" s="11">
        <v>60</v>
      </c>
      <c r="K437" s="11" t="s">
        <v>18</v>
      </c>
      <c r="L437" s="11" t="s">
        <v>19</v>
      </c>
      <c r="M437" s="11" t="s">
        <v>37</v>
      </c>
    </row>
    <row r="438" spans="3:13" x14ac:dyDescent="0.2">
      <c r="C438" s="11">
        <v>432</v>
      </c>
      <c r="D438" s="11" t="s">
        <v>24</v>
      </c>
      <c r="E438" s="11" t="s">
        <v>13</v>
      </c>
      <c r="F438" s="11" t="s">
        <v>32</v>
      </c>
      <c r="G438" s="11" t="s">
        <v>29</v>
      </c>
      <c r="H438" s="11" t="s">
        <v>16</v>
      </c>
      <c r="I438" s="11" t="s">
        <v>17</v>
      </c>
      <c r="J438" s="11">
        <v>60</v>
      </c>
      <c r="K438" s="11" t="s">
        <v>18</v>
      </c>
      <c r="L438" s="11" t="s">
        <v>19</v>
      </c>
      <c r="M438" s="11" t="s">
        <v>43</v>
      </c>
    </row>
    <row r="439" spans="3:13" x14ac:dyDescent="0.2">
      <c r="C439" s="11">
        <v>433</v>
      </c>
      <c r="D439" s="11" t="s">
        <v>12</v>
      </c>
      <c r="E439" s="11" t="s">
        <v>13</v>
      </c>
      <c r="F439" s="11" t="s">
        <v>32</v>
      </c>
      <c r="G439" s="11" t="s">
        <v>42</v>
      </c>
      <c r="H439" s="11" t="s">
        <v>16</v>
      </c>
      <c r="I439" s="11" t="s">
        <v>17</v>
      </c>
      <c r="J439" s="11">
        <v>60</v>
      </c>
      <c r="K439" s="11" t="s">
        <v>18</v>
      </c>
      <c r="L439" s="11" t="s">
        <v>39</v>
      </c>
      <c r="M439" s="11" t="s">
        <v>26</v>
      </c>
    </row>
    <row r="440" spans="3:13" x14ac:dyDescent="0.2">
      <c r="C440" s="11">
        <v>434</v>
      </c>
      <c r="D440" s="11" t="s">
        <v>24</v>
      </c>
      <c r="E440" s="11" t="s">
        <v>41</v>
      </c>
      <c r="F440" s="11" t="s">
        <v>28</v>
      </c>
      <c r="G440" s="11" t="s">
        <v>49</v>
      </c>
      <c r="H440" s="11" t="s">
        <v>16</v>
      </c>
      <c r="I440" s="11" t="s">
        <v>17</v>
      </c>
      <c r="J440" s="11">
        <v>60</v>
      </c>
      <c r="K440" s="11" t="s">
        <v>18</v>
      </c>
      <c r="L440" s="11" t="s">
        <v>19</v>
      </c>
      <c r="M440" s="11" t="s">
        <v>34</v>
      </c>
    </row>
    <row r="441" spans="3:13" x14ac:dyDescent="0.2">
      <c r="C441" s="11">
        <v>435</v>
      </c>
      <c r="D441" s="11" t="s">
        <v>24</v>
      </c>
      <c r="E441" s="11" t="s">
        <v>25</v>
      </c>
      <c r="F441" s="11" t="s">
        <v>33</v>
      </c>
      <c r="G441" s="11" t="s">
        <v>42</v>
      </c>
      <c r="H441" s="11" t="s">
        <v>16</v>
      </c>
      <c r="I441" s="11" t="s">
        <v>17</v>
      </c>
      <c r="J441" s="11">
        <v>57</v>
      </c>
      <c r="K441" s="11" t="s">
        <v>18</v>
      </c>
      <c r="L441" s="11" t="s">
        <v>19</v>
      </c>
      <c r="M441" s="11" t="s">
        <v>26</v>
      </c>
    </row>
    <row r="442" spans="3:13" x14ac:dyDescent="0.2">
      <c r="C442" s="11">
        <v>436</v>
      </c>
      <c r="D442" s="11" t="s">
        <v>24</v>
      </c>
      <c r="E442" s="11" t="s">
        <v>27</v>
      </c>
      <c r="F442" s="11" t="s">
        <v>47</v>
      </c>
      <c r="G442" s="11" t="s">
        <v>13</v>
      </c>
      <c r="H442" s="11" t="s">
        <v>16</v>
      </c>
      <c r="I442" s="11" t="s">
        <v>17</v>
      </c>
      <c r="J442" s="11">
        <v>60</v>
      </c>
      <c r="K442" s="11" t="s">
        <v>18</v>
      </c>
      <c r="L442" s="11" t="s">
        <v>19</v>
      </c>
      <c r="M442" s="11" t="s">
        <v>23</v>
      </c>
    </row>
    <row r="443" spans="3:13" x14ac:dyDescent="0.2">
      <c r="C443" s="11">
        <v>437</v>
      </c>
      <c r="D443" s="11" t="s">
        <v>24</v>
      </c>
      <c r="E443" s="11" t="s">
        <v>27</v>
      </c>
      <c r="F443" s="11" t="s">
        <v>28</v>
      </c>
      <c r="G443" s="11" t="s">
        <v>29</v>
      </c>
      <c r="H443" s="11" t="s">
        <v>16</v>
      </c>
      <c r="I443" s="11" t="s">
        <v>17</v>
      </c>
      <c r="J443" s="11">
        <v>60</v>
      </c>
      <c r="K443" s="11" t="s">
        <v>18</v>
      </c>
      <c r="L443" s="11" t="s">
        <v>19</v>
      </c>
      <c r="M443" s="11" t="s">
        <v>34</v>
      </c>
    </row>
    <row r="444" spans="3:13" x14ac:dyDescent="0.2">
      <c r="C444" s="11">
        <v>438</v>
      </c>
      <c r="D444" s="11" t="s">
        <v>24</v>
      </c>
      <c r="E444" s="11" t="s">
        <v>27</v>
      </c>
      <c r="F444" s="11" t="s">
        <v>28</v>
      </c>
      <c r="G444" s="11" t="s">
        <v>13</v>
      </c>
      <c r="H444" s="11" t="s">
        <v>16</v>
      </c>
      <c r="I444" s="11" t="s">
        <v>17</v>
      </c>
      <c r="J444" s="11">
        <v>60</v>
      </c>
      <c r="K444" s="11" t="s">
        <v>18</v>
      </c>
      <c r="L444" s="11" t="s">
        <v>19</v>
      </c>
      <c r="M444" s="11" t="s">
        <v>26</v>
      </c>
    </row>
    <row r="445" spans="3:13" x14ac:dyDescent="0.2">
      <c r="C445" s="11">
        <v>439</v>
      </c>
      <c r="D445" s="11" t="s">
        <v>24</v>
      </c>
      <c r="E445" s="11" t="s">
        <v>27</v>
      </c>
      <c r="F445" s="11" t="s">
        <v>47</v>
      </c>
      <c r="G445" s="11" t="s">
        <v>15</v>
      </c>
      <c r="H445" s="11" t="s">
        <v>16</v>
      </c>
      <c r="I445" s="11" t="s">
        <v>17</v>
      </c>
      <c r="J445" s="11">
        <v>60</v>
      </c>
      <c r="K445" s="11" t="s">
        <v>18</v>
      </c>
      <c r="L445" s="11" t="s">
        <v>19</v>
      </c>
      <c r="M445" s="11" t="s">
        <v>40</v>
      </c>
    </row>
    <row r="446" spans="3:13" x14ac:dyDescent="0.2">
      <c r="C446" s="11">
        <v>440</v>
      </c>
      <c r="D446" s="11" t="s">
        <v>24</v>
      </c>
      <c r="E446" s="11" t="s">
        <v>41</v>
      </c>
      <c r="F446" s="11" t="s">
        <v>35</v>
      </c>
      <c r="G446" s="11" t="s">
        <v>13</v>
      </c>
      <c r="H446" s="11" t="s">
        <v>16</v>
      </c>
      <c r="I446" s="11" t="s">
        <v>17</v>
      </c>
      <c r="J446" s="11">
        <v>57</v>
      </c>
      <c r="K446" s="11" t="s">
        <v>46</v>
      </c>
      <c r="L446" s="11" t="s">
        <v>19</v>
      </c>
      <c r="M446" s="11" t="s">
        <v>40</v>
      </c>
    </row>
    <row r="447" spans="3:13" x14ac:dyDescent="0.2">
      <c r="C447" s="11">
        <v>441</v>
      </c>
      <c r="D447" s="11" t="s">
        <v>24</v>
      </c>
      <c r="E447" s="11" t="s">
        <v>13</v>
      </c>
      <c r="F447" s="11" t="s">
        <v>33</v>
      </c>
      <c r="G447" s="11" t="s">
        <v>15</v>
      </c>
      <c r="H447" s="11" t="s">
        <v>16</v>
      </c>
      <c r="I447" s="11" t="s">
        <v>17</v>
      </c>
      <c r="J447" s="11">
        <v>60</v>
      </c>
      <c r="K447" s="11" t="s">
        <v>18</v>
      </c>
      <c r="L447" s="11" t="s">
        <v>19</v>
      </c>
      <c r="M447" s="11" t="s">
        <v>37</v>
      </c>
    </row>
    <row r="448" spans="3:13" x14ac:dyDescent="0.2">
      <c r="C448" s="11">
        <v>442</v>
      </c>
      <c r="D448" s="11" t="s">
        <v>24</v>
      </c>
      <c r="E448" s="11" t="s">
        <v>38</v>
      </c>
      <c r="F448" s="11" t="s">
        <v>47</v>
      </c>
      <c r="G448" s="11" t="s">
        <v>29</v>
      </c>
      <c r="H448" s="11" t="s">
        <v>16</v>
      </c>
      <c r="I448" s="11" t="s">
        <v>17</v>
      </c>
      <c r="J448" s="11">
        <v>60</v>
      </c>
      <c r="K448" s="11" t="s">
        <v>18</v>
      </c>
      <c r="L448" s="11" t="s">
        <v>19</v>
      </c>
      <c r="M448" s="11" t="s">
        <v>20</v>
      </c>
    </row>
    <row r="449" spans="3:13" x14ac:dyDescent="0.2">
      <c r="C449" s="11">
        <v>443</v>
      </c>
      <c r="D449" s="11" t="s">
        <v>24</v>
      </c>
      <c r="E449" s="11" t="s">
        <v>38</v>
      </c>
      <c r="F449" s="11" t="s">
        <v>32</v>
      </c>
      <c r="G449" s="11" t="s">
        <v>29</v>
      </c>
      <c r="H449" s="11" t="s">
        <v>16</v>
      </c>
      <c r="I449" s="11" t="s">
        <v>17</v>
      </c>
      <c r="J449" s="11">
        <v>60</v>
      </c>
      <c r="K449" s="11" t="s">
        <v>18</v>
      </c>
      <c r="L449" s="11" t="s">
        <v>19</v>
      </c>
      <c r="M449" s="11" t="s">
        <v>43</v>
      </c>
    </row>
    <row r="450" spans="3:13" x14ac:dyDescent="0.2">
      <c r="C450" s="11">
        <v>444</v>
      </c>
      <c r="D450" s="11" t="s">
        <v>24</v>
      </c>
      <c r="E450" s="11" t="s">
        <v>13</v>
      </c>
      <c r="F450" s="11" t="s">
        <v>28</v>
      </c>
      <c r="G450" s="11" t="s">
        <v>15</v>
      </c>
      <c r="H450" s="11" t="s">
        <v>16</v>
      </c>
      <c r="I450" s="11" t="s">
        <v>17</v>
      </c>
      <c r="J450" s="11">
        <v>60</v>
      </c>
      <c r="K450" s="11" t="s">
        <v>18</v>
      </c>
      <c r="L450" s="11" t="s">
        <v>19</v>
      </c>
      <c r="M450" s="11" t="s">
        <v>26</v>
      </c>
    </row>
    <row r="451" spans="3:13" x14ac:dyDescent="0.2">
      <c r="C451" s="11">
        <v>445</v>
      </c>
      <c r="D451" s="11" t="s">
        <v>12</v>
      </c>
      <c r="E451" s="11" t="s">
        <v>27</v>
      </c>
      <c r="F451" s="11" t="s">
        <v>28</v>
      </c>
      <c r="G451" s="11" t="s">
        <v>15</v>
      </c>
      <c r="H451" s="11" t="s">
        <v>16</v>
      </c>
      <c r="I451" s="11" t="s">
        <v>17</v>
      </c>
      <c r="J451" s="11">
        <v>60</v>
      </c>
      <c r="K451" s="11" t="s">
        <v>18</v>
      </c>
      <c r="L451" s="11" t="s">
        <v>19</v>
      </c>
      <c r="M451" s="11" t="s">
        <v>34</v>
      </c>
    </row>
    <row r="452" spans="3:13" x14ac:dyDescent="0.2">
      <c r="C452" s="11">
        <v>446</v>
      </c>
      <c r="D452" s="11" t="s">
        <v>24</v>
      </c>
      <c r="E452" s="11" t="s">
        <v>27</v>
      </c>
      <c r="F452" s="11" t="s">
        <v>33</v>
      </c>
      <c r="G452" s="11" t="s">
        <v>29</v>
      </c>
      <c r="H452" s="11" t="s">
        <v>16</v>
      </c>
      <c r="I452" s="11" t="s">
        <v>17</v>
      </c>
      <c r="J452" s="11">
        <v>60</v>
      </c>
      <c r="K452" s="11" t="s">
        <v>18</v>
      </c>
      <c r="L452" s="11" t="s">
        <v>19</v>
      </c>
      <c r="M452" s="11" t="s">
        <v>31</v>
      </c>
    </row>
    <row r="453" spans="3:13" x14ac:dyDescent="0.2">
      <c r="C453" s="11">
        <v>447</v>
      </c>
      <c r="D453" s="11" t="s">
        <v>12</v>
      </c>
      <c r="E453" s="11" t="s">
        <v>38</v>
      </c>
      <c r="F453" s="11" t="s">
        <v>14</v>
      </c>
      <c r="G453" s="11" t="s">
        <v>13</v>
      </c>
      <c r="H453" s="11" t="s">
        <v>16</v>
      </c>
      <c r="I453" s="11" t="s">
        <v>17</v>
      </c>
      <c r="J453" s="11">
        <v>45</v>
      </c>
      <c r="K453" s="11" t="s">
        <v>46</v>
      </c>
      <c r="L453" s="11" t="s">
        <v>19</v>
      </c>
      <c r="M453" s="11" t="s">
        <v>40</v>
      </c>
    </row>
    <row r="454" spans="3:13" x14ac:dyDescent="0.2">
      <c r="C454" s="11">
        <v>448</v>
      </c>
      <c r="D454" s="11" t="s">
        <v>24</v>
      </c>
      <c r="E454" s="11" t="s">
        <v>27</v>
      </c>
      <c r="F454" s="11" t="s">
        <v>14</v>
      </c>
      <c r="G454" s="11" t="s">
        <v>13</v>
      </c>
      <c r="H454" s="11" t="s">
        <v>16</v>
      </c>
      <c r="I454" s="11" t="s">
        <v>17</v>
      </c>
      <c r="J454" s="11">
        <v>60</v>
      </c>
      <c r="K454" s="11" t="s">
        <v>46</v>
      </c>
      <c r="L454" s="11" t="s">
        <v>19</v>
      </c>
      <c r="M454" s="11" t="s">
        <v>43</v>
      </c>
    </row>
    <row r="455" spans="3:13" x14ac:dyDescent="0.2">
      <c r="C455" s="11">
        <v>449</v>
      </c>
      <c r="D455" s="11" t="s">
        <v>24</v>
      </c>
      <c r="E455" s="11" t="s">
        <v>13</v>
      </c>
      <c r="F455" s="11" t="s">
        <v>28</v>
      </c>
      <c r="G455" s="11" t="s">
        <v>29</v>
      </c>
      <c r="H455" s="11" t="s">
        <v>16</v>
      </c>
      <c r="I455" s="11" t="s">
        <v>17</v>
      </c>
      <c r="J455" s="11">
        <v>58</v>
      </c>
      <c r="K455" s="11" t="s">
        <v>18</v>
      </c>
      <c r="L455" s="11" t="s">
        <v>19</v>
      </c>
      <c r="M455" s="11" t="s">
        <v>34</v>
      </c>
    </row>
    <row r="456" spans="3:13" x14ac:dyDescent="0.2">
      <c r="C456" s="11">
        <v>450</v>
      </c>
      <c r="D456" s="11" t="s">
        <v>24</v>
      </c>
      <c r="E456" s="11" t="s">
        <v>27</v>
      </c>
      <c r="F456" s="11" t="s">
        <v>44</v>
      </c>
      <c r="G456" s="11" t="s">
        <v>13</v>
      </c>
      <c r="H456" s="11" t="s">
        <v>16</v>
      </c>
      <c r="I456" s="11" t="s">
        <v>17</v>
      </c>
      <c r="J456" s="11">
        <v>56</v>
      </c>
      <c r="K456" s="11" t="s">
        <v>18</v>
      </c>
      <c r="L456" s="11" t="s">
        <v>19</v>
      </c>
      <c r="M456" s="11" t="s">
        <v>26</v>
      </c>
    </row>
    <row r="457" spans="3:13" x14ac:dyDescent="0.2">
      <c r="C457" s="11">
        <v>451</v>
      </c>
      <c r="D457" s="11" t="s">
        <v>24</v>
      </c>
      <c r="E457" s="11" t="s">
        <v>41</v>
      </c>
      <c r="F457" s="11" t="s">
        <v>32</v>
      </c>
      <c r="G457" s="11" t="s">
        <v>15</v>
      </c>
      <c r="H457" s="11" t="s">
        <v>16</v>
      </c>
      <c r="I457" s="11" t="s">
        <v>17</v>
      </c>
      <c r="J457" s="11">
        <v>60</v>
      </c>
      <c r="K457" s="11" t="s">
        <v>18</v>
      </c>
      <c r="L457" s="11" t="s">
        <v>19</v>
      </c>
      <c r="M457" s="11" t="s">
        <v>31</v>
      </c>
    </row>
    <row r="458" spans="3:13" x14ac:dyDescent="0.2">
      <c r="C458" s="11">
        <v>452</v>
      </c>
      <c r="D458" s="11" t="s">
        <v>24</v>
      </c>
      <c r="E458" s="11" t="s">
        <v>27</v>
      </c>
      <c r="F458" s="11" t="s">
        <v>47</v>
      </c>
      <c r="G458" s="11" t="s">
        <v>29</v>
      </c>
      <c r="H458" s="11" t="s">
        <v>16</v>
      </c>
      <c r="I458" s="11" t="s">
        <v>17</v>
      </c>
      <c r="J458" s="11">
        <v>50</v>
      </c>
      <c r="K458" s="11" t="s">
        <v>18</v>
      </c>
      <c r="L458" s="11" t="s">
        <v>19</v>
      </c>
      <c r="M458" s="11" t="s">
        <v>40</v>
      </c>
    </row>
    <row r="459" spans="3:13" x14ac:dyDescent="0.2">
      <c r="C459" s="11">
        <v>453</v>
      </c>
      <c r="D459" s="11" t="s">
        <v>12</v>
      </c>
      <c r="E459" s="11" t="s">
        <v>41</v>
      </c>
      <c r="F459" s="11" t="s">
        <v>21</v>
      </c>
      <c r="G459" s="11" t="s">
        <v>15</v>
      </c>
      <c r="H459" s="11" t="s">
        <v>16</v>
      </c>
      <c r="I459" s="11" t="s">
        <v>17</v>
      </c>
      <c r="J459" s="11">
        <v>57</v>
      </c>
      <c r="K459" s="11" t="s">
        <v>18</v>
      </c>
      <c r="L459" s="11" t="s">
        <v>19</v>
      </c>
      <c r="M459" s="11" t="s">
        <v>43</v>
      </c>
    </row>
    <row r="460" spans="3:13" x14ac:dyDescent="0.2">
      <c r="C460" s="11">
        <v>454</v>
      </c>
      <c r="D460" s="11" t="s">
        <v>24</v>
      </c>
      <c r="E460" s="11" t="s">
        <v>13</v>
      </c>
      <c r="F460" s="11" t="s">
        <v>14</v>
      </c>
      <c r="G460" s="11" t="s">
        <v>29</v>
      </c>
      <c r="H460" s="11" t="s">
        <v>16</v>
      </c>
      <c r="I460" s="11" t="s">
        <v>17</v>
      </c>
      <c r="J460" s="11">
        <v>49</v>
      </c>
      <c r="K460" s="11" t="s">
        <v>18</v>
      </c>
      <c r="L460" s="11" t="s">
        <v>19</v>
      </c>
      <c r="M460" s="11" t="s">
        <v>40</v>
      </c>
    </row>
    <row r="461" spans="3:13" x14ac:dyDescent="0.2">
      <c r="C461" s="11">
        <v>455</v>
      </c>
      <c r="D461" s="11" t="s">
        <v>24</v>
      </c>
      <c r="E461" s="11" t="s">
        <v>38</v>
      </c>
      <c r="F461" s="11" t="s">
        <v>33</v>
      </c>
      <c r="G461" s="11" t="s">
        <v>29</v>
      </c>
      <c r="H461" s="11" t="s">
        <v>16</v>
      </c>
      <c r="I461" s="11" t="s">
        <v>17</v>
      </c>
      <c r="J461" s="11">
        <v>60</v>
      </c>
      <c r="K461" s="11" t="s">
        <v>46</v>
      </c>
      <c r="L461" s="11" t="s">
        <v>19</v>
      </c>
      <c r="M461" s="11" t="s">
        <v>40</v>
      </c>
    </row>
    <row r="462" spans="3:13" x14ac:dyDescent="0.2">
      <c r="C462" s="11">
        <v>456</v>
      </c>
      <c r="D462" s="11" t="s">
        <v>24</v>
      </c>
      <c r="E462" s="11" t="s">
        <v>38</v>
      </c>
      <c r="F462" s="11" t="s">
        <v>28</v>
      </c>
      <c r="G462" s="11" t="s">
        <v>29</v>
      </c>
      <c r="H462" s="11" t="s">
        <v>16</v>
      </c>
      <c r="I462" s="11" t="s">
        <v>17</v>
      </c>
      <c r="J462" s="11">
        <v>60</v>
      </c>
      <c r="K462" s="11" t="s">
        <v>18</v>
      </c>
      <c r="L462" s="11" t="s">
        <v>19</v>
      </c>
      <c r="M462" s="11" t="s">
        <v>40</v>
      </c>
    </row>
    <row r="463" spans="3:13" x14ac:dyDescent="0.2">
      <c r="C463" s="11">
        <v>457</v>
      </c>
      <c r="D463" s="11" t="s">
        <v>24</v>
      </c>
      <c r="E463" s="11" t="s">
        <v>13</v>
      </c>
      <c r="F463" s="11" t="s">
        <v>32</v>
      </c>
      <c r="G463" s="11" t="s">
        <v>15</v>
      </c>
      <c r="H463" s="11" t="s">
        <v>16</v>
      </c>
      <c r="I463" s="11" t="s">
        <v>36</v>
      </c>
      <c r="J463" s="11">
        <v>43</v>
      </c>
      <c r="K463" s="11" t="s">
        <v>18</v>
      </c>
      <c r="L463" s="11" t="s">
        <v>19</v>
      </c>
      <c r="M463" s="11" t="s">
        <v>37</v>
      </c>
    </row>
    <row r="464" spans="3:13" x14ac:dyDescent="0.2">
      <c r="C464" s="11">
        <v>458</v>
      </c>
      <c r="D464" s="11" t="s">
        <v>24</v>
      </c>
      <c r="E464" s="11" t="s">
        <v>13</v>
      </c>
      <c r="F464" s="11" t="s">
        <v>47</v>
      </c>
      <c r="G464" s="11" t="s">
        <v>13</v>
      </c>
      <c r="H464" s="11" t="s">
        <v>16</v>
      </c>
      <c r="I464" s="11" t="s">
        <v>17</v>
      </c>
      <c r="J464" s="11">
        <v>60</v>
      </c>
      <c r="K464" s="11" t="s">
        <v>18</v>
      </c>
      <c r="L464" s="11" t="s">
        <v>19</v>
      </c>
      <c r="M464" s="11" t="s">
        <v>40</v>
      </c>
    </row>
    <row r="465" spans="3:13" x14ac:dyDescent="0.2">
      <c r="C465" s="11">
        <v>459</v>
      </c>
      <c r="D465" s="11" t="s">
        <v>24</v>
      </c>
      <c r="E465" s="11" t="s">
        <v>27</v>
      </c>
      <c r="F465" s="11" t="s">
        <v>47</v>
      </c>
      <c r="G465" s="11" t="s">
        <v>13</v>
      </c>
      <c r="H465" s="11" t="s">
        <v>16</v>
      </c>
      <c r="I465" s="11" t="s">
        <v>17</v>
      </c>
      <c r="J465" s="11">
        <v>60</v>
      </c>
      <c r="K465" s="11" t="s">
        <v>18</v>
      </c>
      <c r="L465" s="11" t="s">
        <v>19</v>
      </c>
      <c r="M465" s="11" t="s">
        <v>40</v>
      </c>
    </row>
    <row r="466" spans="3:13" x14ac:dyDescent="0.2">
      <c r="C466" s="11">
        <v>460</v>
      </c>
      <c r="D466" s="11" t="s">
        <v>55</v>
      </c>
      <c r="E466" s="11" t="s">
        <v>13</v>
      </c>
      <c r="F466" s="11" t="s">
        <v>14</v>
      </c>
      <c r="G466" s="11" t="s">
        <v>42</v>
      </c>
      <c r="H466" s="11" t="s">
        <v>16</v>
      </c>
      <c r="I466" s="11" t="s">
        <v>60</v>
      </c>
      <c r="J466" s="11">
        <v>60</v>
      </c>
      <c r="K466" s="11" t="s">
        <v>46</v>
      </c>
      <c r="L466" s="11" t="s">
        <v>19</v>
      </c>
      <c r="M466" s="11" t="s">
        <v>51</v>
      </c>
    </row>
    <row r="467" spans="3:13" x14ac:dyDescent="0.2">
      <c r="C467" s="11">
        <v>461</v>
      </c>
      <c r="D467" s="11" t="s">
        <v>24</v>
      </c>
      <c r="E467" s="11" t="s">
        <v>13</v>
      </c>
      <c r="F467" s="11" t="s">
        <v>47</v>
      </c>
      <c r="G467" s="11" t="s">
        <v>29</v>
      </c>
      <c r="H467" s="11" t="s">
        <v>16</v>
      </c>
      <c r="I467" s="11" t="s">
        <v>17</v>
      </c>
      <c r="J467" s="11">
        <v>58</v>
      </c>
      <c r="K467" s="11" t="s">
        <v>18</v>
      </c>
      <c r="L467" s="11" t="s">
        <v>19</v>
      </c>
      <c r="M467" s="11" t="s">
        <v>43</v>
      </c>
    </row>
    <row r="468" spans="3:13" x14ac:dyDescent="0.2">
      <c r="C468" s="11">
        <v>462</v>
      </c>
      <c r="D468" s="11" t="s">
        <v>24</v>
      </c>
      <c r="E468" s="11" t="s">
        <v>38</v>
      </c>
      <c r="F468" s="11" t="s">
        <v>28</v>
      </c>
      <c r="G468" s="11" t="s">
        <v>15</v>
      </c>
      <c r="H468" s="11" t="s">
        <v>16</v>
      </c>
      <c r="I468" s="11" t="s">
        <v>17</v>
      </c>
      <c r="J468" s="11">
        <v>60</v>
      </c>
      <c r="K468" s="11" t="s">
        <v>18</v>
      </c>
      <c r="L468" s="11" t="s">
        <v>19</v>
      </c>
      <c r="M468" s="11" t="s">
        <v>40</v>
      </c>
    </row>
    <row r="469" spans="3:13" x14ac:dyDescent="0.2">
      <c r="C469" s="11">
        <v>463</v>
      </c>
      <c r="D469" s="11" t="s">
        <v>24</v>
      </c>
      <c r="E469" s="11" t="s">
        <v>25</v>
      </c>
      <c r="F469" s="11" t="s">
        <v>28</v>
      </c>
      <c r="G469" s="11" t="s">
        <v>29</v>
      </c>
      <c r="H469" s="11" t="s">
        <v>16</v>
      </c>
      <c r="I469" s="11" t="s">
        <v>17</v>
      </c>
      <c r="J469" s="11">
        <v>60</v>
      </c>
      <c r="K469" s="11" t="s">
        <v>18</v>
      </c>
      <c r="L469" s="11" t="s">
        <v>19</v>
      </c>
      <c r="M469" s="11" t="s">
        <v>43</v>
      </c>
    </row>
    <row r="470" spans="3:13" x14ac:dyDescent="0.2">
      <c r="C470" s="11">
        <v>464</v>
      </c>
      <c r="D470" s="11" t="s">
        <v>24</v>
      </c>
      <c r="E470" s="11" t="s">
        <v>38</v>
      </c>
      <c r="F470" s="11" t="s">
        <v>28</v>
      </c>
      <c r="G470" s="11" t="s">
        <v>42</v>
      </c>
      <c r="H470" s="11" t="s">
        <v>16</v>
      </c>
      <c r="I470" s="11" t="s">
        <v>17</v>
      </c>
      <c r="J470" s="11">
        <v>60</v>
      </c>
      <c r="K470" s="11" t="s">
        <v>18</v>
      </c>
      <c r="L470" s="11" t="s">
        <v>19</v>
      </c>
      <c r="M470" s="11" t="s">
        <v>26</v>
      </c>
    </row>
    <row r="471" spans="3:13" x14ac:dyDescent="0.2">
      <c r="C471" s="11">
        <v>465</v>
      </c>
      <c r="D471" s="11" t="s">
        <v>24</v>
      </c>
      <c r="E471" s="11" t="s">
        <v>13</v>
      </c>
      <c r="F471" s="11" t="s">
        <v>28</v>
      </c>
      <c r="G471" s="11" t="s">
        <v>13</v>
      </c>
      <c r="H471" s="11" t="s">
        <v>16</v>
      </c>
      <c r="I471" s="11" t="s">
        <v>17</v>
      </c>
      <c r="J471" s="11">
        <v>60</v>
      </c>
      <c r="K471" s="11" t="s">
        <v>18</v>
      </c>
      <c r="L471" s="11" t="s">
        <v>19</v>
      </c>
      <c r="M471" s="11" t="s">
        <v>37</v>
      </c>
    </row>
    <row r="472" spans="3:13" x14ac:dyDescent="0.2">
      <c r="C472" s="11">
        <v>466</v>
      </c>
      <c r="D472" s="11" t="s">
        <v>24</v>
      </c>
      <c r="E472" s="11" t="s">
        <v>25</v>
      </c>
      <c r="F472" s="11" t="s">
        <v>28</v>
      </c>
      <c r="G472" s="11" t="s">
        <v>29</v>
      </c>
      <c r="H472" s="11" t="s">
        <v>16</v>
      </c>
      <c r="I472" s="11" t="s">
        <v>17</v>
      </c>
      <c r="J472" s="11">
        <v>60</v>
      </c>
      <c r="K472" s="11" t="s">
        <v>18</v>
      </c>
      <c r="L472" s="11" t="s">
        <v>19</v>
      </c>
      <c r="M472" s="11" t="s">
        <v>26</v>
      </c>
    </row>
    <row r="473" spans="3:13" x14ac:dyDescent="0.2">
      <c r="C473" s="11">
        <v>467</v>
      </c>
      <c r="D473" s="11" t="s">
        <v>24</v>
      </c>
      <c r="E473" s="11" t="s">
        <v>27</v>
      </c>
      <c r="F473" s="11" t="s">
        <v>32</v>
      </c>
      <c r="G473" s="11" t="s">
        <v>15</v>
      </c>
      <c r="H473" s="11" t="s">
        <v>16</v>
      </c>
      <c r="I473" s="11" t="s">
        <v>17</v>
      </c>
      <c r="J473" s="11">
        <v>60</v>
      </c>
      <c r="K473" s="11" t="s">
        <v>18</v>
      </c>
      <c r="L473" s="11" t="s">
        <v>19</v>
      </c>
      <c r="M473" s="11" t="s">
        <v>26</v>
      </c>
    </row>
    <row r="474" spans="3:13" x14ac:dyDescent="0.2">
      <c r="C474" s="11">
        <v>468</v>
      </c>
      <c r="D474" s="11" t="s">
        <v>24</v>
      </c>
      <c r="E474" s="11" t="s">
        <v>38</v>
      </c>
      <c r="F474" s="11" t="s">
        <v>28</v>
      </c>
      <c r="G474" s="11" t="s">
        <v>29</v>
      </c>
      <c r="H474" s="11" t="s">
        <v>16</v>
      </c>
      <c r="I474" s="11" t="s">
        <v>17</v>
      </c>
      <c r="J474" s="11">
        <v>60</v>
      </c>
      <c r="K474" s="11" t="s">
        <v>18</v>
      </c>
      <c r="L474" s="11" t="s">
        <v>19</v>
      </c>
      <c r="M474" s="11" t="s">
        <v>26</v>
      </c>
    </row>
    <row r="475" spans="3:13" x14ac:dyDescent="0.2">
      <c r="C475" s="11">
        <v>469</v>
      </c>
      <c r="D475" s="11" t="s">
        <v>24</v>
      </c>
      <c r="E475" s="11" t="s">
        <v>41</v>
      </c>
      <c r="F475" s="11" t="s">
        <v>28</v>
      </c>
      <c r="G475" s="11" t="s">
        <v>13</v>
      </c>
      <c r="H475" s="11" t="s">
        <v>82</v>
      </c>
      <c r="I475" s="11" t="s">
        <v>17</v>
      </c>
      <c r="J475" s="11">
        <v>60</v>
      </c>
      <c r="K475" s="11" t="s">
        <v>46</v>
      </c>
      <c r="L475" s="11" t="s">
        <v>19</v>
      </c>
      <c r="M475" s="11" t="s">
        <v>37</v>
      </c>
    </row>
    <row r="476" spans="3:13" x14ac:dyDescent="0.2">
      <c r="C476" s="11">
        <v>470</v>
      </c>
      <c r="D476" s="11" t="s">
        <v>24</v>
      </c>
      <c r="E476" s="11" t="s">
        <v>41</v>
      </c>
      <c r="F476" s="11" t="s">
        <v>35</v>
      </c>
      <c r="G476" s="11" t="s">
        <v>15</v>
      </c>
      <c r="H476" s="11" t="s">
        <v>16</v>
      </c>
      <c r="I476" s="11" t="s">
        <v>17</v>
      </c>
      <c r="J476" s="11">
        <v>57</v>
      </c>
      <c r="K476" s="11" t="s">
        <v>46</v>
      </c>
      <c r="L476" s="11" t="s">
        <v>19</v>
      </c>
      <c r="M476" s="11" t="s">
        <v>20</v>
      </c>
    </row>
    <row r="477" spans="3:13" x14ac:dyDescent="0.2">
      <c r="C477" s="11">
        <v>471</v>
      </c>
      <c r="D477" s="11" t="s">
        <v>24</v>
      </c>
      <c r="E477" s="11" t="s">
        <v>25</v>
      </c>
      <c r="F477" s="11" t="s">
        <v>47</v>
      </c>
      <c r="G477" s="11" t="s">
        <v>13</v>
      </c>
      <c r="H477" s="11" t="s">
        <v>16</v>
      </c>
      <c r="I477" s="11" t="s">
        <v>17</v>
      </c>
      <c r="J477" s="11">
        <v>60</v>
      </c>
      <c r="K477" s="11" t="s">
        <v>18</v>
      </c>
      <c r="L477" s="11" t="s">
        <v>19</v>
      </c>
      <c r="M477" s="11" t="s">
        <v>20</v>
      </c>
    </row>
    <row r="478" spans="3:13" x14ac:dyDescent="0.2">
      <c r="C478" s="11">
        <v>472</v>
      </c>
      <c r="D478" s="11" t="s">
        <v>24</v>
      </c>
      <c r="E478" s="11" t="s">
        <v>27</v>
      </c>
      <c r="F478" s="11" t="s">
        <v>21</v>
      </c>
      <c r="G478" s="11" t="s">
        <v>29</v>
      </c>
      <c r="H478" s="11" t="s">
        <v>16</v>
      </c>
      <c r="I478" s="11" t="s">
        <v>17</v>
      </c>
      <c r="J478" s="11">
        <v>60</v>
      </c>
      <c r="K478" s="11" t="s">
        <v>18</v>
      </c>
      <c r="L478" s="11" t="s">
        <v>19</v>
      </c>
      <c r="M478" s="11" t="s">
        <v>26</v>
      </c>
    </row>
    <row r="479" spans="3:13" x14ac:dyDescent="0.2">
      <c r="C479" s="11">
        <v>473</v>
      </c>
      <c r="D479" s="11" t="s">
        <v>24</v>
      </c>
      <c r="E479" s="11" t="s">
        <v>27</v>
      </c>
      <c r="F479" s="11" t="s">
        <v>28</v>
      </c>
      <c r="G479" s="11" t="s">
        <v>42</v>
      </c>
      <c r="H479" s="11" t="s">
        <v>16</v>
      </c>
      <c r="I479" s="11" t="s">
        <v>17</v>
      </c>
      <c r="J479" s="11">
        <v>60</v>
      </c>
      <c r="K479" s="11" t="s">
        <v>18</v>
      </c>
      <c r="L479" s="11" t="s">
        <v>19</v>
      </c>
      <c r="M479" s="11" t="s">
        <v>40</v>
      </c>
    </row>
    <row r="480" spans="3:13" x14ac:dyDescent="0.2">
      <c r="C480" s="11">
        <v>474</v>
      </c>
      <c r="D480" s="11" t="s">
        <v>24</v>
      </c>
      <c r="E480" s="11" t="s">
        <v>41</v>
      </c>
      <c r="F480" s="11" t="s">
        <v>32</v>
      </c>
      <c r="G480" s="11" t="s">
        <v>13</v>
      </c>
      <c r="H480" s="11" t="s">
        <v>16</v>
      </c>
      <c r="I480" s="11" t="s">
        <v>17</v>
      </c>
      <c r="J480" s="11">
        <v>60</v>
      </c>
      <c r="K480" s="11" t="s">
        <v>18</v>
      </c>
      <c r="L480" s="11" t="s">
        <v>19</v>
      </c>
      <c r="M480" s="11" t="s">
        <v>20</v>
      </c>
    </row>
    <row r="481" spans="3:13" x14ac:dyDescent="0.2">
      <c r="C481" s="11">
        <v>475</v>
      </c>
      <c r="D481" s="11" t="s">
        <v>24</v>
      </c>
      <c r="E481" s="11" t="s">
        <v>41</v>
      </c>
      <c r="F481" s="11" t="s">
        <v>35</v>
      </c>
      <c r="G481" s="11" t="s">
        <v>15</v>
      </c>
      <c r="H481" s="11" t="s">
        <v>16</v>
      </c>
      <c r="I481" s="11" t="s">
        <v>17</v>
      </c>
      <c r="J481" s="11">
        <v>60</v>
      </c>
      <c r="K481" s="11" t="s">
        <v>18</v>
      </c>
      <c r="L481" s="11" t="s">
        <v>19</v>
      </c>
      <c r="M481" s="11" t="s">
        <v>26</v>
      </c>
    </row>
    <row r="482" spans="3:13" x14ac:dyDescent="0.2">
      <c r="C482" s="11">
        <v>476</v>
      </c>
      <c r="D482" s="11" t="s">
        <v>24</v>
      </c>
      <c r="E482" s="11" t="s">
        <v>27</v>
      </c>
      <c r="F482" s="11" t="s">
        <v>28</v>
      </c>
      <c r="G482" s="11" t="s">
        <v>13</v>
      </c>
      <c r="H482" s="11" t="s">
        <v>16</v>
      </c>
      <c r="I482" s="11" t="s">
        <v>17</v>
      </c>
      <c r="J482" s="11">
        <v>60</v>
      </c>
      <c r="K482" s="11" t="s">
        <v>18</v>
      </c>
      <c r="L482" s="11" t="s">
        <v>19</v>
      </c>
      <c r="M482" s="11" t="s">
        <v>37</v>
      </c>
    </row>
    <row r="483" spans="3:13" x14ac:dyDescent="0.2">
      <c r="C483" s="11">
        <v>477</v>
      </c>
      <c r="D483" s="11" t="s">
        <v>55</v>
      </c>
      <c r="E483" s="11" t="s">
        <v>13</v>
      </c>
      <c r="F483" s="11" t="s">
        <v>32</v>
      </c>
      <c r="G483" s="11" t="s">
        <v>13</v>
      </c>
      <c r="H483" s="11" t="s">
        <v>16</v>
      </c>
      <c r="I483" s="11" t="s">
        <v>60</v>
      </c>
      <c r="J483" s="11">
        <v>60</v>
      </c>
      <c r="K483" s="11" t="s">
        <v>46</v>
      </c>
      <c r="L483" s="11" t="s">
        <v>19</v>
      </c>
      <c r="M483" s="11" t="s">
        <v>51</v>
      </c>
    </row>
    <row r="484" spans="3:13" x14ac:dyDescent="0.2">
      <c r="C484" s="11">
        <v>478</v>
      </c>
      <c r="D484" s="11" t="s">
        <v>24</v>
      </c>
      <c r="E484" s="11" t="s">
        <v>27</v>
      </c>
      <c r="F484" s="11" t="s">
        <v>28</v>
      </c>
      <c r="G484" s="11" t="s">
        <v>29</v>
      </c>
      <c r="H484" s="11" t="s">
        <v>16</v>
      </c>
      <c r="I484" s="11" t="s">
        <v>17</v>
      </c>
      <c r="J484" s="11">
        <v>56</v>
      </c>
      <c r="K484" s="11" t="s">
        <v>18</v>
      </c>
      <c r="L484" s="11" t="s">
        <v>39</v>
      </c>
      <c r="M484" s="11" t="s">
        <v>43</v>
      </c>
    </row>
    <row r="485" spans="3:13" x14ac:dyDescent="0.2">
      <c r="C485" s="11">
        <v>479</v>
      </c>
      <c r="D485" s="11" t="s">
        <v>12</v>
      </c>
      <c r="E485" s="11" t="s">
        <v>13</v>
      </c>
      <c r="F485" s="11" t="s">
        <v>28</v>
      </c>
      <c r="G485" s="11" t="s">
        <v>15</v>
      </c>
      <c r="H485" s="11" t="s">
        <v>16</v>
      </c>
      <c r="I485" s="11" t="s">
        <v>17</v>
      </c>
      <c r="J485" s="11">
        <v>55</v>
      </c>
      <c r="K485" s="11" t="s">
        <v>18</v>
      </c>
      <c r="L485" s="11" t="s">
        <v>19</v>
      </c>
      <c r="M485" s="11" t="s">
        <v>43</v>
      </c>
    </row>
    <row r="486" spans="3:13" x14ac:dyDescent="0.2">
      <c r="C486" s="11">
        <v>480</v>
      </c>
      <c r="D486" s="11" t="s">
        <v>24</v>
      </c>
      <c r="E486" s="11" t="s">
        <v>27</v>
      </c>
      <c r="F486" s="11" t="s">
        <v>28</v>
      </c>
      <c r="G486" s="11" t="s">
        <v>29</v>
      </c>
      <c r="H486" s="11" t="s">
        <v>16</v>
      </c>
      <c r="I486" s="11" t="s">
        <v>17</v>
      </c>
      <c r="J486" s="11">
        <v>48</v>
      </c>
      <c r="K486" s="11" t="s">
        <v>18</v>
      </c>
      <c r="L486" s="11" t="s">
        <v>19</v>
      </c>
      <c r="M486" s="11" t="s">
        <v>40</v>
      </c>
    </row>
    <row r="487" spans="3:13" x14ac:dyDescent="0.2">
      <c r="C487" s="11">
        <v>481</v>
      </c>
      <c r="D487" s="11" t="s">
        <v>12</v>
      </c>
      <c r="E487" s="11" t="s">
        <v>27</v>
      </c>
      <c r="F487" s="11" t="s">
        <v>14</v>
      </c>
      <c r="G487" s="11" t="s">
        <v>13</v>
      </c>
      <c r="H487" s="11" t="s">
        <v>16</v>
      </c>
      <c r="I487" s="11" t="s">
        <v>17</v>
      </c>
      <c r="J487" s="11">
        <v>56</v>
      </c>
      <c r="K487" s="11" t="s">
        <v>18</v>
      </c>
      <c r="L487" s="11" t="s">
        <v>19</v>
      </c>
      <c r="M487" s="11" t="s">
        <v>37</v>
      </c>
    </row>
    <row r="488" spans="3:13" x14ac:dyDescent="0.2">
      <c r="C488" s="11">
        <v>482</v>
      </c>
      <c r="D488" s="11" t="s">
        <v>24</v>
      </c>
      <c r="E488" s="11" t="s">
        <v>27</v>
      </c>
      <c r="F488" s="11" t="s">
        <v>47</v>
      </c>
      <c r="G488" s="11" t="s">
        <v>49</v>
      </c>
      <c r="H488" s="11" t="s">
        <v>16</v>
      </c>
      <c r="I488" s="11" t="s">
        <v>17</v>
      </c>
      <c r="J488" s="11">
        <v>60</v>
      </c>
      <c r="K488" s="11" t="s">
        <v>18</v>
      </c>
      <c r="L488" s="11" t="s">
        <v>19</v>
      </c>
      <c r="M488" s="11" t="s">
        <v>40</v>
      </c>
    </row>
    <row r="489" spans="3:13" x14ac:dyDescent="0.2">
      <c r="C489" s="11">
        <v>483</v>
      </c>
      <c r="D489" s="11" t="s">
        <v>24</v>
      </c>
      <c r="E489" s="11" t="s">
        <v>41</v>
      </c>
      <c r="F489" s="11" t="s">
        <v>35</v>
      </c>
      <c r="G489" s="11" t="s">
        <v>13</v>
      </c>
      <c r="H489" s="11" t="s">
        <v>16</v>
      </c>
      <c r="I489" s="11" t="s">
        <v>17</v>
      </c>
      <c r="J489" s="11">
        <v>60</v>
      </c>
      <c r="K489" s="11" t="s">
        <v>18</v>
      </c>
      <c r="L489" s="11" t="s">
        <v>19</v>
      </c>
      <c r="M489" s="11" t="s">
        <v>40</v>
      </c>
    </row>
    <row r="490" spans="3:13" x14ac:dyDescent="0.2">
      <c r="C490" s="11">
        <v>484</v>
      </c>
      <c r="D490" s="11" t="s">
        <v>12</v>
      </c>
      <c r="E490" s="11" t="s">
        <v>13</v>
      </c>
      <c r="F490" s="11" t="s">
        <v>47</v>
      </c>
      <c r="G490" s="11" t="s">
        <v>13</v>
      </c>
      <c r="H490" s="11" t="s">
        <v>16</v>
      </c>
      <c r="I490" s="11" t="s">
        <v>17</v>
      </c>
      <c r="J490" s="11">
        <v>55</v>
      </c>
      <c r="K490" s="11" t="s">
        <v>18</v>
      </c>
      <c r="L490" s="11" t="s">
        <v>19</v>
      </c>
      <c r="M490" s="11" t="s">
        <v>37</v>
      </c>
    </row>
    <row r="491" spans="3:13" x14ac:dyDescent="0.2">
      <c r="C491" s="11">
        <v>485</v>
      </c>
      <c r="D491" s="11" t="s">
        <v>24</v>
      </c>
      <c r="E491" s="11" t="s">
        <v>13</v>
      </c>
      <c r="F491" s="11" t="s">
        <v>14</v>
      </c>
      <c r="G491" s="11" t="s">
        <v>13</v>
      </c>
      <c r="H491" s="11" t="s">
        <v>16</v>
      </c>
      <c r="I491" s="11" t="s">
        <v>17</v>
      </c>
      <c r="J491" s="11">
        <v>60</v>
      </c>
      <c r="K491" s="11" t="s">
        <v>18</v>
      </c>
      <c r="L491" s="11" t="s">
        <v>19</v>
      </c>
      <c r="M491" s="11" t="s">
        <v>43</v>
      </c>
    </row>
    <row r="492" spans="3:13" x14ac:dyDescent="0.2">
      <c r="C492" s="11">
        <v>486</v>
      </c>
      <c r="D492" s="11" t="s">
        <v>24</v>
      </c>
      <c r="E492" s="11" t="s">
        <v>41</v>
      </c>
      <c r="F492" s="11" t="s">
        <v>28</v>
      </c>
      <c r="G492" s="11" t="s">
        <v>29</v>
      </c>
      <c r="H492" s="11" t="s">
        <v>16</v>
      </c>
      <c r="I492" s="11" t="s">
        <v>17</v>
      </c>
      <c r="J492" s="11">
        <v>60</v>
      </c>
      <c r="K492" s="11" t="s">
        <v>18</v>
      </c>
      <c r="L492" s="11" t="s">
        <v>19</v>
      </c>
      <c r="M492" s="11" t="s">
        <v>37</v>
      </c>
    </row>
    <row r="493" spans="3:13" x14ac:dyDescent="0.2">
      <c r="C493" s="11">
        <v>487</v>
      </c>
      <c r="D493" s="11" t="s">
        <v>24</v>
      </c>
      <c r="E493" s="11" t="s">
        <v>41</v>
      </c>
      <c r="F493" s="11" t="s">
        <v>47</v>
      </c>
      <c r="G493" s="11" t="s">
        <v>13</v>
      </c>
      <c r="H493" s="11" t="s">
        <v>16</v>
      </c>
      <c r="I493" s="11" t="s">
        <v>17</v>
      </c>
      <c r="J493" s="11">
        <v>60</v>
      </c>
      <c r="K493" s="11" t="s">
        <v>18</v>
      </c>
      <c r="L493" s="11" t="s">
        <v>19</v>
      </c>
      <c r="M493" s="11" t="s">
        <v>37</v>
      </c>
    </row>
    <row r="494" spans="3:13" x14ac:dyDescent="0.2">
      <c r="C494" s="11">
        <v>488</v>
      </c>
      <c r="D494" s="11" t="s">
        <v>24</v>
      </c>
      <c r="E494" s="11" t="s">
        <v>13</v>
      </c>
      <c r="F494" s="11" t="s">
        <v>33</v>
      </c>
      <c r="G494" s="11" t="s">
        <v>29</v>
      </c>
      <c r="H494" s="11" t="s">
        <v>16</v>
      </c>
      <c r="I494" s="11" t="s">
        <v>17</v>
      </c>
      <c r="J494" s="11">
        <v>15</v>
      </c>
      <c r="K494" s="11" t="s">
        <v>18</v>
      </c>
      <c r="L494" s="11" t="s">
        <v>19</v>
      </c>
      <c r="M494" s="11" t="s">
        <v>40</v>
      </c>
    </row>
    <row r="495" spans="3:13" x14ac:dyDescent="0.2">
      <c r="C495" s="11">
        <v>489</v>
      </c>
      <c r="D495" s="11" t="s">
        <v>24</v>
      </c>
      <c r="E495" s="11" t="s">
        <v>27</v>
      </c>
      <c r="F495" s="11" t="s">
        <v>14</v>
      </c>
      <c r="G495" s="11" t="s">
        <v>15</v>
      </c>
      <c r="H495" s="11" t="s">
        <v>16</v>
      </c>
      <c r="I495" s="11" t="s">
        <v>17</v>
      </c>
      <c r="J495" s="11">
        <v>15</v>
      </c>
      <c r="K495" s="11" t="s">
        <v>18</v>
      </c>
      <c r="L495" s="11" t="s">
        <v>39</v>
      </c>
      <c r="M495" s="11" t="s">
        <v>40</v>
      </c>
    </row>
    <row r="496" spans="3:13" x14ac:dyDescent="0.2">
      <c r="C496" s="11">
        <v>490</v>
      </c>
      <c r="D496" s="11" t="s">
        <v>12</v>
      </c>
      <c r="E496" s="11" t="s">
        <v>27</v>
      </c>
      <c r="F496" s="11" t="s">
        <v>47</v>
      </c>
      <c r="G496" s="11" t="s">
        <v>15</v>
      </c>
      <c r="H496" s="11" t="s">
        <v>16</v>
      </c>
      <c r="I496" s="11" t="s">
        <v>17</v>
      </c>
      <c r="J496" s="11">
        <v>60</v>
      </c>
      <c r="K496" s="11" t="s">
        <v>18</v>
      </c>
      <c r="L496" s="11" t="s">
        <v>19</v>
      </c>
      <c r="M496" s="11" t="s">
        <v>43</v>
      </c>
    </row>
    <row r="497" spans="3:13" x14ac:dyDescent="0.2">
      <c r="C497" s="11">
        <v>491</v>
      </c>
      <c r="D497" s="11" t="s">
        <v>24</v>
      </c>
      <c r="E497" s="11" t="s">
        <v>27</v>
      </c>
      <c r="F497" s="11" t="s">
        <v>14</v>
      </c>
      <c r="G497" s="11" t="s">
        <v>13</v>
      </c>
      <c r="H497" s="11" t="s">
        <v>16</v>
      </c>
      <c r="I497" s="11" t="s">
        <v>17</v>
      </c>
      <c r="J497" s="11">
        <v>60</v>
      </c>
      <c r="K497" s="11" t="s">
        <v>18</v>
      </c>
      <c r="L497" s="11" t="s">
        <v>19</v>
      </c>
      <c r="M497" s="11" t="s">
        <v>40</v>
      </c>
    </row>
    <row r="498" spans="3:13" x14ac:dyDescent="0.2">
      <c r="C498" s="11">
        <v>492</v>
      </c>
      <c r="D498" s="11" t="s">
        <v>55</v>
      </c>
      <c r="E498" s="11" t="s">
        <v>41</v>
      </c>
      <c r="F498" s="11" t="s">
        <v>21</v>
      </c>
      <c r="G498" s="11" t="s">
        <v>15</v>
      </c>
      <c r="H498" s="11" t="s">
        <v>16</v>
      </c>
      <c r="I498" s="11" t="s">
        <v>17</v>
      </c>
      <c r="J498" s="11">
        <v>49</v>
      </c>
      <c r="K498" s="11" t="s">
        <v>18</v>
      </c>
      <c r="L498" s="11" t="s">
        <v>19</v>
      </c>
      <c r="M498" s="11" t="s">
        <v>48</v>
      </c>
    </row>
    <row r="499" spans="3:13" x14ac:dyDescent="0.2">
      <c r="C499" s="11">
        <v>493</v>
      </c>
      <c r="D499" s="11" t="s">
        <v>12</v>
      </c>
      <c r="E499" s="11" t="s">
        <v>13</v>
      </c>
      <c r="F499" s="11" t="s">
        <v>14</v>
      </c>
      <c r="G499" s="11" t="s">
        <v>49</v>
      </c>
      <c r="H499" s="11" t="s">
        <v>16</v>
      </c>
      <c r="I499" s="11" t="s">
        <v>36</v>
      </c>
      <c r="J499" s="11">
        <v>60</v>
      </c>
      <c r="K499" s="11" t="s">
        <v>18</v>
      </c>
      <c r="L499" s="11" t="s">
        <v>19</v>
      </c>
      <c r="M499" s="11" t="s">
        <v>37</v>
      </c>
    </row>
    <row r="500" spans="3:13" x14ac:dyDescent="0.2">
      <c r="C500" s="11">
        <v>494</v>
      </c>
      <c r="D500" s="11" t="s">
        <v>12</v>
      </c>
      <c r="E500" s="11" t="s">
        <v>25</v>
      </c>
      <c r="F500" s="11" t="s">
        <v>33</v>
      </c>
      <c r="G500" s="11" t="s">
        <v>42</v>
      </c>
      <c r="H500" s="11" t="s">
        <v>16</v>
      </c>
      <c r="I500" s="11" t="s">
        <v>17</v>
      </c>
      <c r="J500" s="11">
        <v>60</v>
      </c>
      <c r="K500" s="11" t="s">
        <v>18</v>
      </c>
      <c r="L500" s="11" t="s">
        <v>19</v>
      </c>
      <c r="M500" s="11" t="s">
        <v>20</v>
      </c>
    </row>
    <row r="501" spans="3:13" x14ac:dyDescent="0.2">
      <c r="C501" s="11">
        <v>495</v>
      </c>
      <c r="D501" s="11" t="s">
        <v>24</v>
      </c>
      <c r="E501" s="11" t="s">
        <v>41</v>
      </c>
      <c r="F501" s="11" t="s">
        <v>47</v>
      </c>
      <c r="G501" s="11" t="s">
        <v>15</v>
      </c>
      <c r="H501" s="11" t="s">
        <v>16</v>
      </c>
      <c r="I501" s="11" t="s">
        <v>17</v>
      </c>
      <c r="J501" s="11">
        <v>30</v>
      </c>
      <c r="K501" s="11" t="s">
        <v>18</v>
      </c>
      <c r="L501" s="11" t="s">
        <v>19</v>
      </c>
      <c r="M501" s="11" t="s">
        <v>40</v>
      </c>
    </row>
    <row r="502" spans="3:13" x14ac:dyDescent="0.2">
      <c r="C502" s="11">
        <v>496</v>
      </c>
      <c r="D502" s="11" t="s">
        <v>24</v>
      </c>
      <c r="E502" s="11" t="s">
        <v>41</v>
      </c>
      <c r="F502" s="11" t="s">
        <v>14</v>
      </c>
      <c r="G502" s="11" t="s">
        <v>13</v>
      </c>
      <c r="H502" s="11" t="s">
        <v>16</v>
      </c>
      <c r="I502" s="11" t="s">
        <v>17</v>
      </c>
      <c r="J502" s="11">
        <v>47</v>
      </c>
      <c r="K502" s="11" t="s">
        <v>18</v>
      </c>
      <c r="L502" s="11" t="s">
        <v>19</v>
      </c>
      <c r="M502" s="11" t="s">
        <v>26</v>
      </c>
    </row>
    <row r="503" spans="3:13" x14ac:dyDescent="0.2">
      <c r="C503" s="11">
        <v>497</v>
      </c>
      <c r="D503" s="11" t="s">
        <v>12</v>
      </c>
      <c r="E503" s="11" t="s">
        <v>13</v>
      </c>
      <c r="F503" s="11" t="s">
        <v>14</v>
      </c>
      <c r="G503" s="11" t="s">
        <v>29</v>
      </c>
      <c r="H503" s="11" t="s">
        <v>16</v>
      </c>
      <c r="I503" s="11" t="s">
        <v>17</v>
      </c>
      <c r="J503" s="11">
        <v>60</v>
      </c>
      <c r="K503" s="11" t="s">
        <v>18</v>
      </c>
      <c r="L503" s="11" t="s">
        <v>19</v>
      </c>
      <c r="M503" s="11" t="s">
        <v>26</v>
      </c>
    </row>
    <row r="504" spans="3:13" x14ac:dyDescent="0.2">
      <c r="C504" s="11">
        <v>498</v>
      </c>
      <c r="D504" s="11" t="s">
        <v>12</v>
      </c>
      <c r="E504" s="11" t="s">
        <v>27</v>
      </c>
      <c r="F504" s="11" t="s">
        <v>44</v>
      </c>
      <c r="G504" s="11" t="s">
        <v>13</v>
      </c>
      <c r="H504" s="11" t="s">
        <v>16</v>
      </c>
      <c r="I504" s="11" t="s">
        <v>17</v>
      </c>
      <c r="J504" s="11">
        <v>60</v>
      </c>
      <c r="K504" s="11" t="s">
        <v>18</v>
      </c>
      <c r="L504" s="11" t="s">
        <v>19</v>
      </c>
      <c r="M504" s="11" t="s">
        <v>45</v>
      </c>
    </row>
    <row r="505" spans="3:13" x14ac:dyDescent="0.2">
      <c r="C505" s="11">
        <v>499</v>
      </c>
      <c r="D505" s="11" t="s">
        <v>12</v>
      </c>
      <c r="E505" s="11" t="s">
        <v>41</v>
      </c>
      <c r="F505" s="11" t="s">
        <v>47</v>
      </c>
      <c r="G505" s="11" t="s">
        <v>49</v>
      </c>
      <c r="H505" s="11" t="s">
        <v>16</v>
      </c>
      <c r="I505" s="11" t="s">
        <v>36</v>
      </c>
      <c r="J505" s="11">
        <v>60</v>
      </c>
      <c r="K505" s="11" t="s">
        <v>18</v>
      </c>
      <c r="L505" s="11" t="s">
        <v>19</v>
      </c>
      <c r="M505" s="11" t="s">
        <v>37</v>
      </c>
    </row>
    <row r="506" spans="3:13" x14ac:dyDescent="0.2">
      <c r="C506" s="11">
        <v>500</v>
      </c>
      <c r="D506" s="11" t="s">
        <v>24</v>
      </c>
      <c r="E506" s="11" t="s">
        <v>13</v>
      </c>
      <c r="F506" s="11" t="s">
        <v>35</v>
      </c>
      <c r="G506" s="11" t="s">
        <v>42</v>
      </c>
      <c r="H506" s="11" t="s">
        <v>16</v>
      </c>
      <c r="I506" s="11" t="s">
        <v>17</v>
      </c>
      <c r="J506" s="11">
        <v>54</v>
      </c>
      <c r="K506" s="11" t="s">
        <v>18</v>
      </c>
      <c r="L506" s="11" t="s">
        <v>19</v>
      </c>
      <c r="M506" s="11" t="s">
        <v>26</v>
      </c>
    </row>
    <row r="507" spans="3:13" x14ac:dyDescent="0.2">
      <c r="C507" s="11">
        <v>501</v>
      </c>
      <c r="D507" s="11" t="s">
        <v>24</v>
      </c>
      <c r="E507" s="11" t="s">
        <v>27</v>
      </c>
      <c r="F507" s="11" t="s">
        <v>28</v>
      </c>
      <c r="G507" s="11" t="s">
        <v>15</v>
      </c>
      <c r="H507" s="11" t="s">
        <v>16</v>
      </c>
      <c r="I507" s="11" t="s">
        <v>17</v>
      </c>
      <c r="J507" s="11">
        <v>55</v>
      </c>
      <c r="K507" s="11" t="s">
        <v>18</v>
      </c>
      <c r="L507" s="11" t="s">
        <v>19</v>
      </c>
      <c r="M507" s="11" t="s">
        <v>31</v>
      </c>
    </row>
    <row r="508" spans="3:13" x14ac:dyDescent="0.2">
      <c r="C508" s="11">
        <v>502</v>
      </c>
      <c r="D508" s="11" t="s">
        <v>24</v>
      </c>
      <c r="E508" s="11" t="s">
        <v>41</v>
      </c>
      <c r="F508" s="11" t="s">
        <v>28</v>
      </c>
      <c r="G508" s="11" t="s">
        <v>42</v>
      </c>
      <c r="H508" s="11" t="s">
        <v>16</v>
      </c>
      <c r="I508" s="11" t="s">
        <v>17</v>
      </c>
      <c r="J508" s="11">
        <v>59</v>
      </c>
      <c r="K508" s="11" t="s">
        <v>18</v>
      </c>
      <c r="L508" s="11" t="s">
        <v>19</v>
      </c>
      <c r="M508" s="11" t="s">
        <v>40</v>
      </c>
    </row>
    <row r="509" spans="3:13" x14ac:dyDescent="0.2">
      <c r="C509" s="11">
        <v>503</v>
      </c>
      <c r="D509" s="11" t="s">
        <v>12</v>
      </c>
      <c r="E509" s="11" t="s">
        <v>38</v>
      </c>
      <c r="F509" s="11" t="s">
        <v>32</v>
      </c>
      <c r="G509" s="11" t="s">
        <v>13</v>
      </c>
      <c r="H509" s="11" t="s">
        <v>16</v>
      </c>
      <c r="I509" s="11" t="s">
        <v>17</v>
      </c>
      <c r="J509" s="11">
        <v>60</v>
      </c>
      <c r="K509" s="11" t="s">
        <v>18</v>
      </c>
      <c r="L509" s="11" t="s">
        <v>19</v>
      </c>
      <c r="M509" s="11" t="s">
        <v>43</v>
      </c>
    </row>
    <row r="510" spans="3:13" x14ac:dyDescent="0.2">
      <c r="C510" s="11">
        <v>504</v>
      </c>
      <c r="D510" s="11" t="s">
        <v>12</v>
      </c>
      <c r="E510" s="11" t="s">
        <v>13</v>
      </c>
      <c r="F510" s="11" t="s">
        <v>32</v>
      </c>
      <c r="G510" s="11" t="s">
        <v>29</v>
      </c>
      <c r="H510" s="11" t="s">
        <v>16</v>
      </c>
      <c r="I510" s="11" t="s">
        <v>17</v>
      </c>
      <c r="J510" s="11">
        <v>60</v>
      </c>
      <c r="K510" s="11" t="s">
        <v>18</v>
      </c>
      <c r="L510" s="11" t="s">
        <v>19</v>
      </c>
      <c r="M510" s="11" t="s">
        <v>40</v>
      </c>
    </row>
    <row r="511" spans="3:13" x14ac:dyDescent="0.2">
      <c r="C511" s="11">
        <v>505</v>
      </c>
      <c r="D511" s="11" t="s">
        <v>24</v>
      </c>
      <c r="E511" s="11" t="s">
        <v>27</v>
      </c>
      <c r="F511" s="11" t="s">
        <v>21</v>
      </c>
      <c r="G511" s="11" t="s">
        <v>15</v>
      </c>
      <c r="H511" s="11" t="s">
        <v>16</v>
      </c>
      <c r="I511" s="11" t="s">
        <v>17</v>
      </c>
      <c r="J511" s="11">
        <v>60</v>
      </c>
      <c r="K511" s="11" t="s">
        <v>18</v>
      </c>
      <c r="L511" s="11" t="s">
        <v>19</v>
      </c>
      <c r="M511" s="11" t="s">
        <v>40</v>
      </c>
    </row>
    <row r="512" spans="3:13" x14ac:dyDescent="0.2">
      <c r="C512" s="11">
        <v>506</v>
      </c>
      <c r="D512" s="11" t="s">
        <v>24</v>
      </c>
      <c r="E512" s="11" t="s">
        <v>27</v>
      </c>
      <c r="F512" s="11" t="s">
        <v>14</v>
      </c>
      <c r="G512" s="11" t="s">
        <v>13</v>
      </c>
      <c r="H512" s="11" t="s">
        <v>16</v>
      </c>
      <c r="I512" s="11" t="s">
        <v>17</v>
      </c>
      <c r="J512" s="11">
        <v>53</v>
      </c>
      <c r="K512" s="11" t="s">
        <v>18</v>
      </c>
      <c r="L512" s="11" t="s">
        <v>19</v>
      </c>
      <c r="M512" s="11" t="s">
        <v>34</v>
      </c>
    </row>
    <row r="513" spans="3:13" x14ac:dyDescent="0.2">
      <c r="C513" s="11">
        <v>507</v>
      </c>
      <c r="D513" s="11" t="s">
        <v>24</v>
      </c>
      <c r="E513" s="11" t="s">
        <v>13</v>
      </c>
      <c r="F513" s="11" t="s">
        <v>14</v>
      </c>
      <c r="G513" s="11" t="s">
        <v>13</v>
      </c>
      <c r="H513" s="11" t="s">
        <v>16</v>
      </c>
      <c r="I513" s="11" t="s">
        <v>17</v>
      </c>
      <c r="J513" s="11">
        <v>60</v>
      </c>
      <c r="K513" s="11" t="s">
        <v>18</v>
      </c>
      <c r="L513" s="11" t="s">
        <v>19</v>
      </c>
      <c r="M513" s="11" t="s">
        <v>43</v>
      </c>
    </row>
    <row r="514" spans="3:13" x14ac:dyDescent="0.2">
      <c r="C514" s="11">
        <v>508</v>
      </c>
      <c r="D514" s="11" t="s">
        <v>24</v>
      </c>
      <c r="E514" s="11" t="s">
        <v>27</v>
      </c>
      <c r="F514" s="11" t="s">
        <v>21</v>
      </c>
      <c r="G514" s="11" t="s">
        <v>15</v>
      </c>
      <c r="H514" s="11" t="s">
        <v>16</v>
      </c>
      <c r="I514" s="11" t="s">
        <v>17</v>
      </c>
      <c r="J514" s="11">
        <v>60</v>
      </c>
      <c r="K514" s="11" t="s">
        <v>18</v>
      </c>
      <c r="L514" s="11" t="s">
        <v>19</v>
      </c>
      <c r="M514" s="11" t="s">
        <v>40</v>
      </c>
    </row>
    <row r="515" spans="3:13" x14ac:dyDescent="0.2">
      <c r="C515" s="11">
        <v>509</v>
      </c>
      <c r="D515" s="11" t="s">
        <v>12</v>
      </c>
      <c r="E515" s="11" t="s">
        <v>41</v>
      </c>
      <c r="F515" s="11" t="s">
        <v>32</v>
      </c>
      <c r="G515" s="11" t="s">
        <v>15</v>
      </c>
      <c r="H515" s="11" t="s">
        <v>16</v>
      </c>
      <c r="I515" s="11" t="s">
        <v>17</v>
      </c>
      <c r="J515" s="11">
        <v>60</v>
      </c>
      <c r="K515" s="11" t="s">
        <v>18</v>
      </c>
      <c r="L515" s="11" t="s">
        <v>19</v>
      </c>
      <c r="M515" s="11" t="s">
        <v>37</v>
      </c>
    </row>
    <row r="516" spans="3:13" x14ac:dyDescent="0.2">
      <c r="C516" s="11">
        <v>510</v>
      </c>
      <c r="D516" s="11" t="s">
        <v>24</v>
      </c>
      <c r="E516" s="11" t="s">
        <v>13</v>
      </c>
      <c r="F516" s="11" t="s">
        <v>28</v>
      </c>
      <c r="G516" s="11" t="s">
        <v>13</v>
      </c>
      <c r="H516" s="11" t="s">
        <v>16</v>
      </c>
      <c r="I516" s="11" t="s">
        <v>17</v>
      </c>
      <c r="J516" s="11">
        <v>60</v>
      </c>
      <c r="K516" s="11" t="s">
        <v>18</v>
      </c>
      <c r="L516" s="11" t="s">
        <v>19</v>
      </c>
      <c r="M516" s="11" t="s">
        <v>43</v>
      </c>
    </row>
    <row r="517" spans="3:13" x14ac:dyDescent="0.2">
      <c r="C517" s="11">
        <v>511</v>
      </c>
      <c r="D517" s="11" t="s">
        <v>55</v>
      </c>
      <c r="E517" s="11" t="s">
        <v>38</v>
      </c>
      <c r="F517" s="11" t="s">
        <v>35</v>
      </c>
      <c r="G517" s="11" t="s">
        <v>29</v>
      </c>
      <c r="H517" s="11" t="s">
        <v>16</v>
      </c>
      <c r="I517" s="11" t="s">
        <v>17</v>
      </c>
      <c r="J517" s="11">
        <v>60</v>
      </c>
      <c r="K517" s="11" t="s">
        <v>18</v>
      </c>
      <c r="L517" s="11" t="s">
        <v>19</v>
      </c>
      <c r="M517" s="11" t="s">
        <v>48</v>
      </c>
    </row>
    <row r="518" spans="3:13" x14ac:dyDescent="0.2">
      <c r="C518" s="11">
        <v>512</v>
      </c>
      <c r="D518" s="11" t="s">
        <v>12</v>
      </c>
      <c r="E518" s="11" t="s">
        <v>41</v>
      </c>
      <c r="F518" s="11" t="s">
        <v>35</v>
      </c>
      <c r="G518" s="11" t="s">
        <v>49</v>
      </c>
      <c r="H518" s="11" t="s">
        <v>16</v>
      </c>
      <c r="I518" s="11" t="s">
        <v>36</v>
      </c>
      <c r="J518" s="11">
        <v>60</v>
      </c>
      <c r="K518" s="11" t="s">
        <v>18</v>
      </c>
      <c r="L518" s="11" t="s">
        <v>19</v>
      </c>
      <c r="M518" s="11" t="s">
        <v>37</v>
      </c>
    </row>
    <row r="519" spans="3:13" x14ac:dyDescent="0.2">
      <c r="C519" s="11">
        <v>513</v>
      </c>
      <c r="D519" s="11" t="s">
        <v>24</v>
      </c>
      <c r="E519" s="11" t="s">
        <v>41</v>
      </c>
      <c r="F519" s="11" t="s">
        <v>44</v>
      </c>
      <c r="G519" s="11" t="s">
        <v>49</v>
      </c>
      <c r="H519" s="11" t="s">
        <v>16</v>
      </c>
      <c r="I519" s="11" t="s">
        <v>17</v>
      </c>
      <c r="J519" s="11">
        <v>44</v>
      </c>
      <c r="K519" s="11" t="s">
        <v>18</v>
      </c>
      <c r="L519" s="11" t="s">
        <v>39</v>
      </c>
      <c r="M519" s="11" t="s">
        <v>23</v>
      </c>
    </row>
    <row r="520" spans="3:13" x14ac:dyDescent="0.2">
      <c r="C520" s="11">
        <v>514</v>
      </c>
      <c r="D520" s="11" t="s">
        <v>24</v>
      </c>
      <c r="E520" s="11" t="s">
        <v>38</v>
      </c>
      <c r="F520" s="11" t="s">
        <v>28</v>
      </c>
      <c r="G520" s="11" t="s">
        <v>13</v>
      </c>
      <c r="H520" s="11" t="s">
        <v>16</v>
      </c>
      <c r="I520" s="11" t="s">
        <v>36</v>
      </c>
      <c r="J520" s="11">
        <v>60</v>
      </c>
      <c r="K520" s="11" t="s">
        <v>18</v>
      </c>
      <c r="L520" s="11" t="s">
        <v>19</v>
      </c>
      <c r="M520" s="11" t="s">
        <v>23</v>
      </c>
    </row>
    <row r="521" spans="3:13" x14ac:dyDescent="0.2">
      <c r="C521" s="11">
        <v>515</v>
      </c>
      <c r="D521" s="11" t="s">
        <v>24</v>
      </c>
      <c r="E521" s="11" t="s">
        <v>13</v>
      </c>
      <c r="F521" s="11" t="s">
        <v>28</v>
      </c>
      <c r="G521" s="11" t="s">
        <v>13</v>
      </c>
      <c r="H521" s="11" t="s">
        <v>16</v>
      </c>
      <c r="I521" s="11" t="s">
        <v>17</v>
      </c>
      <c r="J521" s="11">
        <v>60</v>
      </c>
      <c r="K521" s="11" t="s">
        <v>18</v>
      </c>
      <c r="L521" s="11" t="s">
        <v>19</v>
      </c>
      <c r="M521" s="11" t="s">
        <v>34</v>
      </c>
    </row>
    <row r="522" spans="3:13" x14ac:dyDescent="0.2">
      <c r="C522" s="11">
        <v>516</v>
      </c>
      <c r="D522" s="11" t="s">
        <v>24</v>
      </c>
      <c r="E522" s="11" t="s">
        <v>41</v>
      </c>
      <c r="F522" s="11" t="s">
        <v>33</v>
      </c>
      <c r="G522" s="11" t="s">
        <v>13</v>
      </c>
      <c r="H522" s="11" t="s">
        <v>16</v>
      </c>
      <c r="I522" s="11" t="s">
        <v>17</v>
      </c>
      <c r="J522" s="11">
        <v>60</v>
      </c>
      <c r="K522" s="11" t="s">
        <v>18</v>
      </c>
      <c r="L522" s="11" t="s">
        <v>39</v>
      </c>
      <c r="M522" s="11" t="s">
        <v>26</v>
      </c>
    </row>
    <row r="523" spans="3:13" x14ac:dyDescent="0.2">
      <c r="C523" s="11">
        <v>517</v>
      </c>
      <c r="D523" s="11" t="s">
        <v>24</v>
      </c>
      <c r="E523" s="11" t="s">
        <v>13</v>
      </c>
      <c r="F523" s="11" t="s">
        <v>14</v>
      </c>
      <c r="G523" s="11" t="s">
        <v>29</v>
      </c>
      <c r="H523" s="11" t="s">
        <v>16</v>
      </c>
      <c r="I523" s="11" t="s">
        <v>17</v>
      </c>
      <c r="J523" s="11">
        <v>54</v>
      </c>
      <c r="K523" s="11" t="s">
        <v>18</v>
      </c>
      <c r="L523" s="11" t="s">
        <v>19</v>
      </c>
      <c r="M523" s="11" t="s">
        <v>34</v>
      </c>
    </row>
    <row r="524" spans="3:13" x14ac:dyDescent="0.2">
      <c r="C524" s="11">
        <v>518</v>
      </c>
      <c r="D524" s="11" t="s">
        <v>24</v>
      </c>
      <c r="E524" s="11" t="s">
        <v>41</v>
      </c>
      <c r="F524" s="11" t="s">
        <v>28</v>
      </c>
      <c r="G524" s="11" t="s">
        <v>13</v>
      </c>
      <c r="H524" s="11" t="s">
        <v>16</v>
      </c>
      <c r="I524" s="11" t="s">
        <v>17</v>
      </c>
      <c r="J524" s="11">
        <v>60</v>
      </c>
      <c r="K524" s="11" t="s">
        <v>18</v>
      </c>
      <c r="L524" s="11" t="s">
        <v>19</v>
      </c>
      <c r="M524" s="11" t="s">
        <v>34</v>
      </c>
    </row>
    <row r="525" spans="3:13" x14ac:dyDescent="0.2">
      <c r="C525" s="11">
        <v>519</v>
      </c>
      <c r="D525" s="11" t="s">
        <v>24</v>
      </c>
      <c r="E525" s="11" t="s">
        <v>38</v>
      </c>
      <c r="F525" s="11" t="s">
        <v>14</v>
      </c>
      <c r="G525" s="11" t="s">
        <v>29</v>
      </c>
      <c r="H525" s="11" t="s">
        <v>16</v>
      </c>
      <c r="I525" s="11" t="s">
        <v>17</v>
      </c>
      <c r="J525" s="11">
        <v>60</v>
      </c>
      <c r="K525" s="11" t="s">
        <v>18</v>
      </c>
      <c r="L525" s="11" t="s">
        <v>19</v>
      </c>
      <c r="M525" s="11" t="s">
        <v>43</v>
      </c>
    </row>
    <row r="526" spans="3:13" x14ac:dyDescent="0.2">
      <c r="C526" s="11">
        <v>520</v>
      </c>
      <c r="D526" s="11" t="s">
        <v>24</v>
      </c>
      <c r="E526" s="11" t="s">
        <v>38</v>
      </c>
      <c r="F526" s="11" t="s">
        <v>32</v>
      </c>
      <c r="G526" s="11" t="s">
        <v>13</v>
      </c>
      <c r="H526" s="11" t="s">
        <v>16</v>
      </c>
      <c r="I526" s="11" t="s">
        <v>17</v>
      </c>
      <c r="J526" s="11">
        <v>23</v>
      </c>
      <c r="K526" s="11" t="s">
        <v>18</v>
      </c>
      <c r="L526" s="11" t="s">
        <v>39</v>
      </c>
      <c r="M526" s="11" t="s">
        <v>40</v>
      </c>
    </row>
    <row r="527" spans="3:13" x14ac:dyDescent="0.2">
      <c r="C527" s="11">
        <v>521</v>
      </c>
      <c r="D527" s="11" t="s">
        <v>12</v>
      </c>
      <c r="E527" s="11" t="s">
        <v>13</v>
      </c>
      <c r="F527" s="11" t="s">
        <v>33</v>
      </c>
      <c r="G527" s="11" t="s">
        <v>15</v>
      </c>
      <c r="H527" s="11" t="s">
        <v>16</v>
      </c>
      <c r="I527" s="11" t="s">
        <v>17</v>
      </c>
      <c r="J527" s="11">
        <v>59</v>
      </c>
      <c r="K527" s="11" t="s">
        <v>46</v>
      </c>
      <c r="L527" s="11" t="s">
        <v>39</v>
      </c>
      <c r="M527" s="11" t="s">
        <v>45</v>
      </c>
    </row>
    <row r="528" spans="3:13" x14ac:dyDescent="0.2">
      <c r="C528" s="11">
        <v>522</v>
      </c>
      <c r="D528" s="11" t="s">
        <v>12</v>
      </c>
      <c r="E528" s="11" t="s">
        <v>41</v>
      </c>
      <c r="F528" s="11" t="s">
        <v>21</v>
      </c>
      <c r="G528" s="11" t="s">
        <v>15</v>
      </c>
      <c r="H528" s="11" t="s">
        <v>16</v>
      </c>
      <c r="I528" s="11" t="s">
        <v>17</v>
      </c>
      <c r="J528" s="11">
        <v>60</v>
      </c>
      <c r="K528" s="11" t="s">
        <v>18</v>
      </c>
      <c r="L528" s="11" t="s">
        <v>39</v>
      </c>
      <c r="M528" s="11" t="s">
        <v>37</v>
      </c>
    </row>
    <row r="529" spans="3:13" x14ac:dyDescent="0.2">
      <c r="C529" s="11">
        <v>523</v>
      </c>
      <c r="D529" s="11" t="s">
        <v>24</v>
      </c>
      <c r="E529" s="11" t="s">
        <v>13</v>
      </c>
      <c r="F529" s="11" t="s">
        <v>47</v>
      </c>
      <c r="G529" s="11" t="s">
        <v>29</v>
      </c>
      <c r="H529" s="11" t="s">
        <v>16</v>
      </c>
      <c r="I529" s="11" t="s">
        <v>17</v>
      </c>
      <c r="J529" s="11">
        <v>59</v>
      </c>
      <c r="K529" s="11" t="s">
        <v>18</v>
      </c>
      <c r="L529" s="11" t="s">
        <v>19</v>
      </c>
      <c r="M529" s="11" t="s">
        <v>26</v>
      </c>
    </row>
    <row r="530" spans="3:13" x14ac:dyDescent="0.2">
      <c r="C530" s="11">
        <v>524</v>
      </c>
      <c r="D530" s="11" t="s">
        <v>24</v>
      </c>
      <c r="E530" s="11" t="s">
        <v>38</v>
      </c>
      <c r="F530" s="11" t="s">
        <v>33</v>
      </c>
      <c r="G530" s="11" t="s">
        <v>29</v>
      </c>
      <c r="H530" s="11" t="s">
        <v>16</v>
      </c>
      <c r="I530" s="11" t="s">
        <v>17</v>
      </c>
      <c r="J530" s="11">
        <v>60</v>
      </c>
      <c r="K530" s="11" t="s">
        <v>18</v>
      </c>
      <c r="L530" s="11" t="s">
        <v>39</v>
      </c>
      <c r="M530" s="11" t="s">
        <v>20</v>
      </c>
    </row>
    <row r="531" spans="3:13" x14ac:dyDescent="0.2">
      <c r="C531" s="11">
        <v>525</v>
      </c>
      <c r="D531" s="11" t="s">
        <v>24</v>
      </c>
      <c r="E531" s="11" t="s">
        <v>13</v>
      </c>
      <c r="F531" s="11" t="s">
        <v>32</v>
      </c>
      <c r="G531" s="11" t="s">
        <v>42</v>
      </c>
      <c r="H531" s="11" t="s">
        <v>16</v>
      </c>
      <c r="I531" s="11" t="s">
        <v>17</v>
      </c>
      <c r="J531" s="11">
        <v>48</v>
      </c>
      <c r="K531" s="11" t="s">
        <v>18</v>
      </c>
      <c r="L531" s="11" t="s">
        <v>19</v>
      </c>
      <c r="M531" s="11" t="s">
        <v>37</v>
      </c>
    </row>
    <row r="532" spans="3:13" x14ac:dyDescent="0.2">
      <c r="C532" s="11">
        <v>526</v>
      </c>
      <c r="D532" s="11" t="s">
        <v>24</v>
      </c>
      <c r="E532" s="11" t="s">
        <v>13</v>
      </c>
      <c r="F532" s="11" t="s">
        <v>28</v>
      </c>
      <c r="G532" s="11" t="s">
        <v>42</v>
      </c>
      <c r="H532" s="11" t="s">
        <v>16</v>
      </c>
      <c r="I532" s="11" t="s">
        <v>17</v>
      </c>
      <c r="J532" s="11">
        <v>60</v>
      </c>
      <c r="K532" s="11" t="s">
        <v>18</v>
      </c>
      <c r="L532" s="11" t="s">
        <v>19</v>
      </c>
      <c r="M532" s="11" t="s">
        <v>26</v>
      </c>
    </row>
    <row r="533" spans="3:13" x14ac:dyDescent="0.2">
      <c r="C533" s="11">
        <v>527</v>
      </c>
      <c r="D533" s="11" t="s">
        <v>24</v>
      </c>
      <c r="E533" s="11" t="s">
        <v>41</v>
      </c>
      <c r="F533" s="11" t="s">
        <v>33</v>
      </c>
      <c r="G533" s="11" t="s">
        <v>15</v>
      </c>
      <c r="H533" s="11" t="s">
        <v>16</v>
      </c>
      <c r="I533" s="11" t="s">
        <v>17</v>
      </c>
      <c r="J533" s="11">
        <v>60</v>
      </c>
      <c r="K533" s="11" t="s">
        <v>18</v>
      </c>
      <c r="L533" s="11" t="s">
        <v>19</v>
      </c>
      <c r="M533" s="11" t="s">
        <v>34</v>
      </c>
    </row>
    <row r="534" spans="3:13" x14ac:dyDescent="0.2">
      <c r="C534" s="11">
        <v>528</v>
      </c>
      <c r="D534" s="11" t="s">
        <v>12</v>
      </c>
      <c r="E534" s="11" t="s">
        <v>13</v>
      </c>
      <c r="F534" s="11" t="s">
        <v>35</v>
      </c>
      <c r="G534" s="11" t="s">
        <v>15</v>
      </c>
      <c r="H534" s="11" t="s">
        <v>16</v>
      </c>
      <c r="I534" s="11" t="s">
        <v>17</v>
      </c>
      <c r="J534" s="11">
        <v>47</v>
      </c>
      <c r="K534" s="11" t="s">
        <v>18</v>
      </c>
      <c r="L534" s="11" t="s">
        <v>19</v>
      </c>
      <c r="M534" s="11" t="s">
        <v>26</v>
      </c>
    </row>
    <row r="535" spans="3:13" x14ac:dyDescent="0.2">
      <c r="C535" s="11">
        <v>529</v>
      </c>
      <c r="D535" s="11" t="s">
        <v>55</v>
      </c>
      <c r="E535" s="11" t="s">
        <v>13</v>
      </c>
      <c r="F535" s="11" t="s">
        <v>28</v>
      </c>
      <c r="G535" s="11" t="s">
        <v>42</v>
      </c>
      <c r="H535" s="11" t="s">
        <v>16</v>
      </c>
      <c r="I535" s="11" t="s">
        <v>60</v>
      </c>
      <c r="J535" s="11">
        <v>60</v>
      </c>
      <c r="K535" s="11" t="s">
        <v>18</v>
      </c>
      <c r="L535" s="11" t="s">
        <v>19</v>
      </c>
      <c r="M535" s="11" t="s">
        <v>51</v>
      </c>
    </row>
    <row r="536" spans="3:13" x14ac:dyDescent="0.2">
      <c r="C536" s="11">
        <v>530</v>
      </c>
      <c r="D536" s="11" t="s">
        <v>12</v>
      </c>
      <c r="E536" s="11" t="s">
        <v>27</v>
      </c>
      <c r="F536" s="11" t="s">
        <v>21</v>
      </c>
      <c r="G536" s="11" t="s">
        <v>13</v>
      </c>
      <c r="H536" s="11" t="s">
        <v>16</v>
      </c>
      <c r="I536" s="11" t="s">
        <v>17</v>
      </c>
      <c r="J536" s="11">
        <v>56</v>
      </c>
      <c r="K536" s="11" t="s">
        <v>18</v>
      </c>
      <c r="L536" s="11" t="s">
        <v>19</v>
      </c>
      <c r="M536" s="11" t="s">
        <v>34</v>
      </c>
    </row>
    <row r="537" spans="3:13" x14ac:dyDescent="0.2">
      <c r="C537" s="11">
        <v>531</v>
      </c>
      <c r="D537" s="11" t="s">
        <v>24</v>
      </c>
      <c r="E537" s="11" t="s">
        <v>27</v>
      </c>
      <c r="F537" s="11" t="s">
        <v>14</v>
      </c>
      <c r="G537" s="11" t="s">
        <v>29</v>
      </c>
      <c r="H537" s="11" t="s">
        <v>16</v>
      </c>
      <c r="I537" s="11" t="s">
        <v>17</v>
      </c>
      <c r="J537" s="11">
        <v>60</v>
      </c>
      <c r="K537" s="11" t="s">
        <v>18</v>
      </c>
      <c r="L537" s="11" t="s">
        <v>19</v>
      </c>
      <c r="M537" s="11" t="s">
        <v>20</v>
      </c>
    </row>
    <row r="538" spans="3:13" x14ac:dyDescent="0.2">
      <c r="C538" s="11">
        <v>532</v>
      </c>
      <c r="D538" s="11" t="s">
        <v>12</v>
      </c>
      <c r="E538" s="11" t="s">
        <v>13</v>
      </c>
      <c r="F538" s="11" t="s">
        <v>47</v>
      </c>
      <c r="G538" s="11" t="s">
        <v>29</v>
      </c>
      <c r="H538" s="11" t="s">
        <v>16</v>
      </c>
      <c r="I538" s="11" t="s">
        <v>17</v>
      </c>
      <c r="J538" s="11">
        <v>59</v>
      </c>
      <c r="K538" s="11" t="s">
        <v>18</v>
      </c>
      <c r="L538" s="11" t="s">
        <v>39</v>
      </c>
      <c r="M538" s="11" t="s">
        <v>31</v>
      </c>
    </row>
    <row r="539" spans="3:13" x14ac:dyDescent="0.2">
      <c r="C539" s="11">
        <v>533</v>
      </c>
      <c r="D539" s="11" t="s">
        <v>24</v>
      </c>
      <c r="E539" s="11" t="s">
        <v>13</v>
      </c>
      <c r="F539" s="11" t="s">
        <v>32</v>
      </c>
      <c r="G539" s="11" t="s">
        <v>29</v>
      </c>
      <c r="H539" s="11" t="s">
        <v>16</v>
      </c>
      <c r="I539" s="11" t="s">
        <v>17</v>
      </c>
      <c r="J539" s="11">
        <v>60</v>
      </c>
      <c r="K539" s="11" t="s">
        <v>18</v>
      </c>
      <c r="L539" s="11" t="s">
        <v>19</v>
      </c>
      <c r="M539" s="11" t="s">
        <v>43</v>
      </c>
    </row>
    <row r="540" spans="3:13" x14ac:dyDescent="0.2">
      <c r="C540" s="11">
        <v>534</v>
      </c>
      <c r="D540" s="11" t="s">
        <v>24</v>
      </c>
      <c r="E540" s="11" t="s">
        <v>27</v>
      </c>
      <c r="F540" s="11" t="s">
        <v>28</v>
      </c>
      <c r="G540" s="11" t="s">
        <v>42</v>
      </c>
      <c r="H540" s="11" t="s">
        <v>16</v>
      </c>
      <c r="I540" s="11" t="s">
        <v>17</v>
      </c>
      <c r="J540" s="11">
        <v>58</v>
      </c>
      <c r="K540" s="11" t="s">
        <v>18</v>
      </c>
      <c r="L540" s="11" t="s">
        <v>19</v>
      </c>
      <c r="M540" s="11" t="s">
        <v>43</v>
      </c>
    </row>
    <row r="541" spans="3:13" x14ac:dyDescent="0.2">
      <c r="C541" s="11">
        <v>535</v>
      </c>
      <c r="D541" s="11" t="s">
        <v>12</v>
      </c>
      <c r="E541" s="11" t="s">
        <v>25</v>
      </c>
      <c r="F541" s="11" t="s">
        <v>28</v>
      </c>
      <c r="G541" s="11" t="s">
        <v>15</v>
      </c>
      <c r="H541" s="11" t="s">
        <v>16</v>
      </c>
      <c r="I541" s="11" t="s">
        <v>17</v>
      </c>
      <c r="J541" s="11">
        <v>60</v>
      </c>
      <c r="K541" s="11" t="s">
        <v>18</v>
      </c>
      <c r="L541" s="11" t="s">
        <v>19</v>
      </c>
      <c r="M541" s="11" t="s">
        <v>20</v>
      </c>
    </row>
    <row r="542" spans="3:13" x14ac:dyDescent="0.2">
      <c r="C542" s="11">
        <v>536</v>
      </c>
      <c r="D542" s="11" t="s">
        <v>24</v>
      </c>
      <c r="E542" s="11" t="s">
        <v>27</v>
      </c>
      <c r="F542" s="11" t="s">
        <v>28</v>
      </c>
      <c r="G542" s="11" t="s">
        <v>15</v>
      </c>
      <c r="H542" s="11" t="s">
        <v>16</v>
      </c>
      <c r="I542" s="11" t="s">
        <v>17</v>
      </c>
      <c r="J542" s="11">
        <v>55</v>
      </c>
      <c r="K542" s="11" t="s">
        <v>18</v>
      </c>
      <c r="L542" s="11" t="s">
        <v>19</v>
      </c>
      <c r="M542" s="11" t="s">
        <v>34</v>
      </c>
    </row>
    <row r="543" spans="3:13" x14ac:dyDescent="0.2">
      <c r="C543" s="11">
        <v>537</v>
      </c>
      <c r="D543" s="11" t="s">
        <v>24</v>
      </c>
      <c r="E543" s="11" t="s">
        <v>13</v>
      </c>
      <c r="F543" s="11" t="s">
        <v>35</v>
      </c>
      <c r="G543" s="11" t="s">
        <v>13</v>
      </c>
      <c r="H543" s="11" t="s">
        <v>16</v>
      </c>
      <c r="I543" s="11" t="s">
        <v>17</v>
      </c>
      <c r="J543" s="11">
        <v>60</v>
      </c>
      <c r="K543" s="11" t="s">
        <v>18</v>
      </c>
      <c r="L543" s="11" t="s">
        <v>19</v>
      </c>
      <c r="M543" s="11" t="s">
        <v>37</v>
      </c>
    </row>
    <row r="544" spans="3:13" x14ac:dyDescent="0.2">
      <c r="C544" s="11">
        <v>538</v>
      </c>
      <c r="D544" s="11" t="s">
        <v>24</v>
      </c>
      <c r="E544" s="11" t="s">
        <v>38</v>
      </c>
      <c r="F544" s="11" t="s">
        <v>14</v>
      </c>
      <c r="G544" s="11" t="s">
        <v>29</v>
      </c>
      <c r="H544" s="11" t="s">
        <v>16</v>
      </c>
      <c r="I544" s="11" t="s">
        <v>17</v>
      </c>
      <c r="J544" s="11">
        <v>60</v>
      </c>
      <c r="K544" s="11" t="s">
        <v>18</v>
      </c>
      <c r="L544" s="11" t="s">
        <v>19</v>
      </c>
      <c r="M544" s="11" t="s">
        <v>26</v>
      </c>
    </row>
    <row r="545" spans="3:13" x14ac:dyDescent="0.2">
      <c r="C545" s="11">
        <v>539</v>
      </c>
      <c r="D545" s="11" t="s">
        <v>24</v>
      </c>
      <c r="E545" s="11" t="s">
        <v>41</v>
      </c>
      <c r="F545" s="11" t="s">
        <v>32</v>
      </c>
      <c r="G545" s="11" t="s">
        <v>13</v>
      </c>
      <c r="H545" s="11" t="s">
        <v>16</v>
      </c>
      <c r="I545" s="11" t="s">
        <v>17</v>
      </c>
      <c r="J545" s="11">
        <v>54</v>
      </c>
      <c r="K545" s="11" t="s">
        <v>18</v>
      </c>
      <c r="L545" s="11" t="s">
        <v>19</v>
      </c>
      <c r="M545" s="11" t="s">
        <v>31</v>
      </c>
    </row>
    <row r="546" spans="3:13" x14ac:dyDescent="0.2">
      <c r="C546" s="11">
        <v>540</v>
      </c>
      <c r="D546" s="11" t="s">
        <v>12</v>
      </c>
      <c r="E546" s="11" t="s">
        <v>13</v>
      </c>
      <c r="F546" s="11" t="s">
        <v>33</v>
      </c>
      <c r="G546" s="11" t="s">
        <v>13</v>
      </c>
      <c r="H546" s="11" t="s">
        <v>16</v>
      </c>
      <c r="I546" s="11" t="s">
        <v>17</v>
      </c>
      <c r="J546" s="11">
        <v>60</v>
      </c>
      <c r="K546" s="11" t="s">
        <v>18</v>
      </c>
      <c r="L546" s="11" t="s">
        <v>39</v>
      </c>
      <c r="M546" s="11" t="s">
        <v>26</v>
      </c>
    </row>
    <row r="547" spans="3:13" x14ac:dyDescent="0.2">
      <c r="C547" s="11">
        <v>541</v>
      </c>
      <c r="D547" s="11" t="s">
        <v>24</v>
      </c>
      <c r="E547" s="11" t="s">
        <v>41</v>
      </c>
      <c r="F547" s="11" t="s">
        <v>47</v>
      </c>
      <c r="G547" s="11" t="s">
        <v>15</v>
      </c>
      <c r="H547" s="11" t="s">
        <v>30</v>
      </c>
      <c r="I547" s="11" t="s">
        <v>17</v>
      </c>
      <c r="J547" s="11">
        <v>57</v>
      </c>
      <c r="K547" s="11" t="s">
        <v>18</v>
      </c>
      <c r="L547" s="11" t="s">
        <v>19</v>
      </c>
      <c r="M547" s="11" t="s">
        <v>26</v>
      </c>
    </row>
    <row r="548" spans="3:13" x14ac:dyDescent="0.2">
      <c r="C548" s="11">
        <v>542</v>
      </c>
      <c r="D548" s="11" t="s">
        <v>24</v>
      </c>
      <c r="E548" s="11" t="s">
        <v>41</v>
      </c>
      <c r="F548" s="11" t="s">
        <v>35</v>
      </c>
      <c r="G548" s="11" t="s">
        <v>15</v>
      </c>
      <c r="H548" s="11" t="s">
        <v>30</v>
      </c>
      <c r="I548" s="11" t="s">
        <v>17</v>
      </c>
      <c r="J548" s="11">
        <v>55</v>
      </c>
      <c r="K548" s="11" t="s">
        <v>18</v>
      </c>
      <c r="L548" s="11" t="s">
        <v>19</v>
      </c>
      <c r="M548" s="11" t="s">
        <v>34</v>
      </c>
    </row>
    <row r="549" spans="3:13" x14ac:dyDescent="0.2">
      <c r="C549" s="11">
        <v>543</v>
      </c>
      <c r="D549" s="11" t="s">
        <v>24</v>
      </c>
      <c r="E549" s="11" t="s">
        <v>27</v>
      </c>
      <c r="F549" s="11" t="s">
        <v>44</v>
      </c>
      <c r="G549" s="11" t="s">
        <v>49</v>
      </c>
      <c r="H549" s="11" t="s">
        <v>16</v>
      </c>
      <c r="I549" s="11" t="s">
        <v>17</v>
      </c>
      <c r="J549" s="11">
        <v>60</v>
      </c>
      <c r="K549" s="11" t="s">
        <v>18</v>
      </c>
      <c r="L549" s="11" t="s">
        <v>19</v>
      </c>
      <c r="M549" s="11" t="s">
        <v>40</v>
      </c>
    </row>
    <row r="550" spans="3:13" x14ac:dyDescent="0.2">
      <c r="C550" s="11">
        <v>544</v>
      </c>
      <c r="D550" s="11" t="s">
        <v>12</v>
      </c>
      <c r="E550" s="11" t="s">
        <v>27</v>
      </c>
      <c r="F550" s="11" t="s">
        <v>28</v>
      </c>
      <c r="G550" s="11" t="s">
        <v>15</v>
      </c>
      <c r="H550" s="11" t="s">
        <v>16</v>
      </c>
      <c r="I550" s="11" t="s">
        <v>36</v>
      </c>
      <c r="J550" s="11">
        <v>60</v>
      </c>
      <c r="K550" s="11" t="s">
        <v>18</v>
      </c>
      <c r="L550" s="11" t="s">
        <v>19</v>
      </c>
      <c r="M550" s="11" t="s">
        <v>37</v>
      </c>
    </row>
    <row r="551" spans="3:13" x14ac:dyDescent="0.2">
      <c r="C551" s="11">
        <v>545</v>
      </c>
      <c r="D551" s="11" t="s">
        <v>12</v>
      </c>
      <c r="E551" s="11" t="s">
        <v>27</v>
      </c>
      <c r="F551" s="11" t="s">
        <v>47</v>
      </c>
      <c r="G551" s="11" t="s">
        <v>15</v>
      </c>
      <c r="H551" s="11" t="s">
        <v>16</v>
      </c>
      <c r="I551" s="11" t="s">
        <v>17</v>
      </c>
      <c r="J551" s="11">
        <v>60</v>
      </c>
      <c r="K551" s="11" t="s">
        <v>18</v>
      </c>
      <c r="L551" s="11" t="s">
        <v>19</v>
      </c>
      <c r="M551" s="11" t="s">
        <v>40</v>
      </c>
    </row>
    <row r="552" spans="3:13" x14ac:dyDescent="0.2">
      <c r="C552" s="11">
        <v>546</v>
      </c>
      <c r="D552" s="11" t="s">
        <v>24</v>
      </c>
      <c r="E552" s="11" t="s">
        <v>25</v>
      </c>
      <c r="F552" s="11" t="s">
        <v>35</v>
      </c>
      <c r="G552" s="11" t="s">
        <v>42</v>
      </c>
      <c r="H552" s="11" t="s">
        <v>16</v>
      </c>
      <c r="I552" s="11" t="s">
        <v>17</v>
      </c>
      <c r="J552" s="11">
        <v>60</v>
      </c>
      <c r="K552" s="11" t="s">
        <v>18</v>
      </c>
      <c r="L552" s="11" t="s">
        <v>19</v>
      </c>
      <c r="M552" s="11" t="s">
        <v>26</v>
      </c>
    </row>
    <row r="553" spans="3:13" x14ac:dyDescent="0.2">
      <c r="C553" s="11">
        <v>547</v>
      </c>
      <c r="D553" s="11" t="s">
        <v>24</v>
      </c>
      <c r="E553" s="11" t="s">
        <v>38</v>
      </c>
      <c r="F553" s="11" t="s">
        <v>47</v>
      </c>
      <c r="G553" s="11" t="s">
        <v>29</v>
      </c>
      <c r="H553" s="11" t="s">
        <v>16</v>
      </c>
      <c r="I553" s="11" t="s">
        <v>17</v>
      </c>
      <c r="J553" s="11">
        <v>43</v>
      </c>
      <c r="K553" s="11" t="s">
        <v>18</v>
      </c>
      <c r="L553" s="11" t="s">
        <v>39</v>
      </c>
      <c r="M553" s="11" t="s">
        <v>40</v>
      </c>
    </row>
    <row r="554" spans="3:13" x14ac:dyDescent="0.2">
      <c r="C554" s="11">
        <v>548</v>
      </c>
      <c r="D554" s="11" t="s">
        <v>24</v>
      </c>
      <c r="E554" s="11" t="s">
        <v>27</v>
      </c>
      <c r="F554" s="11" t="s">
        <v>44</v>
      </c>
      <c r="G554" s="11" t="s">
        <v>42</v>
      </c>
      <c r="H554" s="11" t="s">
        <v>16</v>
      </c>
      <c r="I554" s="11" t="s">
        <v>17</v>
      </c>
      <c r="J554" s="11">
        <v>60</v>
      </c>
      <c r="K554" s="11" t="s">
        <v>18</v>
      </c>
      <c r="L554" s="11" t="s">
        <v>39</v>
      </c>
      <c r="M554" s="11" t="s">
        <v>40</v>
      </c>
    </row>
    <row r="555" spans="3:13" x14ac:dyDescent="0.2">
      <c r="C555" s="11">
        <v>549</v>
      </c>
      <c r="D555" s="11" t="s">
        <v>12</v>
      </c>
      <c r="E555" s="11" t="s">
        <v>27</v>
      </c>
      <c r="F555" s="11" t="s">
        <v>44</v>
      </c>
      <c r="G555" s="11" t="s">
        <v>49</v>
      </c>
      <c r="H555" s="11" t="s">
        <v>16</v>
      </c>
      <c r="I555" s="11" t="s">
        <v>17</v>
      </c>
      <c r="J555" s="11">
        <v>60</v>
      </c>
      <c r="K555" s="11" t="s">
        <v>18</v>
      </c>
      <c r="L555" s="11" t="s">
        <v>19</v>
      </c>
      <c r="M555" s="11" t="s">
        <v>37</v>
      </c>
    </row>
    <row r="556" spans="3:13" x14ac:dyDescent="0.2">
      <c r="C556" s="11">
        <v>550</v>
      </c>
      <c r="D556" s="11" t="s">
        <v>24</v>
      </c>
      <c r="E556" s="11" t="s">
        <v>27</v>
      </c>
      <c r="F556" s="11" t="s">
        <v>21</v>
      </c>
      <c r="G556" s="11" t="s">
        <v>13</v>
      </c>
      <c r="H556" s="11" t="s">
        <v>16</v>
      </c>
      <c r="I556" s="11" t="s">
        <v>17</v>
      </c>
      <c r="J556" s="11">
        <v>44</v>
      </c>
      <c r="K556" s="11" t="s">
        <v>18</v>
      </c>
      <c r="L556" s="11" t="s">
        <v>19</v>
      </c>
      <c r="M556" s="11" t="s">
        <v>26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39F1-275A-475D-B722-E9FD375212CF}">
  <dimension ref="B2:G10"/>
  <sheetViews>
    <sheetView showGridLines="0" workbookViewId="0">
      <selection activeCell="J2" sqref="J2"/>
    </sheetView>
  </sheetViews>
  <sheetFormatPr defaultRowHeight="12.75" x14ac:dyDescent="0.2"/>
  <cols>
    <col min="2" max="2" width="3.85546875" customWidth="1"/>
    <col min="3" max="3" width="13.85546875" bestFit="1" customWidth="1"/>
    <col min="4" max="4" width="24.85546875" bestFit="1" customWidth="1"/>
  </cols>
  <sheetData>
    <row r="2" spans="2:7" ht="15" x14ac:dyDescent="0.2">
      <c r="B2" s="15" t="s">
        <v>151</v>
      </c>
      <c r="G2" t="str">
        <f>_xlfn.CONCAT(D4," Levels")</f>
        <v>Hunter Levels</v>
      </c>
    </row>
    <row r="4" spans="2:7" x14ac:dyDescent="0.2">
      <c r="C4" s="13" t="s">
        <v>4</v>
      </c>
      <c r="D4" t="s">
        <v>21</v>
      </c>
    </row>
    <row r="6" spans="2:7" x14ac:dyDescent="0.2">
      <c r="C6" s="13" t="s">
        <v>125</v>
      </c>
      <c r="D6" t="s">
        <v>152</v>
      </c>
    </row>
    <row r="7" spans="2:7" x14ac:dyDescent="0.2">
      <c r="C7" s="12" t="s">
        <v>153</v>
      </c>
      <c r="D7" s="11">
        <v>22</v>
      </c>
    </row>
    <row r="8" spans="2:7" x14ac:dyDescent="0.2">
      <c r="C8" s="12" t="s">
        <v>154</v>
      </c>
      <c r="D8" s="11">
        <v>19</v>
      </c>
    </row>
    <row r="9" spans="2:7" x14ac:dyDescent="0.2">
      <c r="C9" s="12" t="s">
        <v>155</v>
      </c>
      <c r="D9" s="11">
        <v>14</v>
      </c>
    </row>
    <row r="10" spans="2:7" x14ac:dyDescent="0.2">
      <c r="C10" s="12" t="s">
        <v>126</v>
      </c>
      <c r="D10" s="11">
        <v>55</v>
      </c>
    </row>
  </sheetData>
  <pageMargins left="0.7" right="0.7" top="0.75" bottom="0.75" header="0.3" footer="0.3"/>
  <pageSetup paperSize="9" orientation="portrait" horizontalDpi="4294967293" verticalDpi="4294967293"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Survey</vt:lpstr>
      <vt:lpstr>Ship 2 Players</vt:lpstr>
      <vt:lpstr>Gender</vt:lpstr>
      <vt:lpstr>Female Chests</vt:lpstr>
      <vt:lpstr>Max Chest Females Class</vt:lpstr>
      <vt:lpstr>Flat Chest Females Class</vt:lpstr>
      <vt:lpstr>Ballooned Bosom</vt:lpstr>
      <vt:lpstr>Female Height</vt:lpstr>
      <vt:lpstr>Newbies per Gender</vt:lpstr>
      <vt:lpstr>Returning per Gender</vt:lpstr>
      <vt:lpstr>CAST per Gender</vt:lpstr>
      <vt:lpstr>Very Tall per Gender</vt:lpstr>
      <vt:lpstr>PSO2 outfits per Gender</vt:lpstr>
      <vt:lpstr>Design Styles</vt:lpstr>
      <vt:lpstr>L60 per Class</vt:lpstr>
      <vt:lpstr>Male Classes</vt:lpstr>
      <vt:lpstr>Female Classes</vt:lpstr>
      <vt:lpstr>Race Type</vt:lpstr>
      <vt:lpstr>Female Design</vt:lpstr>
      <vt:lpstr>Male Design</vt:lpstr>
      <vt:lpstr>Male Height</vt:lpstr>
      <vt:lpstr>Transformed Data</vt:lpstr>
      <vt:lpstr>Chest Sizes</vt:lpstr>
      <vt:lpstr>Race Repartion</vt:lpstr>
      <vt:lpstr>Height</vt:lpstr>
      <vt:lpstr>Suggestion7</vt:lpstr>
      <vt:lpstr>Suggestion6</vt:lpstr>
      <vt:lpstr>Suggestion8</vt:lpstr>
      <vt:lpstr>Suggestion2</vt:lpstr>
      <vt:lpstr>Suggestion1</vt:lpstr>
      <vt:lpstr>Suggestion4</vt:lpstr>
      <vt:lpstr>Suggestion3</vt:lpstr>
      <vt:lpstr>Suggestion5</vt:lpstr>
      <vt:lpstr>Suggestion9</vt:lpstr>
      <vt:lpstr>Suggestion10</vt:lpstr>
      <vt:lpstr>Suggestion11</vt:lpstr>
      <vt:lpstr>Suggestion12</vt:lpstr>
      <vt:lpstr>Transformed Data (2)</vt:lpstr>
      <vt:lpstr>Suggestion13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S2 Ship Survey June 22</dc:title>
  <dc:creator>ingenoire</dc:creator>
  <dcterms:created xsi:type="dcterms:W3CDTF">2022-06-18T18:46:38Z</dcterms:created>
  <dcterms:modified xsi:type="dcterms:W3CDTF">2022-07-17T15:14:06Z</dcterms:modified>
</cp:coreProperties>
</file>