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4275" yWindow="1035" windowWidth="30075" windowHeight="19005" tabRatio="500" activeTab="1"/>
  </bookViews>
  <sheets>
    <sheet name="Beam profile" sheetId="1" r:id="rId1"/>
    <sheet name="Beamtest" sheetId="2" r:id="rId2"/>
    <sheet name="Fluka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10" i="2"/>
  <c r="D7" i="3" l="1"/>
  <c r="V4" i="1"/>
  <c r="U4" i="1"/>
  <c r="T4" i="1"/>
  <c r="S4" i="1"/>
  <c r="V5" i="1"/>
  <c r="U5" i="1"/>
  <c r="T5" i="1"/>
  <c r="S5" i="1"/>
  <c r="V6" i="1"/>
  <c r="U6" i="1"/>
  <c r="T6" i="1"/>
  <c r="S6" i="1"/>
  <c r="V7" i="1"/>
  <c r="U7" i="1"/>
  <c r="T7" i="1"/>
  <c r="S7" i="1"/>
  <c r="V8" i="1"/>
  <c r="U8" i="1"/>
  <c r="T8" i="1"/>
  <c r="S8" i="1"/>
  <c r="V9" i="1"/>
  <c r="U9" i="1"/>
  <c r="T9" i="1"/>
  <c r="S9" i="1"/>
  <c r="V10" i="1"/>
  <c r="U10" i="1"/>
  <c r="T10" i="1"/>
  <c r="S10" i="1"/>
  <c r="V11" i="1"/>
  <c r="U11" i="1"/>
  <c r="T11" i="1"/>
  <c r="S11" i="1"/>
  <c r="V12" i="1"/>
  <c r="U12" i="1"/>
  <c r="T12" i="1"/>
  <c r="S12" i="1"/>
  <c r="V13" i="1"/>
  <c r="U13" i="1"/>
  <c r="T13" i="1"/>
  <c r="S13" i="1"/>
  <c r="V14" i="1"/>
  <c r="U14" i="1"/>
  <c r="T14" i="1"/>
  <c r="S14" i="1"/>
  <c r="V15" i="1"/>
  <c r="U15" i="1"/>
  <c r="T15" i="1"/>
  <c r="S15" i="1"/>
  <c r="V36" i="1"/>
  <c r="U36" i="1"/>
  <c r="T36" i="1"/>
  <c r="S36" i="1"/>
  <c r="V28" i="1"/>
  <c r="U28" i="1"/>
  <c r="T28" i="1"/>
  <c r="S28" i="1"/>
  <c r="V27" i="1"/>
  <c r="U27" i="1"/>
  <c r="T27" i="1"/>
  <c r="S27" i="1"/>
  <c r="V26" i="1"/>
  <c r="U26" i="1"/>
  <c r="T26" i="1"/>
  <c r="S26" i="1"/>
  <c r="V25" i="1"/>
  <c r="U25" i="1"/>
  <c r="T25" i="1"/>
  <c r="S25" i="1"/>
  <c r="V23" i="1"/>
  <c r="U23" i="1"/>
  <c r="T23" i="1"/>
  <c r="S23" i="1"/>
  <c r="V22" i="1"/>
  <c r="U22" i="1"/>
  <c r="T22" i="1"/>
  <c r="S22" i="1"/>
  <c r="V21" i="1"/>
  <c r="U21" i="1"/>
  <c r="T21" i="1"/>
  <c r="S21" i="1"/>
  <c r="V20" i="1"/>
  <c r="U20" i="1"/>
  <c r="T20" i="1"/>
  <c r="S20" i="1"/>
  <c r="V19" i="1"/>
  <c r="U19" i="1"/>
  <c r="T19" i="1"/>
  <c r="S19" i="1"/>
  <c r="V18" i="1"/>
  <c r="U18" i="1"/>
  <c r="T18" i="1"/>
  <c r="S18" i="1"/>
  <c r="R36" i="1"/>
  <c r="R35" i="1"/>
  <c r="R34" i="1"/>
  <c r="Q36" i="1"/>
  <c r="Q35" i="1"/>
  <c r="Q34" i="1"/>
  <c r="J36" i="1"/>
  <c r="G36" i="1"/>
  <c r="F36" i="1"/>
  <c r="V35" i="1"/>
  <c r="U35" i="1"/>
  <c r="T35" i="1"/>
  <c r="S35" i="1"/>
  <c r="J35" i="1"/>
  <c r="G35" i="1"/>
  <c r="F35" i="1"/>
  <c r="V34" i="1"/>
  <c r="U34" i="1"/>
  <c r="T34" i="1"/>
  <c r="S34" i="1"/>
  <c r="U24" i="1"/>
  <c r="V24" i="1"/>
  <c r="T24" i="1"/>
  <c r="S24" i="1"/>
  <c r="J34" i="1"/>
  <c r="G34" i="1"/>
  <c r="F34" i="1"/>
  <c r="G28" i="1"/>
  <c r="J28" i="1"/>
  <c r="F28" i="1"/>
  <c r="E28" i="1"/>
  <c r="J27" i="1"/>
  <c r="G27" i="1"/>
  <c r="F27" i="1"/>
  <c r="E27" i="1"/>
  <c r="J26" i="1"/>
  <c r="G26" i="1"/>
  <c r="F26" i="1"/>
  <c r="E26" i="1"/>
  <c r="G25" i="1"/>
  <c r="J25" i="1"/>
  <c r="F25" i="1"/>
  <c r="E25" i="1"/>
  <c r="G24" i="1"/>
  <c r="J24" i="1"/>
  <c r="F24" i="1"/>
  <c r="F39" i="1" s="1"/>
  <c r="H2" i="2" s="1"/>
  <c r="E24" i="1"/>
  <c r="G23" i="1"/>
  <c r="J23" i="1"/>
  <c r="F23" i="1"/>
  <c r="E23" i="1"/>
  <c r="J22" i="1"/>
  <c r="G22" i="1"/>
  <c r="F22" i="1"/>
  <c r="E22" i="1"/>
  <c r="J21" i="1"/>
  <c r="F21" i="1"/>
  <c r="E21" i="1"/>
  <c r="G21" i="1"/>
  <c r="E20" i="1"/>
  <c r="J20" i="1"/>
  <c r="F20" i="1"/>
  <c r="G20" i="1"/>
  <c r="G19" i="1"/>
  <c r="F19" i="1"/>
  <c r="E19" i="1"/>
  <c r="J19" i="1"/>
  <c r="J18" i="1"/>
  <c r="J15" i="1"/>
  <c r="J14" i="1"/>
  <c r="J13" i="1"/>
  <c r="J12" i="1"/>
  <c r="J11" i="1"/>
  <c r="J10" i="1"/>
  <c r="J9" i="1"/>
  <c r="J8" i="1"/>
  <c r="J7" i="1"/>
  <c r="J6" i="1"/>
  <c r="J5" i="1"/>
  <c r="J4" i="1"/>
  <c r="E18" i="1"/>
  <c r="G18" i="1"/>
  <c r="F18" i="1"/>
  <c r="E15" i="1"/>
  <c r="E14" i="1"/>
  <c r="E13" i="1"/>
  <c r="E12" i="1"/>
  <c r="E11" i="1"/>
  <c r="E10" i="1"/>
  <c r="E9" i="1"/>
  <c r="E8" i="1"/>
  <c r="E7" i="1"/>
  <c r="E6" i="1"/>
  <c r="E5" i="1"/>
  <c r="E4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G6" i="1"/>
  <c r="G5" i="1"/>
  <c r="G4" i="1"/>
  <c r="F7" i="1"/>
  <c r="F6" i="1"/>
  <c r="F5" i="1"/>
  <c r="F4" i="1"/>
  <c r="E9" i="2" l="1"/>
  <c r="G9" i="2" s="1"/>
  <c r="H9" i="2" s="1"/>
  <c r="I9" i="2" s="1"/>
  <c r="E10" i="2"/>
  <c r="G10" i="2" s="1"/>
  <c r="H10" i="2" s="1"/>
  <c r="I10" i="2" s="1"/>
  <c r="E6" i="2"/>
  <c r="G6" i="2" s="1"/>
  <c r="H6" i="2" s="1"/>
  <c r="I6" i="2" s="1"/>
  <c r="E8" i="2"/>
  <c r="G8" i="2" s="1"/>
  <c r="H8" i="2" s="1"/>
  <c r="I8" i="2" s="1"/>
  <c r="E5" i="2"/>
  <c r="G5" i="2" s="1"/>
  <c r="H5" i="2" s="1"/>
  <c r="I5" i="2" s="1"/>
  <c r="E7" i="2"/>
  <c r="G7" i="2" s="1"/>
  <c r="H7" i="2" s="1"/>
  <c r="I7" i="2" s="1"/>
  <c r="L10" i="2" l="1"/>
  <c r="J10" i="2"/>
  <c r="K10" i="2" s="1"/>
  <c r="L5" i="2"/>
  <c r="J5" i="2"/>
  <c r="K5" i="2" s="1"/>
  <c r="R4" i="2" s="1"/>
  <c r="S4" i="2" s="1"/>
  <c r="J8" i="2"/>
  <c r="K8" i="2" s="1"/>
  <c r="L8" i="2"/>
  <c r="J6" i="2"/>
  <c r="K6" i="2" s="1"/>
  <c r="L6" i="2"/>
  <c r="J7" i="2"/>
  <c r="K7" i="2" s="1"/>
  <c r="L7" i="2"/>
  <c r="L9" i="2"/>
  <c r="J9" i="2"/>
  <c r="K9" i="2" s="1"/>
  <c r="M9" i="2" s="1"/>
</calcChain>
</file>

<file path=xl/sharedStrings.xml><?xml version="1.0" encoding="utf-8"?>
<sst xmlns="http://schemas.openxmlformats.org/spreadsheetml/2006/main" count="66" uniqueCount="58">
  <si>
    <t>Scint rel</t>
  </si>
  <si>
    <t>Scint low beam</t>
  </si>
  <si>
    <t>sram1</t>
  </si>
  <si>
    <t>sram2</t>
  </si>
  <si>
    <t>sram3</t>
  </si>
  <si>
    <t>sram4</t>
  </si>
  <si>
    <t>Time</t>
  </si>
  <si>
    <t>x</t>
  </si>
  <si>
    <t>y</t>
  </si>
  <si>
    <t>3.5 cm</t>
  </si>
  <si>
    <t>mA</t>
  </si>
  <si>
    <t>sram3/s</t>
  </si>
  <si>
    <t>sram3/scint rel</t>
  </si>
  <si>
    <t>sram3/scint low beam</t>
  </si>
  <si>
    <t>Possible no reset of counters in counting room</t>
  </si>
  <si>
    <t>With film on beam exit an infront of sram</t>
  </si>
  <si>
    <t>measured with external graphite faraday cup at ~3.5 cm from the beam exit point (thus minimal with ionization in the air)</t>
  </si>
  <si>
    <t>Scint beam/rel</t>
  </si>
  <si>
    <t>time</t>
  </si>
  <si>
    <t>Laser position</t>
  </si>
  <si>
    <t>Avg</t>
  </si>
  <si>
    <t>Device</t>
  </si>
  <si>
    <t>Scint conv</t>
  </si>
  <si>
    <t>A problem with the labview boxes at ~580s, Lost connection. Restarted the software and continued to run. RF lost after 800 s.Beam back at 970 s.</t>
  </si>
  <si>
    <t>TSP51200-1</t>
  </si>
  <si>
    <t>SRAM3</t>
  </si>
  <si>
    <t>Gy</t>
  </si>
  <si>
    <t>Estimated fluence at Bexit</t>
  </si>
  <si>
    <t>Estimated  fluence at DUT</t>
  </si>
  <si>
    <t>Estimated dose Gy</t>
  </si>
  <si>
    <t>Estimated dose kRad</t>
  </si>
  <si>
    <t>MIC69302-1</t>
  </si>
  <si>
    <t>Dose/scint count [Rad]</t>
  </si>
  <si>
    <t>Count Rate</t>
  </si>
  <si>
    <t>Dose Limit</t>
  </si>
  <si>
    <t>Min</t>
  </si>
  <si>
    <t>Dose/scint count [Gy]</t>
  </si>
  <si>
    <t>fcup/scint rel</t>
  </si>
  <si>
    <t>qs3v3h257</t>
  </si>
  <si>
    <t>SN74avcb16245-1</t>
  </si>
  <si>
    <t>Calibration</t>
  </si>
  <si>
    <t>SRAM3/SRAM1</t>
  </si>
  <si>
    <t>SRAM3/SRAM4</t>
  </si>
  <si>
    <t>SRAM3/SRAM3</t>
  </si>
  <si>
    <t>SRAM3/SRAM2</t>
  </si>
  <si>
    <t>Z[cm]</t>
  </si>
  <si>
    <t>fluence [p/cm2]</t>
  </si>
  <si>
    <t>fcup  beam exit [A]</t>
  </si>
  <si>
    <t>CS [cm2/device]</t>
  </si>
  <si>
    <t>time [s]</t>
  </si>
  <si>
    <t>Dose/primary particle at DUT</t>
  </si>
  <si>
    <t>Primary particles at DUT</t>
  </si>
  <si>
    <t>Primary particles at Beam exit</t>
  </si>
  <si>
    <t>Beam intensity reduction  at DUT</t>
  </si>
  <si>
    <t>Fluka simulation results</t>
  </si>
  <si>
    <t>sn74avcb2t245</t>
  </si>
  <si>
    <t>sy89831u</t>
  </si>
  <si>
    <t>Approx Dose/seconds [Rad]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</si>
</sst>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8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0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2" borderId="0" xfId="1"/>
    <xf numFmtId="11" fontId="1" fillId="2" borderId="0" xfId="1" applyNumberFormat="1"/>
    <xf numFmtId="2" fontId="1" fillId="2" borderId="0" xfId="1" applyNumberForma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1" fontId="5" fillId="0" borderId="0" xfId="0" applyNumberFormat="1" applyFont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</cellXfs>
  <cellStyles count="206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workbookViewId="0">
      <selection activeCell="Q35" sqref="Q35"/>
    </sheetView>
  </sheetViews>
  <sheetFormatPr defaultColWidth="11" defaultRowHeight="15.75" x14ac:dyDescent="0.25"/>
  <cols>
    <col min="4" max="4" width="8.875" bestFit="1" customWidth="1"/>
    <col min="5" max="5" width="8.875" customWidth="1"/>
    <col min="6" max="6" width="13" bestFit="1" customWidth="1"/>
    <col min="7" max="7" width="19.375" bestFit="1" customWidth="1"/>
    <col min="8" max="8" width="8.875" bestFit="1" customWidth="1"/>
    <col min="9" max="9" width="13.625" bestFit="1" customWidth="1"/>
    <col min="10" max="10" width="13.625" customWidth="1"/>
    <col min="11" max="12" width="8.875" bestFit="1" customWidth="1"/>
    <col min="13" max="13" width="11.125" bestFit="1" customWidth="1"/>
    <col min="15" max="15" width="16.5" bestFit="1" customWidth="1"/>
    <col min="17" max="17" width="14.125" bestFit="1" customWidth="1"/>
    <col min="18" max="18" width="12" bestFit="1" customWidth="1"/>
    <col min="19" max="22" width="13.875" bestFit="1" customWidth="1"/>
  </cols>
  <sheetData>
    <row r="1" spans="1:24" x14ac:dyDescent="0.25">
      <c r="A1" s="12">
        <v>14112013</v>
      </c>
      <c r="O1" t="s">
        <v>9</v>
      </c>
      <c r="Q1" t="s">
        <v>10</v>
      </c>
    </row>
    <row r="2" spans="1:24" x14ac:dyDescent="0.25">
      <c r="B2" t="s">
        <v>7</v>
      </c>
      <c r="C2" t="s">
        <v>8</v>
      </c>
      <c r="D2" t="s">
        <v>6</v>
      </c>
      <c r="E2" t="s">
        <v>11</v>
      </c>
      <c r="F2" t="s">
        <v>12</v>
      </c>
      <c r="G2" t="s">
        <v>13</v>
      </c>
      <c r="H2" t="s">
        <v>0</v>
      </c>
      <c r="I2" s="1" t="s">
        <v>1</v>
      </c>
      <c r="J2" s="1" t="s">
        <v>17</v>
      </c>
      <c r="K2" t="s">
        <v>2</v>
      </c>
      <c r="L2" t="s">
        <v>3</v>
      </c>
      <c r="M2" t="s">
        <v>4</v>
      </c>
      <c r="N2" t="s">
        <v>5</v>
      </c>
      <c r="O2" t="s">
        <v>47</v>
      </c>
      <c r="P2" t="s">
        <v>45</v>
      </c>
    </row>
    <row r="3" spans="1:24" x14ac:dyDescent="0.25">
      <c r="A3">
        <v>1</v>
      </c>
      <c r="O3" s="1">
        <v>5.0000000000000002E-11</v>
      </c>
      <c r="S3" t="s">
        <v>41</v>
      </c>
      <c r="T3" t="s">
        <v>44</v>
      </c>
      <c r="U3" t="s">
        <v>43</v>
      </c>
      <c r="V3" t="s">
        <v>42</v>
      </c>
    </row>
    <row r="4" spans="1:24" x14ac:dyDescent="0.25">
      <c r="A4">
        <v>2</v>
      </c>
      <c r="B4">
        <v>0</v>
      </c>
      <c r="C4">
        <v>0</v>
      </c>
      <c r="D4">
        <v>250</v>
      </c>
      <c r="E4">
        <f t="shared" ref="E4:E15" si="0">M4/D4</f>
        <v>7.8840000000000003</v>
      </c>
      <c r="F4" s="1">
        <f t="shared" ref="F4:F15" si="1">M4/H4</f>
        <v>8.2769915592323523E-2</v>
      </c>
      <c r="G4" s="1">
        <f t="shared" ref="G4:G15" si="2">M4/I4</f>
        <v>1.9135922330097086E-4</v>
      </c>
      <c r="H4" s="2">
        <v>23813</v>
      </c>
      <c r="I4" s="1">
        <v>10300000</v>
      </c>
      <c r="J4" s="2">
        <f t="shared" ref="J4:J15" si="3">I4/H4</f>
        <v>432.53684961995549</v>
      </c>
      <c r="K4">
        <v>250</v>
      </c>
      <c r="L4">
        <v>174</v>
      </c>
      <c r="M4">
        <v>1971</v>
      </c>
      <c r="N4">
        <v>1580</v>
      </c>
      <c r="S4" s="2">
        <f t="shared" ref="S4:S15" si="4">M4/K4</f>
        <v>7.8840000000000003</v>
      </c>
      <c r="T4" s="2">
        <f t="shared" ref="T4:T15" si="5">M4/L4</f>
        <v>11.327586206896552</v>
      </c>
      <c r="U4" s="2">
        <f t="shared" ref="U4:U15" si="6">M4/M4</f>
        <v>1</v>
      </c>
      <c r="V4" s="2">
        <f t="shared" ref="V4:V15" si="7">M4/N4</f>
        <v>1.2474683544303797</v>
      </c>
      <c r="X4" t="s">
        <v>16</v>
      </c>
    </row>
    <row r="5" spans="1:24" x14ac:dyDescent="0.25">
      <c r="A5">
        <v>3</v>
      </c>
      <c r="B5">
        <v>0</v>
      </c>
      <c r="C5">
        <v>-0.5</v>
      </c>
      <c r="D5" s="3">
        <v>229</v>
      </c>
      <c r="E5">
        <f t="shared" si="0"/>
        <v>16.886462882096069</v>
      </c>
      <c r="F5" s="1">
        <f t="shared" si="1"/>
        <v>0.10195096229897178</v>
      </c>
      <c r="G5" s="1">
        <f t="shared" si="2"/>
        <v>2.3295180722891567E-4</v>
      </c>
      <c r="H5" s="2">
        <v>37930</v>
      </c>
      <c r="I5" s="1">
        <v>16600000</v>
      </c>
      <c r="J5" s="2">
        <f t="shared" si="3"/>
        <v>437.64829949907727</v>
      </c>
      <c r="K5" s="3">
        <v>483</v>
      </c>
      <c r="L5" s="3">
        <v>228</v>
      </c>
      <c r="M5" s="3">
        <v>3867</v>
      </c>
      <c r="N5" s="3">
        <v>2008</v>
      </c>
      <c r="S5" s="2">
        <f t="shared" si="4"/>
        <v>8.0062111801242235</v>
      </c>
      <c r="T5" s="2">
        <f t="shared" si="5"/>
        <v>16.960526315789473</v>
      </c>
      <c r="U5" s="2">
        <f t="shared" si="6"/>
        <v>1</v>
      </c>
      <c r="V5" s="2">
        <f t="shared" si="7"/>
        <v>1.9257968127490039</v>
      </c>
    </row>
    <row r="6" spans="1:24" x14ac:dyDescent="0.25">
      <c r="B6">
        <v>0</v>
      </c>
      <c r="C6">
        <v>-1</v>
      </c>
      <c r="D6">
        <v>140</v>
      </c>
      <c r="E6">
        <f t="shared" si="0"/>
        <v>20.12142857142857</v>
      </c>
      <c r="F6" s="1">
        <f t="shared" si="1"/>
        <v>0.10233588840047952</v>
      </c>
      <c r="G6" s="1">
        <f t="shared" si="2"/>
        <v>2.3474999999999999E-4</v>
      </c>
      <c r="H6" s="2">
        <v>27527</v>
      </c>
      <c r="I6" s="1">
        <v>12000000</v>
      </c>
      <c r="J6" s="2">
        <f t="shared" si="3"/>
        <v>435.93562683910341</v>
      </c>
      <c r="K6">
        <v>331</v>
      </c>
      <c r="L6">
        <v>121</v>
      </c>
      <c r="M6">
        <v>2817</v>
      </c>
      <c r="N6">
        <v>973</v>
      </c>
      <c r="S6" s="2">
        <f t="shared" si="4"/>
        <v>8.5105740181268885</v>
      </c>
      <c r="T6" s="2">
        <f t="shared" si="5"/>
        <v>23.280991735537189</v>
      </c>
      <c r="U6" s="2">
        <f t="shared" si="6"/>
        <v>1</v>
      </c>
      <c r="V6" s="2">
        <f t="shared" si="7"/>
        <v>2.895169578622816</v>
      </c>
    </row>
    <row r="7" spans="1:24" x14ac:dyDescent="0.25">
      <c r="B7">
        <v>0</v>
      </c>
      <c r="C7">
        <v>-1.5</v>
      </c>
      <c r="D7">
        <v>155</v>
      </c>
      <c r="E7">
        <f t="shared" si="0"/>
        <v>21.677419354838708</v>
      </c>
      <c r="F7" s="1">
        <f t="shared" si="1"/>
        <v>9.7637520704384972E-2</v>
      </c>
      <c r="G7" s="1">
        <f t="shared" si="2"/>
        <v>2.24E-4</v>
      </c>
      <c r="H7" s="2">
        <v>34413</v>
      </c>
      <c r="I7" s="1">
        <v>15000000</v>
      </c>
      <c r="J7" s="2">
        <f t="shared" si="3"/>
        <v>435.88178885886146</v>
      </c>
      <c r="K7">
        <v>441</v>
      </c>
      <c r="L7">
        <v>122</v>
      </c>
      <c r="M7">
        <v>3360</v>
      </c>
      <c r="N7">
        <v>762</v>
      </c>
      <c r="S7" s="2">
        <f t="shared" si="4"/>
        <v>7.6190476190476186</v>
      </c>
      <c r="T7" s="2">
        <f t="shared" si="5"/>
        <v>27.540983606557376</v>
      </c>
      <c r="U7" s="2">
        <f t="shared" si="6"/>
        <v>1</v>
      </c>
      <c r="V7" s="2">
        <f t="shared" si="7"/>
        <v>4.409448818897638</v>
      </c>
    </row>
    <row r="8" spans="1:24" x14ac:dyDescent="0.25">
      <c r="B8">
        <v>0</v>
      </c>
      <c r="C8">
        <v>-2</v>
      </c>
      <c r="D8">
        <v>155</v>
      </c>
      <c r="E8">
        <f t="shared" si="0"/>
        <v>17.825806451612902</v>
      </c>
      <c r="F8" s="1">
        <f t="shared" si="1"/>
        <v>8.4461834744596953E-2</v>
      </c>
      <c r="G8" s="1">
        <f t="shared" si="2"/>
        <v>1.9321678321678322E-4</v>
      </c>
      <c r="H8" s="2">
        <v>32713</v>
      </c>
      <c r="I8" s="1">
        <v>14300000</v>
      </c>
      <c r="J8" s="2">
        <f t="shared" si="3"/>
        <v>437.13508391159479</v>
      </c>
      <c r="K8">
        <v>327</v>
      </c>
      <c r="L8">
        <v>88</v>
      </c>
      <c r="M8">
        <v>2763</v>
      </c>
      <c r="N8">
        <v>426</v>
      </c>
      <c r="S8" s="2">
        <f t="shared" si="4"/>
        <v>8.4495412844036704</v>
      </c>
      <c r="T8" s="2">
        <f t="shared" si="5"/>
        <v>31.397727272727273</v>
      </c>
      <c r="U8" s="2">
        <f t="shared" si="6"/>
        <v>1</v>
      </c>
      <c r="V8" s="2">
        <f t="shared" si="7"/>
        <v>6.4859154929577461</v>
      </c>
    </row>
    <row r="9" spans="1:24" x14ac:dyDescent="0.25">
      <c r="B9">
        <v>0.5</v>
      </c>
      <c r="C9">
        <v>0</v>
      </c>
      <c r="D9">
        <v>158</v>
      </c>
      <c r="E9">
        <f t="shared" si="0"/>
        <v>17.145569620253166</v>
      </c>
      <c r="F9" s="1">
        <f t="shared" si="1"/>
        <v>6.9904265476221195E-2</v>
      </c>
      <c r="G9" s="1">
        <f t="shared" si="2"/>
        <v>1.6124999999999999E-4</v>
      </c>
      <c r="H9" s="2">
        <v>38753</v>
      </c>
      <c r="I9" s="1">
        <v>16800000</v>
      </c>
      <c r="J9" s="2">
        <f t="shared" si="3"/>
        <v>433.51482465873607</v>
      </c>
      <c r="K9">
        <v>265</v>
      </c>
      <c r="L9">
        <v>195</v>
      </c>
      <c r="M9">
        <v>2709</v>
      </c>
      <c r="N9">
        <v>2169</v>
      </c>
      <c r="S9" s="2">
        <f t="shared" si="4"/>
        <v>10.222641509433963</v>
      </c>
      <c r="T9" s="2">
        <f t="shared" si="5"/>
        <v>13.892307692307693</v>
      </c>
      <c r="U9" s="2">
        <f t="shared" si="6"/>
        <v>1</v>
      </c>
      <c r="V9" s="2">
        <f t="shared" si="7"/>
        <v>1.2489626556016598</v>
      </c>
    </row>
    <row r="10" spans="1:24" x14ac:dyDescent="0.25">
      <c r="B10">
        <v>-0.5</v>
      </c>
      <c r="C10">
        <v>0</v>
      </c>
      <c r="D10">
        <v>106</v>
      </c>
      <c r="E10">
        <f t="shared" si="0"/>
        <v>23.424528301886792</v>
      </c>
      <c r="F10" s="1">
        <f t="shared" si="1"/>
        <v>0.1060204953031597</v>
      </c>
      <c r="G10" s="1">
        <f t="shared" si="2"/>
        <v>2.3875E-4</v>
      </c>
      <c r="H10" s="2">
        <v>23420</v>
      </c>
      <c r="I10" s="1">
        <v>10400000</v>
      </c>
      <c r="J10" s="2">
        <f t="shared" si="3"/>
        <v>444.064901793339</v>
      </c>
      <c r="K10">
        <v>490</v>
      </c>
      <c r="L10">
        <v>318</v>
      </c>
      <c r="M10">
        <v>2483</v>
      </c>
      <c r="N10">
        <v>2013</v>
      </c>
      <c r="S10" s="2">
        <f t="shared" si="4"/>
        <v>5.0673469387755103</v>
      </c>
      <c r="T10" s="2">
        <f t="shared" si="5"/>
        <v>7.8081761006289305</v>
      </c>
      <c r="U10" s="2">
        <f t="shared" si="6"/>
        <v>1</v>
      </c>
      <c r="V10" s="2">
        <f t="shared" si="7"/>
        <v>1.2334823646299056</v>
      </c>
    </row>
    <row r="11" spans="1:24" x14ac:dyDescent="0.25">
      <c r="B11">
        <v>-1</v>
      </c>
      <c r="C11">
        <v>0</v>
      </c>
      <c r="D11">
        <v>94</v>
      </c>
      <c r="E11">
        <f t="shared" si="0"/>
        <v>23.74468085106383</v>
      </c>
      <c r="F11" s="1">
        <f t="shared" si="1"/>
        <v>0.10829168890398332</v>
      </c>
      <c r="G11" s="1">
        <f t="shared" si="2"/>
        <v>2.4527472527472528E-4</v>
      </c>
      <c r="H11" s="2">
        <v>20611</v>
      </c>
      <c r="I11" s="1">
        <v>9100000</v>
      </c>
      <c r="J11" s="2">
        <f t="shared" si="3"/>
        <v>441.51181407986024</v>
      </c>
      <c r="K11">
        <v>629</v>
      </c>
      <c r="L11">
        <v>522</v>
      </c>
      <c r="M11">
        <v>2232</v>
      </c>
      <c r="N11">
        <v>1972</v>
      </c>
      <c r="S11" s="2">
        <f t="shared" si="4"/>
        <v>3.5484896661367249</v>
      </c>
      <c r="T11" s="2">
        <f t="shared" si="5"/>
        <v>4.2758620689655169</v>
      </c>
      <c r="U11" s="2">
        <f t="shared" si="6"/>
        <v>1</v>
      </c>
      <c r="V11" s="2">
        <f t="shared" si="7"/>
        <v>1.1318458417849899</v>
      </c>
    </row>
    <row r="12" spans="1:24" x14ac:dyDescent="0.25">
      <c r="A12" s="4"/>
      <c r="B12" s="4">
        <v>-1.5</v>
      </c>
      <c r="C12" s="4">
        <v>0</v>
      </c>
      <c r="D12" s="4">
        <v>94</v>
      </c>
      <c r="E12">
        <f t="shared" si="0"/>
        <v>25.638297872340427</v>
      </c>
      <c r="F12" s="5">
        <f t="shared" si="1"/>
        <v>0.11468544779670696</v>
      </c>
      <c r="G12" s="5">
        <f t="shared" si="2"/>
        <v>1.3097826086956523E-4</v>
      </c>
      <c r="H12" s="6">
        <v>21014</v>
      </c>
      <c r="I12" s="5">
        <v>18400000</v>
      </c>
      <c r="J12" s="6">
        <f t="shared" si="3"/>
        <v>875.60673836489957</v>
      </c>
      <c r="K12" s="4">
        <v>702</v>
      </c>
      <c r="L12" s="4">
        <v>584</v>
      </c>
      <c r="M12" s="4">
        <v>2410</v>
      </c>
      <c r="N12" s="4">
        <v>1969</v>
      </c>
      <c r="O12" s="4"/>
      <c r="S12" s="2">
        <f t="shared" si="4"/>
        <v>3.433048433048433</v>
      </c>
      <c r="T12" s="2">
        <f t="shared" si="5"/>
        <v>4.1267123287671232</v>
      </c>
      <c r="U12" s="2">
        <f t="shared" si="6"/>
        <v>1</v>
      </c>
      <c r="V12" s="2">
        <f t="shared" si="7"/>
        <v>1.2239715591670899</v>
      </c>
      <c r="X12" t="s">
        <v>14</v>
      </c>
    </row>
    <row r="13" spans="1:24" x14ac:dyDescent="0.25">
      <c r="B13">
        <v>-1.5</v>
      </c>
      <c r="C13">
        <v>0</v>
      </c>
      <c r="D13">
        <v>89</v>
      </c>
      <c r="E13">
        <f t="shared" si="0"/>
        <v>25.393258426966291</v>
      </c>
      <c r="F13" s="1">
        <f t="shared" si="1"/>
        <v>0.10930547494679822</v>
      </c>
      <c r="G13" s="1">
        <f t="shared" si="2"/>
        <v>2.5111111111111113E-4</v>
      </c>
      <c r="H13" s="2">
        <v>20676</v>
      </c>
      <c r="I13" s="1">
        <v>9000000</v>
      </c>
      <c r="J13" s="2">
        <f t="shared" si="3"/>
        <v>435.28728961114336</v>
      </c>
      <c r="K13">
        <v>637</v>
      </c>
      <c r="L13">
        <v>514</v>
      </c>
      <c r="M13">
        <v>2260</v>
      </c>
      <c r="N13">
        <v>1878</v>
      </c>
      <c r="S13" s="2">
        <f t="shared" si="4"/>
        <v>3.5478806907378337</v>
      </c>
      <c r="T13" s="2">
        <f t="shared" si="5"/>
        <v>4.3968871595330743</v>
      </c>
      <c r="U13" s="2">
        <f t="shared" si="6"/>
        <v>1</v>
      </c>
      <c r="V13" s="2">
        <f t="shared" si="7"/>
        <v>1.2034078807241746</v>
      </c>
    </row>
    <row r="14" spans="1:24" x14ac:dyDescent="0.25">
      <c r="B14">
        <v>-2</v>
      </c>
      <c r="D14">
        <v>158</v>
      </c>
      <c r="E14">
        <f t="shared" si="0"/>
        <v>23.898734177215189</v>
      </c>
      <c r="F14" s="1">
        <f t="shared" si="1"/>
        <v>0.105513175175343</v>
      </c>
      <c r="G14" s="1">
        <f t="shared" si="2"/>
        <v>2.4050955414012739E-4</v>
      </c>
      <c r="H14" s="2">
        <v>35787</v>
      </c>
      <c r="I14" s="1">
        <v>15700000</v>
      </c>
      <c r="J14" s="2">
        <f t="shared" si="3"/>
        <v>438.70679296951408</v>
      </c>
      <c r="K14">
        <v>1703</v>
      </c>
      <c r="L14">
        <v>1223</v>
      </c>
      <c r="M14">
        <v>3776</v>
      </c>
      <c r="N14">
        <v>2976</v>
      </c>
      <c r="S14" s="2">
        <f t="shared" si="4"/>
        <v>2.2172636523781564</v>
      </c>
      <c r="T14" s="2">
        <f t="shared" si="5"/>
        <v>3.0874897792313982</v>
      </c>
      <c r="U14" s="2">
        <f t="shared" si="6"/>
        <v>1</v>
      </c>
      <c r="V14" s="2">
        <f t="shared" si="7"/>
        <v>1.2688172043010753</v>
      </c>
    </row>
    <row r="15" spans="1:24" x14ac:dyDescent="0.25">
      <c r="B15">
        <v>-2.5</v>
      </c>
      <c r="D15">
        <v>104</v>
      </c>
      <c r="E15">
        <f t="shared" si="0"/>
        <v>24.153846153846153</v>
      </c>
      <c r="F15" s="1">
        <f t="shared" si="1"/>
        <v>9.0207203648507914E-2</v>
      </c>
      <c r="G15" s="1">
        <f t="shared" si="2"/>
        <v>2.0933333333333334E-4</v>
      </c>
      <c r="H15" s="2">
        <v>27847</v>
      </c>
      <c r="I15" s="1">
        <v>12000000</v>
      </c>
      <c r="J15" s="2">
        <f t="shared" si="3"/>
        <v>430.9261320788595</v>
      </c>
      <c r="K15">
        <v>1854</v>
      </c>
      <c r="L15">
        <v>1358</v>
      </c>
      <c r="M15">
        <v>2512</v>
      </c>
      <c r="N15">
        <v>2134</v>
      </c>
      <c r="S15" s="2">
        <f t="shared" si="4"/>
        <v>1.354908306364617</v>
      </c>
      <c r="T15" s="2">
        <f t="shared" si="5"/>
        <v>1.849779086892489</v>
      </c>
      <c r="U15" s="2">
        <f t="shared" si="6"/>
        <v>1</v>
      </c>
      <c r="V15" s="2">
        <f t="shared" si="7"/>
        <v>1.1771321462043112</v>
      </c>
    </row>
    <row r="16" spans="1:24" x14ac:dyDescent="0.25">
      <c r="B16">
        <v>-1</v>
      </c>
      <c r="C16">
        <v>-0.8</v>
      </c>
      <c r="H16" s="1"/>
      <c r="I16" s="1"/>
      <c r="J16" s="1"/>
      <c r="X16" t="s">
        <v>15</v>
      </c>
    </row>
    <row r="17" spans="1:22" s="12" customFormat="1" x14ac:dyDescent="0.25">
      <c r="F17" s="13"/>
    </row>
    <row r="18" spans="1:22" x14ac:dyDescent="0.25">
      <c r="A18" s="12">
        <v>15112013</v>
      </c>
      <c r="B18">
        <v>-0.8</v>
      </c>
      <c r="C18">
        <v>-1</v>
      </c>
      <c r="D18">
        <v>244</v>
      </c>
      <c r="E18">
        <f t="shared" ref="E18:E28" si="8">M18/D18</f>
        <v>5.9959016393442619</v>
      </c>
      <c r="F18" s="1">
        <f t="shared" ref="F18:F28" si="9">M18/H18</f>
        <v>5.2629685588891285E-2</v>
      </c>
      <c r="G18" s="1">
        <f t="shared" ref="G18:G28" si="10">N18/I18</f>
        <v>3.6625766871165646E-5</v>
      </c>
      <c r="H18" s="2">
        <v>27798</v>
      </c>
      <c r="I18" s="1">
        <v>16300000</v>
      </c>
      <c r="J18" s="2">
        <f t="shared" ref="J18:J28" si="11">I18/H18</f>
        <v>586.37312036837181</v>
      </c>
      <c r="K18">
        <v>111</v>
      </c>
      <c r="L18">
        <v>49</v>
      </c>
      <c r="M18">
        <v>1463</v>
      </c>
      <c r="N18">
        <v>597</v>
      </c>
      <c r="S18" s="2">
        <f t="shared" ref="S18:S28" si="12">M18/K18</f>
        <v>13.18018018018018</v>
      </c>
      <c r="T18" s="2">
        <f t="shared" ref="T18:T28" si="13">M18/L18</f>
        <v>29.857142857142858</v>
      </c>
      <c r="U18" s="2">
        <f t="shared" ref="U18:U28" si="14">M18/M18</f>
        <v>1</v>
      </c>
      <c r="V18" s="2">
        <f t="shared" ref="V18:V28" si="15">M18/N18</f>
        <v>2.4505862646566166</v>
      </c>
    </row>
    <row r="19" spans="1:22" x14ac:dyDescent="0.25">
      <c r="B19">
        <v>-1.3</v>
      </c>
      <c r="C19">
        <v>-1</v>
      </c>
      <c r="D19">
        <v>150</v>
      </c>
      <c r="E19">
        <f t="shared" si="8"/>
        <v>8.26</v>
      </c>
      <c r="F19" s="1">
        <f t="shared" si="9"/>
        <v>6.9917047570678861E-2</v>
      </c>
      <c r="G19" s="1">
        <f t="shared" si="10"/>
        <v>4.372549019607843E-5</v>
      </c>
      <c r="H19" s="2">
        <v>17721</v>
      </c>
      <c r="I19" s="1">
        <v>10200000</v>
      </c>
      <c r="J19" s="2">
        <f t="shared" si="11"/>
        <v>575.58828508549175</v>
      </c>
      <c r="K19">
        <v>141</v>
      </c>
      <c r="L19">
        <v>60</v>
      </c>
      <c r="M19">
        <v>1239</v>
      </c>
      <c r="N19">
        <v>446</v>
      </c>
      <c r="S19" s="2">
        <f t="shared" si="12"/>
        <v>8.787234042553191</v>
      </c>
      <c r="T19" s="2">
        <f t="shared" si="13"/>
        <v>20.65</v>
      </c>
      <c r="U19" s="2">
        <f t="shared" si="14"/>
        <v>1</v>
      </c>
      <c r="V19" s="2">
        <f t="shared" si="15"/>
        <v>2.7780269058295963</v>
      </c>
    </row>
    <row r="20" spans="1:22" x14ac:dyDescent="0.25">
      <c r="B20">
        <v>-1.8</v>
      </c>
      <c r="C20">
        <v>-1</v>
      </c>
      <c r="D20">
        <v>115</v>
      </c>
      <c r="E20">
        <f t="shared" si="8"/>
        <v>10.460869565217392</v>
      </c>
      <c r="F20" s="1">
        <f t="shared" si="9"/>
        <v>9.3226906385616856E-2</v>
      </c>
      <c r="G20" s="1">
        <f t="shared" si="10"/>
        <v>5.6266666666666668E-5</v>
      </c>
      <c r="H20" s="2">
        <v>12904</v>
      </c>
      <c r="I20" s="1">
        <v>7500000</v>
      </c>
      <c r="J20" s="2">
        <f t="shared" si="11"/>
        <v>581.21512709237447</v>
      </c>
      <c r="K20">
        <v>154</v>
      </c>
      <c r="L20">
        <v>60</v>
      </c>
      <c r="M20">
        <v>1203</v>
      </c>
      <c r="N20">
        <v>422</v>
      </c>
      <c r="S20" s="2">
        <f t="shared" si="12"/>
        <v>7.8116883116883118</v>
      </c>
      <c r="T20" s="2">
        <f t="shared" si="13"/>
        <v>20.05</v>
      </c>
      <c r="U20" s="2">
        <f t="shared" si="14"/>
        <v>1</v>
      </c>
      <c r="V20" s="2">
        <f t="shared" si="15"/>
        <v>2.8507109004739335</v>
      </c>
    </row>
    <row r="21" spans="1:22" x14ac:dyDescent="0.25">
      <c r="B21">
        <v>-2.2999999999999998</v>
      </c>
      <c r="C21">
        <v>-1</v>
      </c>
      <c r="D21">
        <v>108</v>
      </c>
      <c r="E21">
        <f t="shared" si="8"/>
        <v>11.814814814814815</v>
      </c>
      <c r="F21" s="1">
        <f t="shared" si="9"/>
        <v>9.5501833695082708E-2</v>
      </c>
      <c r="G21" s="1">
        <f t="shared" si="10"/>
        <v>6.0759493670886077E-5</v>
      </c>
      <c r="H21" s="2">
        <v>13361</v>
      </c>
      <c r="I21" s="1">
        <v>7900000</v>
      </c>
      <c r="J21" s="2">
        <f t="shared" si="11"/>
        <v>591.27310830027693</v>
      </c>
      <c r="K21">
        <v>338</v>
      </c>
      <c r="L21">
        <v>136</v>
      </c>
      <c r="M21">
        <v>1276</v>
      </c>
      <c r="N21">
        <v>480</v>
      </c>
      <c r="S21" s="2">
        <f t="shared" si="12"/>
        <v>3.775147928994083</v>
      </c>
      <c r="T21" s="2">
        <f t="shared" si="13"/>
        <v>9.382352941176471</v>
      </c>
      <c r="U21" s="2">
        <f t="shared" si="14"/>
        <v>1</v>
      </c>
      <c r="V21" s="2">
        <f t="shared" si="15"/>
        <v>2.6583333333333332</v>
      </c>
    </row>
    <row r="22" spans="1:22" x14ac:dyDescent="0.25">
      <c r="B22">
        <v>-2.8</v>
      </c>
      <c r="C22">
        <v>-1</v>
      </c>
      <c r="D22">
        <v>103</v>
      </c>
      <c r="E22">
        <f t="shared" si="8"/>
        <v>12.019417475728156</v>
      </c>
      <c r="F22" s="1">
        <f t="shared" si="9"/>
        <v>9.6824651963084624E-2</v>
      </c>
      <c r="G22" s="1">
        <f t="shared" si="10"/>
        <v>6.1081081081081079E-5</v>
      </c>
      <c r="H22" s="2">
        <v>12786</v>
      </c>
      <c r="I22" s="1">
        <v>7400000</v>
      </c>
      <c r="J22" s="2">
        <f t="shared" si="11"/>
        <v>578.75801658063506</v>
      </c>
      <c r="K22">
        <v>479</v>
      </c>
      <c r="L22">
        <v>136</v>
      </c>
      <c r="M22">
        <v>1238</v>
      </c>
      <c r="N22">
        <v>452</v>
      </c>
      <c r="S22" s="2">
        <f t="shared" si="12"/>
        <v>2.5845511482254699</v>
      </c>
      <c r="T22" s="2">
        <f t="shared" si="13"/>
        <v>9.1029411764705888</v>
      </c>
      <c r="U22" s="2">
        <f t="shared" si="14"/>
        <v>1</v>
      </c>
      <c r="V22" s="2">
        <f t="shared" si="15"/>
        <v>2.7389380530973453</v>
      </c>
    </row>
    <row r="23" spans="1:22" x14ac:dyDescent="0.25">
      <c r="B23">
        <v>-3.3</v>
      </c>
      <c r="C23">
        <v>-1</v>
      </c>
      <c r="D23">
        <v>105</v>
      </c>
      <c r="E23">
        <f t="shared" si="8"/>
        <v>11.009523809523809</v>
      </c>
      <c r="F23" s="1">
        <f t="shared" si="9"/>
        <v>9.366391184573003E-2</v>
      </c>
      <c r="G23" s="1">
        <f t="shared" si="10"/>
        <v>5.4109589041095888E-5</v>
      </c>
      <c r="H23" s="2">
        <v>12342</v>
      </c>
      <c r="I23" s="1">
        <v>7300000</v>
      </c>
      <c r="J23" s="2">
        <f t="shared" si="11"/>
        <v>591.47625992545784</v>
      </c>
      <c r="K23">
        <v>715</v>
      </c>
      <c r="L23">
        <v>232</v>
      </c>
      <c r="M23">
        <v>1156</v>
      </c>
      <c r="N23">
        <v>395</v>
      </c>
      <c r="S23" s="2">
        <f t="shared" si="12"/>
        <v>1.6167832167832168</v>
      </c>
      <c r="T23" s="2">
        <f t="shared" si="13"/>
        <v>4.9827586206896548</v>
      </c>
      <c r="U23" s="2">
        <f t="shared" si="14"/>
        <v>1</v>
      </c>
      <c r="V23" s="2">
        <f t="shared" si="15"/>
        <v>2.9265822784810127</v>
      </c>
    </row>
    <row r="24" spans="1:22" x14ac:dyDescent="0.25">
      <c r="B24">
        <v>-2.5</v>
      </c>
      <c r="C24">
        <v>-1</v>
      </c>
      <c r="D24">
        <v>105</v>
      </c>
      <c r="E24">
        <f t="shared" si="8"/>
        <v>11.647619047619047</v>
      </c>
      <c r="F24" s="1">
        <f t="shared" si="9"/>
        <v>0.10456566347469221</v>
      </c>
      <c r="G24" s="1">
        <f t="shared" si="10"/>
        <v>5.8405797101449273E-5</v>
      </c>
      <c r="H24" s="2">
        <v>11696</v>
      </c>
      <c r="I24" s="1">
        <v>6900000</v>
      </c>
      <c r="J24" s="2">
        <f t="shared" si="11"/>
        <v>589.94528043775654</v>
      </c>
      <c r="K24">
        <v>343</v>
      </c>
      <c r="L24">
        <v>119</v>
      </c>
      <c r="M24">
        <v>1223</v>
      </c>
      <c r="N24">
        <v>403</v>
      </c>
      <c r="S24" s="2">
        <f t="shared" si="12"/>
        <v>3.565597667638484</v>
      </c>
      <c r="T24" s="2">
        <f t="shared" si="13"/>
        <v>10.277310924369749</v>
      </c>
      <c r="U24" s="2">
        <f t="shared" si="14"/>
        <v>1</v>
      </c>
      <c r="V24" s="2">
        <f t="shared" si="15"/>
        <v>3.0347394540942929</v>
      </c>
    </row>
    <row r="25" spans="1:22" x14ac:dyDescent="0.25">
      <c r="B25">
        <v>-2.5</v>
      </c>
      <c r="C25">
        <v>-1.5</v>
      </c>
      <c r="D25">
        <v>101</v>
      </c>
      <c r="E25">
        <f t="shared" si="8"/>
        <v>10.643564356435643</v>
      </c>
      <c r="F25" s="1">
        <f t="shared" si="9"/>
        <v>9.7487984039176565E-2</v>
      </c>
      <c r="G25" s="1">
        <f t="shared" si="10"/>
        <v>3.1999999999999999E-5</v>
      </c>
      <c r="H25" s="2">
        <v>11027</v>
      </c>
      <c r="I25" s="1">
        <v>6500000</v>
      </c>
      <c r="J25" s="2">
        <f t="shared" si="11"/>
        <v>589.46222907409083</v>
      </c>
      <c r="K25">
        <v>305</v>
      </c>
      <c r="L25">
        <v>47</v>
      </c>
      <c r="M25">
        <v>1075</v>
      </c>
      <c r="N25">
        <v>208</v>
      </c>
      <c r="S25" s="2">
        <f t="shared" si="12"/>
        <v>3.5245901639344264</v>
      </c>
      <c r="T25" s="2">
        <f t="shared" si="13"/>
        <v>22.872340425531913</v>
      </c>
      <c r="U25" s="2">
        <f t="shared" si="14"/>
        <v>1</v>
      </c>
      <c r="V25" s="2">
        <f t="shared" si="15"/>
        <v>5.1682692307692308</v>
      </c>
    </row>
    <row r="26" spans="1:22" x14ac:dyDescent="0.25">
      <c r="B26">
        <v>-2.5</v>
      </c>
      <c r="C26">
        <v>-2</v>
      </c>
      <c r="D26">
        <v>110</v>
      </c>
      <c r="E26">
        <f t="shared" si="8"/>
        <v>9.663636363636364</v>
      </c>
      <c r="F26" s="1">
        <f t="shared" si="9"/>
        <v>8.9818335445711869E-2</v>
      </c>
      <c r="G26" s="1">
        <f t="shared" si="10"/>
        <v>2.661764705882353E-5</v>
      </c>
      <c r="H26" s="2">
        <v>11835</v>
      </c>
      <c r="I26" s="1">
        <v>6800000</v>
      </c>
      <c r="J26" s="2">
        <f t="shared" si="11"/>
        <v>574.56696239966197</v>
      </c>
      <c r="K26">
        <v>224</v>
      </c>
      <c r="L26">
        <v>65</v>
      </c>
      <c r="M26">
        <v>1063</v>
      </c>
      <c r="N26">
        <v>181</v>
      </c>
      <c r="S26" s="2">
        <f t="shared" si="12"/>
        <v>4.7455357142857144</v>
      </c>
      <c r="T26" s="2">
        <f t="shared" si="13"/>
        <v>16.353846153846153</v>
      </c>
      <c r="U26" s="2">
        <f t="shared" si="14"/>
        <v>1</v>
      </c>
      <c r="V26" s="2">
        <f t="shared" si="15"/>
        <v>5.8729281767955799</v>
      </c>
    </row>
    <row r="27" spans="1:22" x14ac:dyDescent="0.25">
      <c r="B27">
        <v>-2.5</v>
      </c>
      <c r="C27">
        <v>-0.5</v>
      </c>
      <c r="D27">
        <v>163</v>
      </c>
      <c r="E27">
        <f t="shared" si="8"/>
        <v>9.4478527607361968</v>
      </c>
      <c r="F27" s="1">
        <f t="shared" si="9"/>
        <v>9.8762265118963632E-2</v>
      </c>
      <c r="G27" s="1">
        <f t="shared" si="10"/>
        <v>9.3444444444444445E-5</v>
      </c>
      <c r="H27" s="2">
        <v>15593</v>
      </c>
      <c r="I27" s="1">
        <v>9000000</v>
      </c>
      <c r="J27" s="2">
        <f t="shared" si="11"/>
        <v>577.18206887706026</v>
      </c>
      <c r="K27">
        <v>398</v>
      </c>
      <c r="L27">
        <v>213</v>
      </c>
      <c r="M27">
        <v>1540</v>
      </c>
      <c r="N27">
        <v>841</v>
      </c>
      <c r="S27" s="2">
        <f t="shared" si="12"/>
        <v>3.8693467336683418</v>
      </c>
      <c r="T27" s="2">
        <f t="shared" si="13"/>
        <v>7.2300469483568079</v>
      </c>
      <c r="U27" s="2">
        <f t="shared" si="14"/>
        <v>1</v>
      </c>
      <c r="V27" s="2">
        <f t="shared" si="15"/>
        <v>1.83115338882283</v>
      </c>
    </row>
    <row r="28" spans="1:22" x14ac:dyDescent="0.25">
      <c r="B28">
        <v>-2.5</v>
      </c>
      <c r="C28">
        <v>0</v>
      </c>
      <c r="D28">
        <v>149</v>
      </c>
      <c r="E28">
        <f t="shared" si="8"/>
        <v>6.9395973154362416</v>
      </c>
      <c r="F28" s="1">
        <f t="shared" si="9"/>
        <v>8.193343898573692E-2</v>
      </c>
      <c r="G28" s="1">
        <f t="shared" si="10"/>
        <v>1.1813333333333334E-4</v>
      </c>
      <c r="H28" s="2">
        <v>12620</v>
      </c>
      <c r="I28" s="1">
        <v>7500000</v>
      </c>
      <c r="J28" s="2">
        <f t="shared" si="11"/>
        <v>594.29477020602224</v>
      </c>
      <c r="K28">
        <v>299</v>
      </c>
      <c r="L28">
        <v>214</v>
      </c>
      <c r="M28">
        <v>1034</v>
      </c>
      <c r="N28">
        <v>886</v>
      </c>
      <c r="S28" s="2">
        <f t="shared" si="12"/>
        <v>3.4581939799331103</v>
      </c>
      <c r="T28" s="2">
        <f t="shared" si="13"/>
        <v>4.8317757009345792</v>
      </c>
      <c r="U28" s="2">
        <f t="shared" si="14"/>
        <v>1</v>
      </c>
      <c r="V28" s="2">
        <f t="shared" si="15"/>
        <v>1.1670428893905191</v>
      </c>
    </row>
    <row r="30" spans="1:22" x14ac:dyDescent="0.25">
      <c r="A30" t="s">
        <v>19</v>
      </c>
      <c r="B30">
        <v>-0.8</v>
      </c>
      <c r="C30">
        <v>-0.7</v>
      </c>
    </row>
    <row r="32" spans="1:22" x14ac:dyDescent="0.25">
      <c r="A32" t="s">
        <v>40</v>
      </c>
      <c r="F32" s="1"/>
    </row>
    <row r="33" spans="2:22" x14ac:dyDescent="0.25">
      <c r="D33" t="s">
        <v>18</v>
      </c>
      <c r="K33" t="s">
        <v>2</v>
      </c>
      <c r="L33" t="s">
        <v>3</v>
      </c>
      <c r="M33" t="s">
        <v>4</v>
      </c>
      <c r="N33" t="s">
        <v>5</v>
      </c>
      <c r="O33" t="s">
        <v>47</v>
      </c>
      <c r="P33" s="9" t="s">
        <v>45</v>
      </c>
      <c r="Q33" t="s">
        <v>46</v>
      </c>
      <c r="R33" t="s">
        <v>37</v>
      </c>
    </row>
    <row r="34" spans="2:22" x14ac:dyDescent="0.25">
      <c r="B34">
        <v>-2.5</v>
      </c>
      <c r="C34">
        <v>-1</v>
      </c>
      <c r="D34">
        <v>101</v>
      </c>
      <c r="F34" s="1">
        <f t="shared" ref="F34:G36" si="16">M34/H34</f>
        <v>9.1896446078431379E-2</v>
      </c>
      <c r="G34" s="1">
        <f t="shared" si="16"/>
        <v>6.0227272727272729E-5</v>
      </c>
      <c r="H34">
        <v>65280</v>
      </c>
      <c r="I34" s="1">
        <v>35200000</v>
      </c>
      <c r="J34" s="2">
        <f>I34/H34</f>
        <v>539.21568627450984</v>
      </c>
      <c r="K34">
        <v>4249</v>
      </c>
      <c r="L34">
        <v>1430</v>
      </c>
      <c r="M34">
        <v>5999</v>
      </c>
      <c r="N34">
        <v>2120</v>
      </c>
      <c r="O34" s="1">
        <v>1E-10</v>
      </c>
      <c r="P34">
        <v>5</v>
      </c>
      <c r="Q34" s="1">
        <f>O34/1.602E-19</f>
        <v>624219725.34332085</v>
      </c>
      <c r="R34" s="1">
        <f>O34/(H34/D34)</f>
        <v>1.5471813725490196E-13</v>
      </c>
      <c r="S34" s="2">
        <f>M34/K34</f>
        <v>1.4118616144975289</v>
      </c>
      <c r="T34" s="2">
        <f>M34/L34</f>
        <v>4.1951048951048948</v>
      </c>
      <c r="U34" s="2">
        <f>M34/M34</f>
        <v>1</v>
      </c>
      <c r="V34" s="2">
        <f>M34/N34</f>
        <v>2.8297169811320755</v>
      </c>
    </row>
    <row r="35" spans="2:22" x14ac:dyDescent="0.25">
      <c r="B35">
        <v>-2.5</v>
      </c>
      <c r="C35">
        <v>-1</v>
      </c>
      <c r="D35">
        <v>60</v>
      </c>
      <c r="F35" s="1">
        <f t="shared" si="16"/>
        <v>9.1048680618744313E-2</v>
      </c>
      <c r="G35" s="1">
        <f t="shared" si="16"/>
        <v>6.9868637110016425E-5</v>
      </c>
      <c r="H35">
        <v>52752</v>
      </c>
      <c r="I35" s="1">
        <v>24360000</v>
      </c>
      <c r="J35" s="2">
        <f>I35/H35</f>
        <v>461.78343949044586</v>
      </c>
      <c r="K35">
        <v>3306</v>
      </c>
      <c r="L35">
        <v>1147</v>
      </c>
      <c r="M35">
        <v>4803</v>
      </c>
      <c r="N35">
        <v>1702</v>
      </c>
      <c r="O35" s="1">
        <v>2.0000000000000001E-10</v>
      </c>
      <c r="P35">
        <v>5</v>
      </c>
      <c r="Q35" s="1">
        <f>O35/1.602E-19</f>
        <v>1248439450.6866417</v>
      </c>
      <c r="R35" s="1">
        <f>O35/(H35/D35)</f>
        <v>2.2747952684258418E-13</v>
      </c>
      <c r="S35" s="2">
        <f>M35/K35</f>
        <v>1.4528130671506352</v>
      </c>
      <c r="T35" s="2">
        <f>M35/L35</f>
        <v>4.1874455100261549</v>
      </c>
      <c r="U35" s="2">
        <f>M35/M35</f>
        <v>1</v>
      </c>
      <c r="V35" s="2">
        <f>M35/N35</f>
        <v>2.8219741480611047</v>
      </c>
    </row>
    <row r="36" spans="2:22" x14ac:dyDescent="0.25">
      <c r="B36">
        <v>-2.5</v>
      </c>
      <c r="C36">
        <v>-1</v>
      </c>
      <c r="D36">
        <v>43</v>
      </c>
      <c r="F36" s="1">
        <f t="shared" si="16"/>
        <v>9.1736706914326657E-2</v>
      </c>
      <c r="G36" s="1">
        <f t="shared" si="16"/>
        <v>8.917705735660848E-5</v>
      </c>
      <c r="H36">
        <v>57229</v>
      </c>
      <c r="I36" s="1">
        <v>20050000</v>
      </c>
      <c r="J36" s="2">
        <f>I36/H36</f>
        <v>350.34685212042848</v>
      </c>
      <c r="K36">
        <v>3604</v>
      </c>
      <c r="L36">
        <v>1145</v>
      </c>
      <c r="M36">
        <v>5250</v>
      </c>
      <c r="N36">
        <v>1788</v>
      </c>
      <c r="O36" s="1">
        <v>2.5000000000000002E-10</v>
      </c>
      <c r="P36">
        <v>5</v>
      </c>
      <c r="Q36" s="1">
        <f>O36/1.602E-19</f>
        <v>1560549313.3583024</v>
      </c>
      <c r="R36" s="1">
        <f>O36/(H36/D36)</f>
        <v>1.8784182844362125E-13</v>
      </c>
      <c r="S36" s="2">
        <f>M36/K36</f>
        <v>1.4567147613762486</v>
      </c>
      <c r="T36" s="2">
        <f>M36/L36</f>
        <v>4.5851528384279474</v>
      </c>
      <c r="U36" s="2">
        <f>M36/M36</f>
        <v>1</v>
      </c>
      <c r="V36" s="2">
        <f>M36/N36</f>
        <v>2.936241610738255</v>
      </c>
    </row>
    <row r="39" spans="2:22" x14ac:dyDescent="0.25">
      <c r="E39" t="s">
        <v>20</v>
      </c>
      <c r="F39" s="11">
        <f>(F24+F34+F35+F36)/4</f>
        <v>9.4811874271548649E-2</v>
      </c>
      <c r="M39" s="1"/>
      <c r="N39" s="1"/>
      <c r="O39" s="1"/>
    </row>
    <row r="40" spans="2:22" x14ac:dyDescent="0.25">
      <c r="M40" s="1"/>
      <c r="N40" s="1"/>
      <c r="O40" s="1"/>
    </row>
    <row r="41" spans="2:22" x14ac:dyDescent="0.25">
      <c r="I41" s="1"/>
      <c r="J41" s="1"/>
      <c r="M41" s="1"/>
      <c r="N41" s="1"/>
      <c r="O41" s="1"/>
    </row>
    <row r="43" spans="2:22" x14ac:dyDescent="0.25">
      <c r="F43" s="1">
        <v>1.1400000000000001E-6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"/>
  <sheetViews>
    <sheetView tabSelected="1" workbookViewId="0">
      <selection activeCell="J18" sqref="J18"/>
    </sheetView>
  </sheetViews>
  <sheetFormatPr defaultColWidth="11" defaultRowHeight="15.75" x14ac:dyDescent="0.25"/>
  <cols>
    <col min="2" max="2" width="16.125" bestFit="1" customWidth="1"/>
    <col min="4" max="4" width="11" customWidth="1"/>
    <col min="6" max="6" width="14.375" bestFit="1" customWidth="1"/>
    <col min="14" max="14" width="54.375" customWidth="1"/>
  </cols>
  <sheetData>
    <row r="2" spans="1:19" x14ac:dyDescent="0.25">
      <c r="G2" t="s">
        <v>22</v>
      </c>
      <c r="H2" s="1">
        <f>'Beam profile'!F39+Beamtest!F40</f>
        <v>9.4811874271548649E-2</v>
      </c>
      <c r="Q2" s="1"/>
    </row>
    <row r="3" spans="1:19" x14ac:dyDescent="0.25">
      <c r="P3" t="s">
        <v>33</v>
      </c>
      <c r="Q3" t="s">
        <v>34</v>
      </c>
      <c r="R3" t="s">
        <v>6</v>
      </c>
      <c r="S3" t="s">
        <v>35</v>
      </c>
    </row>
    <row r="4" spans="1:19" ht="47.25" x14ac:dyDescent="0.25">
      <c r="B4" t="s">
        <v>21</v>
      </c>
      <c r="C4" t="s">
        <v>49</v>
      </c>
      <c r="D4" t="s">
        <v>0</v>
      </c>
      <c r="E4" s="7" t="s">
        <v>25</v>
      </c>
      <c r="F4" t="s">
        <v>48</v>
      </c>
      <c r="G4" s="8" t="s">
        <v>28</v>
      </c>
      <c r="H4" s="8" t="s">
        <v>27</v>
      </c>
      <c r="I4" s="8" t="s">
        <v>29</v>
      </c>
      <c r="J4" s="8" t="s">
        <v>30</v>
      </c>
      <c r="K4" s="8" t="s">
        <v>32</v>
      </c>
      <c r="L4" s="8" t="s">
        <v>36</v>
      </c>
      <c r="M4" s="8" t="s">
        <v>57</v>
      </c>
      <c r="P4">
        <v>3000</v>
      </c>
      <c r="Q4">
        <v>50000</v>
      </c>
      <c r="R4" s="2">
        <f>Q4/(P4*K5)</f>
        <v>654.06619436272331</v>
      </c>
      <c r="S4">
        <f>R4/60</f>
        <v>10.901103239378722</v>
      </c>
    </row>
    <row r="5" spans="1:19" ht="47.25" x14ac:dyDescent="0.25">
      <c r="A5">
        <v>1</v>
      </c>
      <c r="B5" t="s">
        <v>24</v>
      </c>
      <c r="C5">
        <v>3148</v>
      </c>
      <c r="D5">
        <v>1639988</v>
      </c>
      <c r="E5" s="1">
        <f>D5*$H$2</f>
        <v>155490.33606284854</v>
      </c>
      <c r="F5" s="1">
        <v>1.1400000000000001E-6</v>
      </c>
      <c r="G5" s="1">
        <f>E5/F5</f>
        <v>136395031634.07765</v>
      </c>
      <c r="H5" s="1">
        <f>G5/Fluka!$D$5</f>
        <v>1024756060361.2146</v>
      </c>
      <c r="I5" s="1">
        <f>H5*Fluka!$D$3</f>
        <v>417.89552141530328</v>
      </c>
      <c r="J5" s="2">
        <f>I5*100/1000</f>
        <v>41.789552141530329</v>
      </c>
      <c r="K5" s="1">
        <f>J5*1000/D5</f>
        <v>2.5481620683523495E-2</v>
      </c>
      <c r="L5" s="1">
        <f>I5/D5</f>
        <v>2.5481620683523491E-4</v>
      </c>
      <c r="M5" s="1">
        <f t="shared" ref="M5:M8" si="0">K5*D5/C5</f>
        <v>13.274953030981681</v>
      </c>
      <c r="N5" s="8" t="s">
        <v>23</v>
      </c>
    </row>
    <row r="6" spans="1:19" x14ac:dyDescent="0.25">
      <c r="A6">
        <v>2</v>
      </c>
      <c r="B6" t="s">
        <v>31</v>
      </c>
      <c r="C6">
        <v>2448</v>
      </c>
      <c r="D6" s="1">
        <v>6438058</v>
      </c>
      <c r="E6" s="1">
        <f>D6*$H$2</f>
        <v>610404.34564893798</v>
      </c>
      <c r="F6" s="1">
        <v>1.1400000000000001E-6</v>
      </c>
      <c r="G6" s="1">
        <f>E6/F6</f>
        <v>535442408463.98065</v>
      </c>
      <c r="H6" s="1">
        <f>G6/Fluka!$D$5</f>
        <v>4022858065093.769</v>
      </c>
      <c r="I6" s="1">
        <f>H6*Fluka!$D$3</f>
        <v>1640.521518945239</v>
      </c>
      <c r="J6" s="2">
        <f>I6*100/1000</f>
        <v>164.05215189452392</v>
      </c>
      <c r="K6" s="1">
        <f>J6*1000/D6</f>
        <v>2.5481620683523495E-2</v>
      </c>
      <c r="L6" s="1">
        <f>I6/D6</f>
        <v>2.5481620683523491E-4</v>
      </c>
      <c r="M6" s="1">
        <f t="shared" si="0"/>
        <v>67.014767930769565</v>
      </c>
    </row>
    <row r="7" spans="1:19" x14ac:dyDescent="0.25">
      <c r="A7">
        <v>3</v>
      </c>
      <c r="B7" t="s">
        <v>39</v>
      </c>
      <c r="C7">
        <v>991</v>
      </c>
      <c r="D7">
        <v>2558493</v>
      </c>
      <c r="E7" s="1">
        <f>D7*$H$2</f>
        <v>242575.51664063733</v>
      </c>
      <c r="F7" s="1">
        <v>1.1400000000000001E-6</v>
      </c>
      <c r="G7" s="1">
        <f>E7/F7</f>
        <v>212785540912.83975</v>
      </c>
      <c r="H7" s="1">
        <f>G7/Fluka!$D$5</f>
        <v>1598689263056.6472</v>
      </c>
      <c r="I7" s="1">
        <f>H7*Fluka!$D$3</f>
        <v>651.94548147450075</v>
      </c>
      <c r="J7" s="2">
        <f>I7*100/1000</f>
        <v>65.194548147450078</v>
      </c>
      <c r="K7" s="1">
        <f>J7*1000/D7</f>
        <v>2.5481620683523495E-2</v>
      </c>
      <c r="L7" s="1">
        <f>I7/D7</f>
        <v>2.5481620683523497E-4</v>
      </c>
      <c r="M7" s="1">
        <f t="shared" si="0"/>
        <v>65.786627797628739</v>
      </c>
    </row>
    <row r="8" spans="1:19" x14ac:dyDescent="0.25">
      <c r="A8">
        <v>4</v>
      </c>
      <c r="B8" t="s">
        <v>55</v>
      </c>
      <c r="C8">
        <v>916</v>
      </c>
      <c r="D8">
        <v>2213156</v>
      </c>
      <c r="E8" s="1">
        <f>D8*$H$2</f>
        <v>209833.46841532353</v>
      </c>
      <c r="F8" s="1">
        <v>1.1400000000000001E-6</v>
      </c>
      <c r="G8" s="1">
        <f>E8/F8</f>
        <v>184064445978.35394</v>
      </c>
      <c r="H8" s="1">
        <f>G8/Fluka!$D$5</f>
        <v>1382903425832.8621</v>
      </c>
      <c r="I8" s="1">
        <f>H8*Fluka!$D$3</f>
        <v>563.94801705464113</v>
      </c>
      <c r="J8" s="2">
        <f>I8*100/1000</f>
        <v>56.394801705464111</v>
      </c>
      <c r="K8" s="1">
        <f>J8*1000/D8</f>
        <v>2.5481620683523488E-2</v>
      </c>
      <c r="L8" s="1">
        <f>I8/D8</f>
        <v>2.5481620683523491E-4</v>
      </c>
      <c r="M8" s="1">
        <f t="shared" si="0"/>
        <v>61.566377407711911</v>
      </c>
    </row>
    <row r="9" spans="1:19" x14ac:dyDescent="0.25">
      <c r="A9">
        <v>5</v>
      </c>
      <c r="B9" t="s">
        <v>38</v>
      </c>
      <c r="C9">
        <v>806</v>
      </c>
      <c r="D9">
        <v>2069453</v>
      </c>
      <c r="E9" s="1">
        <f>D9*$H$2</f>
        <v>196208.71764687917</v>
      </c>
      <c r="F9" s="1">
        <v>1.1400000000000001E-6</v>
      </c>
      <c r="G9" s="1">
        <f>E9/F9</f>
        <v>172112910216.56067</v>
      </c>
      <c r="H9" s="1">
        <f>G9/Fluka!$D$5</f>
        <v>1293109768719.4641</v>
      </c>
      <c r="I9" s="1">
        <f>H9*Fluka!$D$3</f>
        <v>527.33016368379742</v>
      </c>
      <c r="J9" s="2">
        <f>I9*100/1000</f>
        <v>52.733016368379744</v>
      </c>
      <c r="K9" s="1">
        <f>J9*1000/D9</f>
        <v>2.5481620683523495E-2</v>
      </c>
      <c r="L9" s="1">
        <f>I9/D9</f>
        <v>2.5481620683523491E-4</v>
      </c>
      <c r="M9" s="1">
        <f>K9*D9/C9</f>
        <v>65.425578620818541</v>
      </c>
    </row>
    <row r="10" spans="1:19" x14ac:dyDescent="0.25">
      <c r="A10">
        <v>6</v>
      </c>
      <c r="B10" t="s">
        <v>56</v>
      </c>
      <c r="C10">
        <v>1524</v>
      </c>
      <c r="D10">
        <v>3669844</v>
      </c>
      <c r="E10" s="1">
        <f>D10*$H$2</f>
        <v>347944.78792419715</v>
      </c>
      <c r="F10" s="1">
        <v>1.1400000000000001E-6</v>
      </c>
      <c r="G10" s="1">
        <f>E10/F10</f>
        <v>305214726249.29572</v>
      </c>
      <c r="H10" s="1">
        <f>G10/Fluka!$D$5</f>
        <v>2293123412842.1919</v>
      </c>
      <c r="I10" s="1">
        <f>H10*Fluka!$D$3</f>
        <v>935.13572775704586</v>
      </c>
      <c r="J10" s="2">
        <f>I10*100/1000</f>
        <v>93.513572775704588</v>
      </c>
      <c r="K10" s="1">
        <f>J10*1000/D10</f>
        <v>2.5481620683523491E-2</v>
      </c>
      <c r="L10" s="1">
        <f>I10/D10</f>
        <v>2.5481620683523491E-4</v>
      </c>
      <c r="M10" s="1">
        <f>K10*D10/C10</f>
        <v>61.360612057548941</v>
      </c>
    </row>
    <row r="18" spans="12:13" x14ac:dyDescent="0.25">
      <c r="M18" s="1"/>
    </row>
    <row r="19" spans="12:13" x14ac:dyDescent="0.25">
      <c r="M19" s="1"/>
    </row>
    <row r="20" spans="12:13" x14ac:dyDescent="0.25">
      <c r="L20" s="1"/>
    </row>
    <row r="21" spans="12:13" x14ac:dyDescent="0.25">
      <c r="L2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7"/>
  <sheetViews>
    <sheetView workbookViewId="0">
      <selection activeCell="D8" sqref="D8"/>
    </sheetView>
  </sheetViews>
  <sheetFormatPr defaultColWidth="11" defaultRowHeight="15.75" x14ac:dyDescent="0.25"/>
  <cols>
    <col min="3" max="3" width="28.125" bestFit="1" customWidth="1"/>
  </cols>
  <sheetData>
    <row r="2" spans="3:5" x14ac:dyDescent="0.25">
      <c r="C2" t="s">
        <v>54</v>
      </c>
    </row>
    <row r="3" spans="3:5" x14ac:dyDescent="0.25">
      <c r="C3" s="9" t="s">
        <v>50</v>
      </c>
      <c r="D3" s="10">
        <v>4.0779999999999998E-10</v>
      </c>
      <c r="E3" t="s">
        <v>26</v>
      </c>
    </row>
    <row r="4" spans="3:5" x14ac:dyDescent="0.25">
      <c r="C4" s="9" t="s">
        <v>52</v>
      </c>
      <c r="D4" s="9">
        <v>1</v>
      </c>
    </row>
    <row r="5" spans="3:5" x14ac:dyDescent="0.25">
      <c r="C5" t="s">
        <v>51</v>
      </c>
      <c r="D5">
        <v>0.1331</v>
      </c>
    </row>
    <row r="7" spans="3:5" x14ac:dyDescent="0.25">
      <c r="C7" t="s">
        <v>53</v>
      </c>
      <c r="D7">
        <f>1/D5</f>
        <v>7.5131480090157776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Beam profile</vt:lpstr>
      <vt:lpstr>Beamtest</vt:lpstr>
      <vt:lpstr>Fluka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Ketil</dc:creator>
  <cp:lastModifiedBy>Arild Velure</cp:lastModifiedBy>
  <dcterms:created xsi:type="dcterms:W3CDTF">2013-11-14T13:49:56Z</dcterms:created>
  <dcterms:modified xsi:type="dcterms:W3CDTF">2013-11-20T12:09:24Z</dcterms:modified>
</cp:coreProperties>
</file>