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36"/>
  <workbookPr filterPrivacy="1" codeName="DieseArbeitsmappe" hidePivotFieldList="1"/>
  <xr:revisionPtr revIDLastSave="0" documentId="8_{C076F48C-9D45-4C44-9786-F372AE246204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Volumenberechnung" sheetId="1" r:id="rId1"/>
    <sheet name="Absorption" sheetId="3" r:id="rId2"/>
    <sheet name="Zielwerte" sheetId="4" r:id="rId3"/>
    <sheet name="Pop Halls" sheetId="19" r:id="rId4"/>
    <sheet name="Listening rooms" sheetId="20" r:id="rId5"/>
    <sheet name="18041" sheetId="18" r:id="rId6"/>
    <sheet name="Messungen Summe" sheetId="7" r:id="rId7"/>
    <sheet name="Messung 1" sheetId="5" r:id="rId8"/>
    <sheet name="Messung 2" sheetId="6" r:id="rId9"/>
    <sheet name="Messung 3" sheetId="8" r:id="rId10"/>
    <sheet name="Messung 4" sheetId="9" r:id="rId11"/>
    <sheet name="Messung 5" sheetId="10" r:id="rId12"/>
    <sheet name="Messung 6" sheetId="11" r:id="rId13"/>
    <sheet name="Messung 7" sheetId="12" r:id="rId14"/>
    <sheet name="Messung 8" sheetId="13" r:id="rId15"/>
    <sheet name="Messung 9" sheetId="14" r:id="rId16"/>
    <sheet name="Messung 10" sheetId="15" r:id="rId17"/>
    <sheet name="Messung 11" sheetId="16" r:id="rId18"/>
    <sheet name="Messung 12" sheetId="17" r:id="rId19"/>
  </sheets>
  <definedNames>
    <definedName name="_1" localSheetId="7">'Messung 1'!$A$1:$M$23</definedName>
    <definedName name="_10" localSheetId="16">'Messung 10'!$A$1:$M$23</definedName>
    <definedName name="_11" localSheetId="17">'Messung 11'!$A$1:$M$23</definedName>
    <definedName name="_12" localSheetId="18">'Messung 12'!$A$1:$M$23</definedName>
    <definedName name="_2" localSheetId="8">'Messung 2'!$A$1:$M$23</definedName>
    <definedName name="_3" localSheetId="9">'Messung 3'!$A$1:$M$23</definedName>
    <definedName name="_4" localSheetId="10">'Messung 4'!$A$1:$M$23</definedName>
    <definedName name="_5" localSheetId="11">'Messung 5'!$A$1:$M$23</definedName>
    <definedName name="_6" localSheetId="12">'Messung 6'!$A$1:$M$23</definedName>
    <definedName name="_7" localSheetId="13">'Messung 7'!$A$1:$M$23</definedName>
    <definedName name="_8" localSheetId="14">'Messung 8'!$A$1:$M$23</definedName>
    <definedName name="_9" localSheetId="15">'Messung 9'!$A$1:$M$23</definedName>
    <definedName name="ÄAF">Volumenberechnung!#REF!</definedName>
    <definedName name="ax1_">Volumenberechnung!#REF!</definedName>
    <definedName name="ax2_">Volumenberechnung!#REF!</definedName>
    <definedName name="ay1_">Volumenberechnung!#REF!</definedName>
    <definedName name="ay2_">Volumenberechnung!#REF!</definedName>
    <definedName name="az1_">Volumenberechnung!#REF!</definedName>
    <definedName name="az2_">Volumenberechnung!#REF!</definedName>
    <definedName name="b1_">Volumenberechnung!$C$36</definedName>
    <definedName name="b2_">Volumenberechnung!$C$37</definedName>
    <definedName name="Bereich1">'Messungen Summe'!$D$10:$O$10</definedName>
    <definedName name="c_">Volumenberechnung!$C$6</definedName>
    <definedName name="h">Volumenberechnung!$C$33</definedName>
    <definedName name="k">Volumenberechnung!$C$7</definedName>
    <definedName name="l1_">Volumenberechnung!$C$34</definedName>
    <definedName name="l2_">Volumenberechnung!$C$35</definedName>
    <definedName name="Lx">Volumenberechnung!$C$24</definedName>
    <definedName name="Ly">Volumenberechnung!$C$25</definedName>
    <definedName name="Lz">Volumenberechnung!$C$26</definedName>
    <definedName name="S_">Volumenberechnung!$C$15</definedName>
    <definedName name="SL">Volumenberechnung!$C$40</definedName>
    <definedName name="T">Volumenberechnung!$C$5</definedName>
    <definedName name="T60Ey">Volumenberechnung!#REF!</definedName>
    <definedName name="T60Sa">Volumenberechnung!#REF!</definedName>
    <definedName name="V">Volumenberechnung!$C$14</definedName>
    <definedName name="VL">Volumenberechnung!$C$39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1" i="3" l="1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10" i="3"/>
  <c r="C40" i="1"/>
  <c r="C15" i="1" s="1"/>
  <c r="B4" i="3" s="1"/>
  <c r="C39" i="1"/>
  <c r="C14" i="1" s="1"/>
  <c r="J11" i="7"/>
  <c r="K11" i="7"/>
  <c r="L11" i="7"/>
  <c r="M11" i="7"/>
  <c r="N11" i="7"/>
  <c r="O11" i="7"/>
  <c r="J12" i="7"/>
  <c r="K12" i="7"/>
  <c r="L12" i="7"/>
  <c r="M12" i="7"/>
  <c r="N12" i="7"/>
  <c r="O12" i="7"/>
  <c r="J13" i="7"/>
  <c r="K13" i="7"/>
  <c r="L13" i="7"/>
  <c r="M13" i="7"/>
  <c r="N13" i="7"/>
  <c r="O13" i="7"/>
  <c r="J14" i="7"/>
  <c r="K14" i="7"/>
  <c r="L14" i="7"/>
  <c r="M14" i="7"/>
  <c r="N14" i="7"/>
  <c r="O14" i="7"/>
  <c r="J15" i="7"/>
  <c r="K15" i="7"/>
  <c r="L15" i="7"/>
  <c r="M15" i="7"/>
  <c r="N15" i="7"/>
  <c r="O15" i="7"/>
  <c r="J16" i="7"/>
  <c r="K16" i="7"/>
  <c r="L16" i="7"/>
  <c r="M16" i="7"/>
  <c r="N16" i="7"/>
  <c r="O16" i="7"/>
  <c r="J17" i="7"/>
  <c r="K17" i="7"/>
  <c r="L17" i="7"/>
  <c r="M17" i="7"/>
  <c r="N17" i="7"/>
  <c r="O17" i="7"/>
  <c r="J18" i="7"/>
  <c r="K18" i="7"/>
  <c r="L18" i="7"/>
  <c r="M18" i="7"/>
  <c r="N18" i="7"/>
  <c r="O18" i="7"/>
  <c r="J19" i="7"/>
  <c r="K19" i="7"/>
  <c r="L19" i="7"/>
  <c r="M19" i="7"/>
  <c r="N19" i="7"/>
  <c r="O19" i="7"/>
  <c r="J20" i="7"/>
  <c r="K20" i="7"/>
  <c r="L20" i="7"/>
  <c r="M20" i="7"/>
  <c r="N20" i="7"/>
  <c r="O20" i="7"/>
  <c r="J21" i="7"/>
  <c r="K21" i="7"/>
  <c r="L21" i="7"/>
  <c r="M21" i="7"/>
  <c r="N21" i="7"/>
  <c r="O21" i="7"/>
  <c r="J22" i="7"/>
  <c r="K22" i="7"/>
  <c r="L22" i="7"/>
  <c r="M22" i="7"/>
  <c r="N22" i="7"/>
  <c r="O22" i="7"/>
  <c r="J23" i="7"/>
  <c r="K23" i="7"/>
  <c r="L23" i="7"/>
  <c r="M23" i="7"/>
  <c r="N23" i="7"/>
  <c r="O23" i="7"/>
  <c r="J24" i="7"/>
  <c r="K24" i="7"/>
  <c r="L24" i="7"/>
  <c r="M24" i="7"/>
  <c r="N24" i="7"/>
  <c r="O24" i="7"/>
  <c r="J25" i="7"/>
  <c r="K25" i="7"/>
  <c r="L25" i="7"/>
  <c r="M25" i="7"/>
  <c r="N25" i="7"/>
  <c r="O25" i="7"/>
  <c r="J26" i="7"/>
  <c r="K26" i="7"/>
  <c r="L26" i="7"/>
  <c r="M26" i="7"/>
  <c r="N26" i="7"/>
  <c r="O26" i="7"/>
  <c r="J27" i="7"/>
  <c r="K27" i="7"/>
  <c r="L27" i="7"/>
  <c r="M27" i="7"/>
  <c r="N27" i="7"/>
  <c r="O27" i="7"/>
  <c r="J28" i="7"/>
  <c r="K28" i="7"/>
  <c r="L28" i="7"/>
  <c r="M28" i="7"/>
  <c r="N28" i="7"/>
  <c r="O28" i="7"/>
  <c r="J29" i="7"/>
  <c r="K29" i="7"/>
  <c r="L29" i="7"/>
  <c r="M29" i="7"/>
  <c r="N29" i="7"/>
  <c r="O29" i="7"/>
  <c r="J30" i="7"/>
  <c r="K30" i="7"/>
  <c r="L30" i="7"/>
  <c r="M30" i="7"/>
  <c r="N30" i="7"/>
  <c r="O30" i="7"/>
  <c r="J31" i="7"/>
  <c r="K31" i="7"/>
  <c r="L31" i="7"/>
  <c r="M31" i="7"/>
  <c r="N31" i="7"/>
  <c r="O31" i="7"/>
  <c r="O10" i="7"/>
  <c r="N10" i="7"/>
  <c r="M10" i="7"/>
  <c r="L10" i="7"/>
  <c r="K10" i="7"/>
  <c r="J10" i="7"/>
  <c r="G31" i="4" l="1"/>
  <c r="F27" i="4"/>
  <c r="G12" i="4"/>
  <c r="H31" i="4"/>
  <c r="H23" i="4"/>
  <c r="F28" i="4"/>
  <c r="G13" i="4"/>
  <c r="H30" i="4"/>
  <c r="H28" i="4"/>
  <c r="H27" i="4"/>
  <c r="G11" i="4"/>
  <c r="H26" i="4"/>
  <c r="G27" i="4"/>
  <c r="F19" i="4"/>
  <c r="F31" i="4"/>
  <c r="G16" i="4"/>
  <c r="F20" i="4"/>
  <c r="F10" i="4"/>
  <c r="G29" i="4"/>
  <c r="F29" i="4"/>
  <c r="H29" i="4"/>
  <c r="G10" i="4"/>
  <c r="G28" i="4"/>
  <c r="F13" i="4"/>
  <c r="G26" i="4"/>
  <c r="H14" i="4"/>
  <c r="H16" i="4"/>
  <c r="G17" i="4"/>
  <c r="F21" i="4"/>
  <c r="F17" i="4"/>
  <c r="H15" i="4"/>
  <c r="H17" i="4"/>
  <c r="G18" i="4"/>
  <c r="G30" i="4"/>
  <c r="F22" i="4"/>
  <c r="F25" i="4"/>
  <c r="H25" i="4"/>
  <c r="H12" i="4"/>
  <c r="H18" i="4"/>
  <c r="G19" i="4"/>
  <c r="F11" i="4"/>
  <c r="F23" i="4"/>
  <c r="H19" i="4"/>
  <c r="G20" i="4"/>
  <c r="F12" i="4"/>
  <c r="F24" i="4"/>
  <c r="H24" i="4"/>
  <c r="H11" i="4"/>
  <c r="H13" i="4"/>
  <c r="H20" i="4"/>
  <c r="G21" i="4"/>
  <c r="F18" i="4"/>
  <c r="H10" i="4"/>
  <c r="H21" i="4"/>
  <c r="G22" i="4"/>
  <c r="F14" i="4"/>
  <c r="F26" i="4"/>
  <c r="G15" i="4"/>
  <c r="H22" i="4"/>
  <c r="G23" i="4"/>
  <c r="F15" i="4"/>
  <c r="G14" i="4"/>
  <c r="G24" i="4"/>
  <c r="F16" i="4"/>
  <c r="G25" i="4"/>
  <c r="F30" i="4"/>
  <c r="B4" i="18"/>
  <c r="B6" i="18" s="1"/>
  <c r="B3" i="19"/>
  <c r="B7" i="19" s="1"/>
  <c r="A13" i="19" s="1"/>
  <c r="B3" i="3"/>
  <c r="D11" i="7"/>
  <c r="P11" i="7" s="1"/>
  <c r="B11" i="3" s="1"/>
  <c r="E11" i="7"/>
  <c r="F11" i="7"/>
  <c r="G11" i="7"/>
  <c r="H11" i="7"/>
  <c r="I11" i="7"/>
  <c r="D12" i="7"/>
  <c r="E12" i="7"/>
  <c r="F12" i="7"/>
  <c r="G12" i="7"/>
  <c r="H12" i="7"/>
  <c r="I12" i="7"/>
  <c r="D13" i="7"/>
  <c r="P13" i="7" s="1"/>
  <c r="B13" i="3" s="1"/>
  <c r="E13" i="7"/>
  <c r="F13" i="7"/>
  <c r="G13" i="7"/>
  <c r="H13" i="7"/>
  <c r="I13" i="7"/>
  <c r="D14" i="7"/>
  <c r="E14" i="7"/>
  <c r="F14" i="7"/>
  <c r="G14" i="7"/>
  <c r="H14" i="7"/>
  <c r="I14" i="7"/>
  <c r="D15" i="7"/>
  <c r="P15" i="7" s="1"/>
  <c r="B15" i="3" s="1"/>
  <c r="E15" i="7"/>
  <c r="F15" i="7"/>
  <c r="G15" i="7"/>
  <c r="H15" i="7"/>
  <c r="I15" i="7"/>
  <c r="D16" i="7"/>
  <c r="E16" i="7"/>
  <c r="F16" i="7"/>
  <c r="G16" i="7"/>
  <c r="H16" i="7"/>
  <c r="I16" i="7"/>
  <c r="D17" i="7"/>
  <c r="P17" i="7" s="1"/>
  <c r="B17" i="3" s="1"/>
  <c r="E17" i="7"/>
  <c r="F17" i="7"/>
  <c r="G17" i="7"/>
  <c r="H17" i="7"/>
  <c r="I17" i="7"/>
  <c r="D18" i="7"/>
  <c r="E18" i="7"/>
  <c r="F18" i="7"/>
  <c r="G18" i="7"/>
  <c r="H18" i="7"/>
  <c r="I18" i="7"/>
  <c r="D19" i="7"/>
  <c r="P19" i="7" s="1"/>
  <c r="E19" i="7"/>
  <c r="F19" i="7"/>
  <c r="G19" i="7"/>
  <c r="H19" i="7"/>
  <c r="I19" i="7"/>
  <c r="D20" i="7"/>
  <c r="E20" i="7"/>
  <c r="F20" i="7"/>
  <c r="G20" i="7"/>
  <c r="H20" i="7"/>
  <c r="I20" i="7"/>
  <c r="D21" i="7"/>
  <c r="P21" i="7" s="1"/>
  <c r="B21" i="3" s="1"/>
  <c r="E21" i="7"/>
  <c r="F21" i="7"/>
  <c r="G21" i="7"/>
  <c r="H21" i="7"/>
  <c r="I21" i="7"/>
  <c r="D22" i="7"/>
  <c r="E22" i="7"/>
  <c r="F22" i="7"/>
  <c r="G22" i="7"/>
  <c r="H22" i="7"/>
  <c r="I22" i="7"/>
  <c r="D23" i="7"/>
  <c r="P23" i="7" s="1"/>
  <c r="B23" i="3" s="1"/>
  <c r="E23" i="7"/>
  <c r="F23" i="7"/>
  <c r="G23" i="7"/>
  <c r="H23" i="7"/>
  <c r="I23" i="7"/>
  <c r="D24" i="7"/>
  <c r="E24" i="7"/>
  <c r="F24" i="7"/>
  <c r="G24" i="7"/>
  <c r="H24" i="7"/>
  <c r="I24" i="7"/>
  <c r="D25" i="7"/>
  <c r="P25" i="7" s="1"/>
  <c r="B25" i="3" s="1"/>
  <c r="E25" i="7"/>
  <c r="F25" i="7"/>
  <c r="G25" i="7"/>
  <c r="H25" i="7"/>
  <c r="I25" i="7"/>
  <c r="D26" i="7"/>
  <c r="E26" i="7"/>
  <c r="F26" i="7"/>
  <c r="G26" i="7"/>
  <c r="H26" i="7"/>
  <c r="I26" i="7"/>
  <c r="D27" i="7"/>
  <c r="P27" i="7" s="1"/>
  <c r="B27" i="3" s="1"/>
  <c r="E27" i="7"/>
  <c r="F27" i="7"/>
  <c r="G27" i="7"/>
  <c r="H27" i="7"/>
  <c r="I27" i="7"/>
  <c r="D28" i="7"/>
  <c r="E28" i="7"/>
  <c r="F28" i="7"/>
  <c r="G28" i="7"/>
  <c r="H28" i="7"/>
  <c r="I28" i="7"/>
  <c r="D29" i="7"/>
  <c r="P29" i="7" s="1"/>
  <c r="B29" i="3" s="1"/>
  <c r="E29" i="7"/>
  <c r="F29" i="7"/>
  <c r="G29" i="7"/>
  <c r="H29" i="7"/>
  <c r="I29" i="7"/>
  <c r="D30" i="7"/>
  <c r="E30" i="7"/>
  <c r="F30" i="7"/>
  <c r="G30" i="7"/>
  <c r="H30" i="7"/>
  <c r="I30" i="7"/>
  <c r="D31" i="7"/>
  <c r="P31" i="7" s="1"/>
  <c r="B31" i="3" s="1"/>
  <c r="E31" i="7"/>
  <c r="F31" i="7"/>
  <c r="G31" i="7"/>
  <c r="H31" i="7"/>
  <c r="I31" i="7"/>
  <c r="G10" i="7"/>
  <c r="I10" i="7"/>
  <c r="H10" i="7"/>
  <c r="F10" i="7"/>
  <c r="E10" i="7"/>
  <c r="D10" i="7"/>
  <c r="P20" i="7" l="1"/>
  <c r="B20" i="3" s="1"/>
  <c r="P26" i="7"/>
  <c r="B26" i="3" s="1"/>
  <c r="P18" i="7"/>
  <c r="B18" i="3" s="1"/>
  <c r="P24" i="7"/>
  <c r="B24" i="3" s="1"/>
  <c r="P14" i="7"/>
  <c r="B14" i="3" s="1"/>
  <c r="P28" i="7"/>
  <c r="B28" i="3" s="1"/>
  <c r="P12" i="7"/>
  <c r="B12" i="3" s="1"/>
  <c r="P30" i="7"/>
  <c r="B30" i="3" s="1"/>
  <c r="P16" i="7"/>
  <c r="B16" i="3" s="1"/>
  <c r="P22" i="7"/>
  <c r="B22" i="3" s="1"/>
  <c r="P10" i="7"/>
  <c r="B10" i="3" s="1"/>
  <c r="N21" i="4"/>
  <c r="B19" i="3"/>
  <c r="E31" i="4"/>
  <c r="E23" i="4"/>
  <c r="E19" i="4"/>
  <c r="E15" i="4"/>
  <c r="E26" i="4"/>
  <c r="E24" i="4"/>
  <c r="E20" i="4"/>
  <c r="E18" i="4"/>
  <c r="E27" i="4"/>
  <c r="E29" i="4"/>
  <c r="E25" i="4"/>
  <c r="E21" i="4"/>
  <c r="E17" i="4"/>
  <c r="E13" i="4"/>
  <c r="E11" i="4"/>
  <c r="C16" i="1"/>
  <c r="C6" i="1"/>
  <c r="C7" i="1" s="1"/>
  <c r="P10" i="4"/>
  <c r="E28" i="4" l="1"/>
  <c r="E12" i="4"/>
  <c r="E22" i="4"/>
  <c r="E10" i="4"/>
  <c r="E14" i="4"/>
  <c r="E30" i="4"/>
  <c r="E16" i="4"/>
  <c r="C13" i="3"/>
  <c r="D13" i="3" s="1"/>
  <c r="E13" i="3" s="1"/>
  <c r="F13" i="3" s="1"/>
  <c r="G13" i="3" s="1"/>
  <c r="Z12" i="4" s="1"/>
  <c r="C25" i="3"/>
  <c r="D25" i="3" s="1"/>
  <c r="E25" i="3" s="1"/>
  <c r="F25" i="3" s="1"/>
  <c r="G25" i="3" s="1"/>
  <c r="Z24" i="4" s="1"/>
  <c r="C21" i="3"/>
  <c r="D21" i="3" s="1"/>
  <c r="E21" i="3" s="1"/>
  <c r="F21" i="3" s="1"/>
  <c r="G21" i="3" s="1"/>
  <c r="Z20" i="4" s="1"/>
  <c r="C31" i="3"/>
  <c r="D31" i="3" s="1"/>
  <c r="E31" i="3" s="1"/>
  <c r="F31" i="3" s="1"/>
  <c r="G31" i="3" s="1"/>
  <c r="Z30" i="4" s="1"/>
  <c r="C19" i="3"/>
  <c r="D19" i="3" s="1"/>
  <c r="E19" i="3" s="1"/>
  <c r="F19" i="3" s="1"/>
  <c r="G19" i="3" s="1"/>
  <c r="Z18" i="4" s="1"/>
  <c r="AA18" i="4" s="1"/>
  <c r="C27" i="3"/>
  <c r="D27" i="3" s="1"/>
  <c r="E27" i="3" s="1"/>
  <c r="F27" i="3" s="1"/>
  <c r="G27" i="3" s="1"/>
  <c r="Z26" i="4" s="1"/>
  <c r="C30" i="3"/>
  <c r="D30" i="3" s="1"/>
  <c r="E30" i="3" s="1"/>
  <c r="F30" i="3" s="1"/>
  <c r="G30" i="3" s="1"/>
  <c r="Z29" i="4" s="1"/>
  <c r="C11" i="3"/>
  <c r="D11" i="3" s="1"/>
  <c r="E11" i="3" s="1"/>
  <c r="F11" i="3" s="1"/>
  <c r="G11" i="3" s="1"/>
  <c r="Z10" i="4" s="1"/>
  <c r="C24" i="3"/>
  <c r="D24" i="3" s="1"/>
  <c r="E24" i="3" s="1"/>
  <c r="F24" i="3" s="1"/>
  <c r="G24" i="3" s="1"/>
  <c r="Z23" i="4" s="1"/>
  <c r="C16" i="3"/>
  <c r="D16" i="3" s="1"/>
  <c r="E16" i="3" s="1"/>
  <c r="F16" i="3" s="1"/>
  <c r="G16" i="3" s="1"/>
  <c r="Z15" i="4" s="1"/>
  <c r="C26" i="3"/>
  <c r="D26" i="3" s="1"/>
  <c r="E26" i="3" s="1"/>
  <c r="F26" i="3" s="1"/>
  <c r="G26" i="3" s="1"/>
  <c r="Z25" i="4" s="1"/>
  <c r="C10" i="3"/>
  <c r="D10" i="3" s="1"/>
  <c r="E10" i="3" s="1"/>
  <c r="F10" i="3" s="1"/>
  <c r="G10" i="3" s="1"/>
  <c r="Z9" i="4" s="1"/>
  <c r="C20" i="3"/>
  <c r="D20" i="3" s="1"/>
  <c r="E20" i="3" s="1"/>
  <c r="F20" i="3" s="1"/>
  <c r="G20" i="3" s="1"/>
  <c r="Z19" i="4" s="1"/>
  <c r="C22" i="3"/>
  <c r="D22" i="3" s="1"/>
  <c r="E22" i="3" s="1"/>
  <c r="F22" i="3" s="1"/>
  <c r="G22" i="3" s="1"/>
  <c r="Z21" i="4" s="1"/>
  <c r="C28" i="3"/>
  <c r="D28" i="3" s="1"/>
  <c r="E28" i="3" s="1"/>
  <c r="F28" i="3" s="1"/>
  <c r="G28" i="3" s="1"/>
  <c r="Z27" i="4" s="1"/>
  <c r="C17" i="3"/>
  <c r="D17" i="3" s="1"/>
  <c r="E17" i="3" s="1"/>
  <c r="F17" i="3" s="1"/>
  <c r="G17" i="3" s="1"/>
  <c r="Z16" i="4" s="1"/>
  <c r="C18" i="3"/>
  <c r="D18" i="3" s="1"/>
  <c r="E18" i="3" s="1"/>
  <c r="F18" i="3" s="1"/>
  <c r="G18" i="3" s="1"/>
  <c r="Z17" i="4" s="1"/>
  <c r="C14" i="3"/>
  <c r="D14" i="3" s="1"/>
  <c r="E14" i="3" s="1"/>
  <c r="F14" i="3" s="1"/>
  <c r="G14" i="3" s="1"/>
  <c r="Z13" i="4" s="1"/>
  <c r="C29" i="3"/>
  <c r="D29" i="3" s="1"/>
  <c r="E29" i="3" s="1"/>
  <c r="F29" i="3" s="1"/>
  <c r="G29" i="3" s="1"/>
  <c r="Z28" i="4" s="1"/>
  <c r="C23" i="3"/>
  <c r="D23" i="3" s="1"/>
  <c r="E23" i="3" s="1"/>
  <c r="F23" i="3" s="1"/>
  <c r="G23" i="3" s="1"/>
  <c r="Z22" i="4" s="1"/>
  <c r="C12" i="3"/>
  <c r="D12" i="3" s="1"/>
  <c r="E12" i="3" s="1"/>
  <c r="F12" i="3" s="1"/>
  <c r="G12" i="3" s="1"/>
  <c r="Z11" i="4" s="1"/>
  <c r="C15" i="3"/>
  <c r="D15" i="3" s="1"/>
  <c r="E15" i="3" s="1"/>
  <c r="F15" i="3" s="1"/>
  <c r="G15" i="3" s="1"/>
  <c r="Z14" i="4" s="1"/>
  <c r="N10" i="4"/>
  <c r="D30" i="4"/>
  <c r="D11" i="4"/>
  <c r="D15" i="4"/>
  <c r="D19" i="4"/>
  <c r="D23" i="4"/>
  <c r="D27" i="4"/>
  <c r="C11" i="4"/>
  <c r="C17" i="4"/>
  <c r="C21" i="4"/>
  <c r="C25" i="4"/>
  <c r="C29" i="4"/>
  <c r="C15" i="4"/>
  <c r="D16" i="4"/>
  <c r="D24" i="4"/>
  <c r="C10" i="4"/>
  <c r="C18" i="4"/>
  <c r="C26" i="4"/>
  <c r="C30" i="4"/>
  <c r="D17" i="4"/>
  <c r="D21" i="4"/>
  <c r="C14" i="4"/>
  <c r="C19" i="4"/>
  <c r="C27" i="4"/>
  <c r="C31" i="4"/>
  <c r="D28" i="4"/>
  <c r="D18" i="4"/>
  <c r="D26" i="4"/>
  <c r="C13" i="4"/>
  <c r="C20" i="4"/>
  <c r="C28" i="4"/>
  <c r="D31" i="4"/>
  <c r="D12" i="4"/>
  <c r="D20" i="4"/>
  <c r="D10" i="4"/>
  <c r="C22" i="4"/>
  <c r="D13" i="4"/>
  <c r="D25" i="4"/>
  <c r="C12" i="4"/>
  <c r="C23" i="4"/>
  <c r="D29" i="4"/>
  <c r="D14" i="4"/>
  <c r="D22" i="4"/>
  <c r="C16" i="4"/>
  <c r="C24" i="4"/>
  <c r="B11" i="4"/>
  <c r="B15" i="4"/>
  <c r="B19" i="4"/>
  <c r="B23" i="4"/>
  <c r="B27" i="4"/>
  <c r="B31" i="4"/>
  <c r="B24" i="4"/>
  <c r="B13" i="4"/>
  <c r="B21" i="4"/>
  <c r="B29" i="4"/>
  <c r="B14" i="4"/>
  <c r="B22" i="4"/>
  <c r="B30" i="4"/>
  <c r="B12" i="4"/>
  <c r="B16" i="4"/>
  <c r="B20" i="4"/>
  <c r="B28" i="4"/>
  <c r="B17" i="4"/>
  <c r="B25" i="4"/>
  <c r="B10" i="4"/>
  <c r="B18" i="4"/>
  <c r="B26" i="4"/>
  <c r="N22" i="4" l="1"/>
  <c r="AA16" i="4"/>
  <c r="AA29" i="4"/>
  <c r="AA12" i="4"/>
  <c r="AA27" i="4"/>
  <c r="AA25" i="4"/>
  <c r="AA20" i="4"/>
  <c r="AA21" i="4"/>
  <c r="AA17" i="4"/>
  <c r="AA9" i="4"/>
  <c r="AA10" i="4"/>
  <c r="AA22" i="4"/>
  <c r="AA14" i="4"/>
  <c r="AA23" i="4"/>
  <c r="AA13" i="4"/>
  <c r="AA19" i="4"/>
  <c r="AA30" i="4"/>
  <c r="AA26" i="4"/>
  <c r="AA24" i="4"/>
  <c r="AA28" i="4"/>
  <c r="AA15" i="4"/>
  <c r="AA11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D897F07-5E56-4826-8C11-1024EE7FD279}" name="1" type="6" refreshedVersion="6" background="1" saveData="1">
    <textPr codePage="850" firstRow="15" sourceFile="C:\Users\Ingo\Desktop\Freifeld\Projekte\014 Michael aus Wölfersheim\003 Messungen\1.txt" thousands=" ">
      <textFields>
        <textField/>
      </textFields>
    </textPr>
  </connection>
  <connection id="2" xr16:uid="{3FAD105F-D6AC-41BC-872E-406C96D24221}" name="10" type="6" refreshedVersion="6" background="1" saveData="1">
    <textPr codePage="850" firstRow="15" sourceFile="C:\Users\Ingo\Desktop\Freifeld\Projekte\014 Michael aus Wölfersheim\003 Messungen\10.txt" thousands=" ">
      <textFields>
        <textField/>
      </textFields>
    </textPr>
  </connection>
  <connection id="3" xr16:uid="{29AE48DA-8548-440F-820B-7779C6B1B4F1}" name="11" type="6" refreshedVersion="6" background="1" saveData="1">
    <textPr codePage="850" firstRow="15" sourceFile="C:\Users\Ingo\Desktop\Freifeld\Projekte\014 Michael aus Wölfersheim\003 Messungen\11.txt" thousands=" ">
      <textFields>
        <textField/>
      </textFields>
    </textPr>
  </connection>
  <connection id="4" xr16:uid="{6A4D6C64-3253-4C40-B144-AE9414584371}" name="12" type="6" refreshedVersion="6" background="1" saveData="1">
    <textPr codePage="850" firstRow="15" sourceFile="C:\Users\Ingo\Desktop\Freifeld\Projekte\014 Michael aus Wölfersheim\003 Messungen\12.txt" thousands=" ">
      <textFields>
        <textField/>
      </textFields>
    </textPr>
  </connection>
  <connection id="5" xr16:uid="{AC88E34C-D9F0-4ED5-9625-5B052BE05D04}" name="2" type="6" refreshedVersion="6" background="1" saveData="1">
    <textPr codePage="850" firstRow="15" sourceFile="C:\Users\Ingo\Desktop\Freifeld\Projekte\014 Michael aus Wölfersheim\003 Messungen\2.txt" thousands=" ">
      <textFields>
        <textField/>
      </textFields>
    </textPr>
  </connection>
  <connection id="6" xr16:uid="{ADB38783-6F4E-4FBC-99C5-7F9931B2E667}" name="3" type="6" refreshedVersion="6" background="1" saveData="1">
    <textPr codePage="850" firstRow="15" sourceFile="C:\Users\Ingo\Desktop\Freifeld\Projekte\014 Michael aus Wölfersheim\003 Messungen\3.txt" thousands=" ">
      <textFields>
        <textField/>
      </textFields>
    </textPr>
  </connection>
  <connection id="7" xr16:uid="{AB47FA6C-9E69-4A64-9C0E-CF6B837B0E0E}" name="4" type="6" refreshedVersion="6" background="1" saveData="1">
    <textPr codePage="850" firstRow="15" sourceFile="C:\Users\Ingo\Desktop\Freifeld\Projekte\014 Michael aus Wölfersheim\003 Messungen\4.txt" thousands=" ">
      <textFields>
        <textField/>
      </textFields>
    </textPr>
  </connection>
  <connection id="8" xr16:uid="{DFB988C3-2BDA-4D5C-89F0-2DC3EFAF3321}" name="5" type="6" refreshedVersion="6" background="1" saveData="1">
    <textPr codePage="850" firstRow="16" sourceFile="C:\Users\Ingo\Desktop\Freifeld\Projekte\014 Michael aus Wölfersheim\003 Messungen\5.txt" thousands=" ">
      <textFields>
        <textField/>
      </textFields>
    </textPr>
  </connection>
  <connection id="9" xr16:uid="{B96028BF-FAAE-4CF7-9848-8826AD85711E}" name="6" type="6" refreshedVersion="6" background="1" saveData="1">
    <textPr codePage="850" firstRow="15" sourceFile="C:\Users\Ingo\Desktop\Freifeld\Projekte\014 Michael aus Wölfersheim\003 Messungen\6.txt" thousands=" ">
      <textFields>
        <textField/>
      </textFields>
    </textPr>
  </connection>
  <connection id="10" xr16:uid="{1EA72269-D91B-4E0C-8AC4-65C7F16068F0}" name="7" type="6" refreshedVersion="6" background="1" saveData="1">
    <textPr codePage="850" firstRow="15" sourceFile="C:\Users\Ingo\Desktop\Freifeld\Projekte\014 Michael aus Wölfersheim\003 Messungen\7.txt" thousands=" ">
      <textFields>
        <textField/>
      </textFields>
    </textPr>
  </connection>
  <connection id="11" xr16:uid="{91B3FC08-9B23-4B73-9837-EA283E27EE06}" name="8" type="6" refreshedVersion="6" background="1" saveData="1">
    <textPr codePage="850" firstRow="15" sourceFile="C:\Users\Ingo\Desktop\Freifeld\Projekte\014 Michael aus Wölfersheim\003 Messungen\8.txt" thousands=" ">
      <textFields>
        <textField/>
      </textFields>
    </textPr>
  </connection>
  <connection id="12" xr16:uid="{55574EB7-92A7-41A8-AFBB-D5B07031C7B4}" name="9" type="6" refreshedVersion="6" background="1" saveData="1">
    <textPr codePage="850" firstRow="16" sourceFile="C:\Users\Ingo\Desktop\Freifeld\Projekte\014 Michael aus Wölfersheim\003 Messungen\9.txt" thousands=" ">
      <textFields>
        <textField/>
      </textFields>
    </textPr>
  </connection>
</connections>
</file>

<file path=xl/sharedStrings.xml><?xml version="1.0" encoding="utf-8"?>
<sst xmlns="http://schemas.openxmlformats.org/spreadsheetml/2006/main" count="441" uniqueCount="105">
  <si>
    <t>Raumhöhe</t>
  </si>
  <si>
    <t>Volumen</t>
  </si>
  <si>
    <t>Oberfläche</t>
  </si>
  <si>
    <t>Lx</t>
  </si>
  <si>
    <t>Ly</t>
  </si>
  <si>
    <t>Lz</t>
  </si>
  <si>
    <t>V</t>
  </si>
  <si>
    <t>Temperatur</t>
  </si>
  <si>
    <t>Schallgeschwindigkeit</t>
  </si>
  <si>
    <t>T</t>
  </si>
  <si>
    <t>S_</t>
  </si>
  <si>
    <t>c_</t>
  </si>
  <si>
    <t>m</t>
  </si>
  <si>
    <t>m³</t>
  </si>
  <si>
    <t>m²</t>
  </si>
  <si>
    <t>Celsius</t>
  </si>
  <si>
    <t>m/s</t>
  </si>
  <si>
    <t>Proportionalitätskonstante</t>
  </si>
  <si>
    <t>k</t>
  </si>
  <si>
    <t>s/m</t>
  </si>
  <si>
    <t>Room Ratio</t>
  </si>
  <si>
    <t>Zero Phase</t>
  </si>
  <si>
    <t>Beim Importieren der Messungen in Excel</t>
  </si>
  <si>
    <t>- Daten / Externe Daten abrufen /aus Text</t>
  </si>
  <si>
    <t>- Datentyp getrennt / Import beginnt in Zeile 15 / Daten haben keine Überschrift</t>
  </si>
  <si>
    <t>Messung 1</t>
  </si>
  <si>
    <t>Messung 2</t>
  </si>
  <si>
    <t>Messung 3</t>
  </si>
  <si>
    <t>Messung 4</t>
  </si>
  <si>
    <t>Messung 5</t>
  </si>
  <si>
    <t>Messung 6</t>
  </si>
  <si>
    <t>Messung 7</t>
  </si>
  <si>
    <t>Messung 8</t>
  </si>
  <si>
    <t>Messung 9</t>
  </si>
  <si>
    <t>Messung 10</t>
  </si>
  <si>
    <t>Messung 11</t>
  </si>
  <si>
    <t>Messung 12</t>
  </si>
  <si>
    <t>Durchschnitt</t>
  </si>
  <si>
    <t>- Trennzeichen Tabstop // Schritt 3: Dezimaltrennzeichen auf Komma stellen</t>
  </si>
  <si>
    <t>Beim Exportieren der Messungen aus REW als Trennzeichen TAB einstellen und DATEIEN MIT 1, 2 , 3, usw benennen</t>
  </si>
  <si>
    <t>EBU Tech 3276</t>
  </si>
  <si>
    <t>Zielwert</t>
  </si>
  <si>
    <t>Obere Grenze</t>
  </si>
  <si>
    <t>Untere Grenze</t>
  </si>
  <si>
    <t>Messung Summe</t>
  </si>
  <si>
    <t>obere grenze</t>
  </si>
  <si>
    <t>untere Grenze</t>
  </si>
  <si>
    <t>sek</t>
  </si>
  <si>
    <t>JBL Cinema</t>
  </si>
  <si>
    <t>Messung Summe 500Hz</t>
  </si>
  <si>
    <t>h</t>
  </si>
  <si>
    <t>Gesamtlänge</t>
  </si>
  <si>
    <t>Teillänge</t>
  </si>
  <si>
    <t>Gesamtbreite</t>
  </si>
  <si>
    <t>Teilbreite</t>
  </si>
  <si>
    <t xml:space="preserve">Volumen </t>
  </si>
  <si>
    <t>VL</t>
  </si>
  <si>
    <t>SL</t>
  </si>
  <si>
    <t>l1_</t>
  </si>
  <si>
    <t>l2_</t>
  </si>
  <si>
    <t>b1_</t>
  </si>
  <si>
    <t>b2_</t>
  </si>
  <si>
    <t>Berechnung der Absorption</t>
  </si>
  <si>
    <t>ÄAF</t>
  </si>
  <si>
    <t>Frequenz</t>
  </si>
  <si>
    <t>RT60</t>
  </si>
  <si>
    <t>Absorptionsgrad</t>
  </si>
  <si>
    <t>Anzahl</t>
  </si>
  <si>
    <t>Messung</t>
  </si>
  <si>
    <t>Berechnung</t>
  </si>
  <si>
    <t>RT60Ey</t>
  </si>
  <si>
    <t>Karton</t>
  </si>
  <si>
    <t>Dolby 1994</t>
  </si>
  <si>
    <t>Upper Limit</t>
  </si>
  <si>
    <t>Factor</t>
  </si>
  <si>
    <t>Ideal</t>
  </si>
  <si>
    <t>Lower Limit</t>
  </si>
  <si>
    <t>Berechnete RT 60</t>
  </si>
  <si>
    <t>Faktorisierte RT60</t>
  </si>
  <si>
    <t>Ecophon</t>
  </si>
  <si>
    <t>Lower</t>
  </si>
  <si>
    <t>Eco</t>
  </si>
  <si>
    <t>Absorber 1</t>
  </si>
  <si>
    <t>Absorber 2</t>
  </si>
  <si>
    <t xml:space="preserve">Musik T Soll </t>
  </si>
  <si>
    <t>Sekunden</t>
  </si>
  <si>
    <t xml:space="preserve">Nachhallzeit </t>
  </si>
  <si>
    <t>Adelmann Larssen</t>
  </si>
  <si>
    <t>Nachhallzeit mit VSR24 ca 0.53 Sekunden bei 2kilohertz</t>
  </si>
  <si>
    <t>�</t>
  </si>
  <si>
    <t>berechnet aus messungen</t>
  </si>
  <si>
    <t>Forward</t>
  </si>
  <si>
    <t>Person</t>
  </si>
  <si>
    <t>Roomlenght</t>
  </si>
  <si>
    <t>Roomwidth</t>
  </si>
  <si>
    <t>Roomheights</t>
  </si>
  <si>
    <t>Calculation of volume</t>
  </si>
  <si>
    <t>Höhe über dem Meeresspiegel</t>
  </si>
  <si>
    <t>Luftdruck</t>
  </si>
  <si>
    <t>tba</t>
  </si>
  <si>
    <t>Room 1</t>
  </si>
  <si>
    <t>Room 2</t>
  </si>
  <si>
    <t>Volume of both rooms</t>
  </si>
  <si>
    <t>Both rooms together</t>
  </si>
  <si>
    <t>(used for calculations)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</si>
</sst>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0"/>
  </numFmts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2" borderId="0" xfId="0" applyFill="1"/>
    <xf numFmtId="164" fontId="0" fillId="0" borderId="0" xfId="0" applyNumberFormat="1"/>
    <xf numFmtId="16" fontId="0" fillId="0" borderId="0" xfId="0" applyNumberFormat="1"/>
    <xf numFmtId="49" fontId="0" fillId="0" borderId="0" xfId="0" applyNumberFormat="1"/>
    <xf numFmtId="3" fontId="0" fillId="0" borderId="0" xfId="0" applyNumberFormat="1"/>
    <xf numFmtId="165" fontId="0" fillId="0" borderId="0" xfId="0" applyNumberFormat="1"/>
    <xf numFmtId="0" fontId="0" fillId="0" borderId="0" xfId="0" applyNumberFormat="1"/>
    <xf numFmtId="0" fontId="0" fillId="0" borderId="0" xfId="0" applyAlignment="1">
      <alignment horizontal="right"/>
    </xf>
    <xf numFmtId="0" fontId="0" fillId="0" borderId="0" xfId="0" applyFill="1"/>
    <xf numFmtId="2" fontId="0" fillId="2" borderId="0" xfId="0" applyNumberFormat="1" applyFill="1"/>
    <xf numFmtId="2" fontId="0" fillId="0" borderId="0" xfId="0" applyNumberFormat="1" applyFill="1"/>
    <xf numFmtId="2" fontId="0" fillId="0" borderId="0" xfId="0" applyNumberFormat="1"/>
    <xf numFmtId="0" fontId="0" fillId="3" borderId="0" xfId="0" applyFill="1"/>
    <xf numFmtId="0" fontId="0" fillId="4" borderId="0" xfId="0" applyFill="1"/>
    <xf numFmtId="164" fontId="0" fillId="0" borderId="0" xfId="0" applyNumberFormat="1" applyAlignment="1">
      <alignment horizontal="center"/>
    </xf>
    <xf numFmtId="164" fontId="0" fillId="5" borderId="0" xfId="0" applyNumberFormat="1" applyFill="1" applyAlignment="1">
      <alignment horizontal="center"/>
    </xf>
    <xf numFmtId="0" fontId="0" fillId="5" borderId="0" xfId="0" applyNumberFormat="1" applyFill="1" applyAlignment="1">
      <alignment horizontal="center"/>
    </xf>
    <xf numFmtId="164" fontId="0" fillId="0" borderId="0" xfId="0" applyNumberFormat="1" applyFill="1" applyAlignment="1">
      <alignment horizontal="center"/>
    </xf>
    <xf numFmtId="0" fontId="0" fillId="6" borderId="0" xfId="0" applyFill="1"/>
    <xf numFmtId="0" fontId="0" fillId="7" borderId="0" xfId="0" applyFill="1"/>
    <xf numFmtId="0" fontId="1" fillId="0" borderId="0" xfId="0" applyFont="1"/>
    <xf numFmtId="0" fontId="0" fillId="8" borderId="0" xfId="0" applyFill="1"/>
    <xf numFmtId="0" fontId="0" fillId="8" borderId="0" xfId="0" applyNumberFormat="1" applyFill="1"/>
    <xf numFmtId="0" fontId="0" fillId="8" borderId="0" xfId="0" applyFill="1" applyAlignment="1">
      <alignment horizontal="left"/>
    </xf>
    <xf numFmtId="0" fontId="3" fillId="0" borderId="0" xfId="0" applyFont="1"/>
    <xf numFmtId="0" fontId="2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connections" Target="connection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Absorption!$A$10:$A$31</c:f>
              <c:numCache>
                <c:formatCode>General</c:formatCode>
                <c:ptCount val="22"/>
                <c:pt idx="0">
                  <c:v>63</c:v>
                </c:pt>
                <c:pt idx="1">
                  <c:v>80</c:v>
                </c:pt>
                <c:pt idx="2">
                  <c:v>100</c:v>
                </c:pt>
                <c:pt idx="3">
                  <c:v>125</c:v>
                </c:pt>
                <c:pt idx="4">
                  <c:v>160</c:v>
                </c:pt>
                <c:pt idx="5">
                  <c:v>200</c:v>
                </c:pt>
                <c:pt idx="6">
                  <c:v>250</c:v>
                </c:pt>
                <c:pt idx="7">
                  <c:v>315</c:v>
                </c:pt>
                <c:pt idx="8">
                  <c:v>400</c:v>
                </c:pt>
                <c:pt idx="9">
                  <c:v>500</c:v>
                </c:pt>
                <c:pt idx="10">
                  <c:v>630</c:v>
                </c:pt>
                <c:pt idx="11">
                  <c:v>800</c:v>
                </c:pt>
                <c:pt idx="12">
                  <c:v>1000</c:v>
                </c:pt>
                <c:pt idx="13">
                  <c:v>1250</c:v>
                </c:pt>
                <c:pt idx="14">
                  <c:v>1600</c:v>
                </c:pt>
                <c:pt idx="15">
                  <c:v>2000</c:v>
                </c:pt>
                <c:pt idx="16">
                  <c:v>2500</c:v>
                </c:pt>
                <c:pt idx="17">
                  <c:v>3150</c:v>
                </c:pt>
                <c:pt idx="18">
                  <c:v>4000</c:v>
                </c:pt>
                <c:pt idx="19">
                  <c:v>5000</c:v>
                </c:pt>
                <c:pt idx="20">
                  <c:v>6300</c:v>
                </c:pt>
                <c:pt idx="21">
                  <c:v>8000</c:v>
                </c:pt>
              </c:numCache>
            </c:numRef>
          </c:xVal>
          <c:yVal>
            <c:numRef>
              <c:f>Absorption!$I$10:$I$31</c:f>
              <c:numCache>
                <c:formatCode>General</c:formatCode>
                <c:ptCount val="22"/>
                <c:pt idx="0">
                  <c:v>0.335321183615302</c:v>
                </c:pt>
                <c:pt idx="1">
                  <c:v>0.35481424504192899</c:v>
                </c:pt>
                <c:pt idx="2">
                  <c:v>0.73586639124853803</c:v>
                </c:pt>
                <c:pt idx="3">
                  <c:v>1.32746002198013</c:v>
                </c:pt>
                <c:pt idx="4">
                  <c:v>1.12064257932487</c:v>
                </c:pt>
                <c:pt idx="5">
                  <c:v>1.3833365758843701</c:v>
                </c:pt>
                <c:pt idx="6">
                  <c:v>1.2386881553826701</c:v>
                </c:pt>
                <c:pt idx="7">
                  <c:v>1.25461446146238</c:v>
                </c:pt>
                <c:pt idx="8">
                  <c:v>0.97892015040852198</c:v>
                </c:pt>
                <c:pt idx="9">
                  <c:v>0.99699432766959795</c:v>
                </c:pt>
                <c:pt idx="10">
                  <c:v>1.11436604394484</c:v>
                </c:pt>
                <c:pt idx="11">
                  <c:v>1.0311770555766699</c:v>
                </c:pt>
                <c:pt idx="12">
                  <c:v>0.86590192302678304</c:v>
                </c:pt>
                <c:pt idx="13">
                  <c:v>0.72439530956410902</c:v>
                </c:pt>
                <c:pt idx="14">
                  <c:v>0.701815585598487</c:v>
                </c:pt>
                <c:pt idx="15">
                  <c:v>0.57837380499250901</c:v>
                </c:pt>
                <c:pt idx="16">
                  <c:v>0.53740695692130602</c:v>
                </c:pt>
                <c:pt idx="17">
                  <c:v>0.36469643169298699</c:v>
                </c:pt>
                <c:pt idx="18">
                  <c:v>0.32567536343644099</c:v>
                </c:pt>
                <c:pt idx="19">
                  <c:v>0.27642964667803399</c:v>
                </c:pt>
                <c:pt idx="20">
                  <c:v>0.26241460975991499</c:v>
                </c:pt>
                <c:pt idx="21">
                  <c:v>0.141451270885389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294-4010-9F58-954D33D957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8524383"/>
        <c:axId val="919885839"/>
      </c:scatterChart>
      <c:valAx>
        <c:axId val="1258524383"/>
        <c:scaling>
          <c:logBase val="10"/>
          <c:orientation val="minMax"/>
          <c:max val="8000"/>
          <c:min val="6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19885839"/>
        <c:crosses val="autoZero"/>
        <c:crossBetween val="midCat"/>
      </c:valAx>
      <c:valAx>
        <c:axId val="919885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585243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Zielkorridor</a:t>
            </a:r>
            <a:r>
              <a:rPr lang="de-DE" baseline="0"/>
              <a:t> EBU</a:t>
            </a:r>
          </a:p>
        </c:rich>
      </c:tx>
      <c:layout>
        <c:manualLayout>
          <c:xMode val="edge"/>
          <c:yMode val="edge"/>
          <c:x val="0.40344117150126968"/>
          <c:y val="3.46779997542503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Zielwert</c:v>
          </c:tx>
          <c:spPr>
            <a:ln w="19050" cap="rnd">
              <a:solidFill>
                <a:schemeClr val="bg1">
                  <a:lumMod val="85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Zielwerte!$A$10:$A$31</c:f>
              <c:numCache>
                <c:formatCode>General</c:formatCode>
                <c:ptCount val="22"/>
                <c:pt idx="0">
                  <c:v>63</c:v>
                </c:pt>
                <c:pt idx="1">
                  <c:v>80</c:v>
                </c:pt>
                <c:pt idx="2">
                  <c:v>100</c:v>
                </c:pt>
                <c:pt idx="3">
                  <c:v>125</c:v>
                </c:pt>
                <c:pt idx="4">
                  <c:v>160</c:v>
                </c:pt>
                <c:pt idx="5">
                  <c:v>200</c:v>
                </c:pt>
                <c:pt idx="6">
                  <c:v>250</c:v>
                </c:pt>
                <c:pt idx="7">
                  <c:v>315</c:v>
                </c:pt>
                <c:pt idx="8">
                  <c:v>400</c:v>
                </c:pt>
                <c:pt idx="9">
                  <c:v>500</c:v>
                </c:pt>
                <c:pt idx="10">
                  <c:v>630</c:v>
                </c:pt>
                <c:pt idx="11">
                  <c:v>800</c:v>
                </c:pt>
                <c:pt idx="12">
                  <c:v>1000</c:v>
                </c:pt>
                <c:pt idx="13">
                  <c:v>1250</c:v>
                </c:pt>
                <c:pt idx="14">
                  <c:v>1600</c:v>
                </c:pt>
                <c:pt idx="15">
                  <c:v>2000</c:v>
                </c:pt>
                <c:pt idx="16">
                  <c:v>2500</c:v>
                </c:pt>
                <c:pt idx="17">
                  <c:v>3150</c:v>
                </c:pt>
                <c:pt idx="18">
                  <c:v>4000</c:v>
                </c:pt>
                <c:pt idx="19">
                  <c:v>5000</c:v>
                </c:pt>
                <c:pt idx="20">
                  <c:v>6300</c:v>
                </c:pt>
                <c:pt idx="21">
                  <c:v>8000</c:v>
                </c:pt>
              </c:numCache>
            </c:numRef>
          </c:cat>
          <c:val>
            <c:numRef>
              <c:f>Zielwerte!$B$10:$B$31</c:f>
              <c:numCache>
                <c:formatCode>General</c:formatCode>
                <c:ptCount val="22"/>
                <c:pt idx="0">
                  <c:v>0.38653070262579603</c:v>
                </c:pt>
                <c:pt idx="1">
                  <c:v>0.38653070262579603</c:v>
                </c:pt>
                <c:pt idx="2">
                  <c:v>0.38653070262579603</c:v>
                </c:pt>
                <c:pt idx="3">
                  <c:v>0.38653070262579603</c:v>
                </c:pt>
                <c:pt idx="4">
                  <c:v>0.38653070262579603</c:v>
                </c:pt>
                <c:pt idx="5">
                  <c:v>0.38653070262579603</c:v>
                </c:pt>
                <c:pt idx="6">
                  <c:v>0.38653070262579603</c:v>
                </c:pt>
                <c:pt idx="7">
                  <c:v>0.38653070262579603</c:v>
                </c:pt>
                <c:pt idx="8">
                  <c:v>0.38653070262579603</c:v>
                </c:pt>
                <c:pt idx="9">
                  <c:v>0.38653070262579603</c:v>
                </c:pt>
                <c:pt idx="10">
                  <c:v>0.38653070262579603</c:v>
                </c:pt>
                <c:pt idx="11">
                  <c:v>0.38653070262579603</c:v>
                </c:pt>
                <c:pt idx="12">
                  <c:v>0.38653070262579603</c:v>
                </c:pt>
                <c:pt idx="13">
                  <c:v>0.38653070262579603</c:v>
                </c:pt>
                <c:pt idx="14">
                  <c:v>0.38653070262579603</c:v>
                </c:pt>
                <c:pt idx="15">
                  <c:v>0.38653070262579603</c:v>
                </c:pt>
                <c:pt idx="16">
                  <c:v>0.38653070262579603</c:v>
                </c:pt>
                <c:pt idx="17">
                  <c:v>0.38653070262579603</c:v>
                </c:pt>
                <c:pt idx="18">
                  <c:v>0.38653070262579603</c:v>
                </c:pt>
                <c:pt idx="19">
                  <c:v>0.38653070262579603</c:v>
                </c:pt>
                <c:pt idx="20">
                  <c:v>0.38653070262579603</c:v>
                </c:pt>
                <c:pt idx="21">
                  <c:v>0.38653070262579603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B9-4826-AE09-9F7C0D706454}"/>
            </c:ext>
          </c:extLst>
        </c:ser>
        <c:ser>
          <c:idx val="1"/>
          <c:order val="1"/>
          <c:tx>
            <c:v>Oberes Limit</c:v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Zielwerte!$A$10:$A$31</c:f>
              <c:numCache>
                <c:formatCode>General</c:formatCode>
                <c:ptCount val="22"/>
                <c:pt idx="0">
                  <c:v>63</c:v>
                </c:pt>
                <c:pt idx="1">
                  <c:v>80</c:v>
                </c:pt>
                <c:pt idx="2">
                  <c:v>100</c:v>
                </c:pt>
                <c:pt idx="3">
                  <c:v>125</c:v>
                </c:pt>
                <c:pt idx="4">
                  <c:v>160</c:v>
                </c:pt>
                <c:pt idx="5">
                  <c:v>200</c:v>
                </c:pt>
                <c:pt idx="6">
                  <c:v>250</c:v>
                </c:pt>
                <c:pt idx="7">
                  <c:v>315</c:v>
                </c:pt>
                <c:pt idx="8">
                  <c:v>400</c:v>
                </c:pt>
                <c:pt idx="9">
                  <c:v>500</c:v>
                </c:pt>
                <c:pt idx="10">
                  <c:v>630</c:v>
                </c:pt>
                <c:pt idx="11">
                  <c:v>800</c:v>
                </c:pt>
                <c:pt idx="12">
                  <c:v>1000</c:v>
                </c:pt>
                <c:pt idx="13">
                  <c:v>1250</c:v>
                </c:pt>
                <c:pt idx="14">
                  <c:v>1600</c:v>
                </c:pt>
                <c:pt idx="15">
                  <c:v>2000</c:v>
                </c:pt>
                <c:pt idx="16">
                  <c:v>2500</c:v>
                </c:pt>
                <c:pt idx="17">
                  <c:v>3150</c:v>
                </c:pt>
                <c:pt idx="18">
                  <c:v>4000</c:v>
                </c:pt>
                <c:pt idx="19">
                  <c:v>5000</c:v>
                </c:pt>
                <c:pt idx="20">
                  <c:v>6300</c:v>
                </c:pt>
                <c:pt idx="21">
                  <c:v>8000</c:v>
                </c:pt>
              </c:numCache>
            </c:numRef>
          </c:cat>
          <c:val>
            <c:numRef>
              <c:f>Zielwerte!$C$10:$C$31</c:f>
              <c:numCache>
                <c:formatCode>General</c:formatCode>
                <c:ptCount val="22"/>
                <c:pt idx="0">
                  <c:v>0.68653070262579607</c:v>
                </c:pt>
                <c:pt idx="1">
                  <c:v>0.63653070262579603</c:v>
                </c:pt>
                <c:pt idx="2">
                  <c:v>0.58653070262579599</c:v>
                </c:pt>
                <c:pt idx="3">
                  <c:v>0.53653070262579605</c:v>
                </c:pt>
                <c:pt idx="4">
                  <c:v>0.48653070262579601</c:v>
                </c:pt>
                <c:pt idx="5">
                  <c:v>0.43653070262579602</c:v>
                </c:pt>
                <c:pt idx="6">
                  <c:v>0.43653070262579602</c:v>
                </c:pt>
                <c:pt idx="7">
                  <c:v>0.43653070262579602</c:v>
                </c:pt>
                <c:pt idx="8">
                  <c:v>0.43653070262579602</c:v>
                </c:pt>
                <c:pt idx="9">
                  <c:v>0.43653070262579602</c:v>
                </c:pt>
                <c:pt idx="10">
                  <c:v>0.43653070262579602</c:v>
                </c:pt>
                <c:pt idx="11">
                  <c:v>0.43653070262579602</c:v>
                </c:pt>
                <c:pt idx="12">
                  <c:v>0.43653070262579602</c:v>
                </c:pt>
                <c:pt idx="13">
                  <c:v>0.43653070262579602</c:v>
                </c:pt>
                <c:pt idx="14">
                  <c:v>0.43653070262579602</c:v>
                </c:pt>
                <c:pt idx="15">
                  <c:v>0.43653070262579602</c:v>
                </c:pt>
                <c:pt idx="16">
                  <c:v>0.43653070262579602</c:v>
                </c:pt>
                <c:pt idx="17">
                  <c:v>0.43653070262579602</c:v>
                </c:pt>
                <c:pt idx="18">
                  <c:v>0.43653070262579602</c:v>
                </c:pt>
                <c:pt idx="19">
                  <c:v>0.43653070262579602</c:v>
                </c:pt>
                <c:pt idx="20">
                  <c:v>0.43653070262579602</c:v>
                </c:pt>
                <c:pt idx="21">
                  <c:v>0.43653070262579602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B9-4826-AE09-9F7C0D706454}"/>
            </c:ext>
          </c:extLst>
        </c:ser>
        <c:ser>
          <c:idx val="2"/>
          <c:order val="2"/>
          <c:tx>
            <c:v>Unteres Limit</c:v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Zielwerte!$A$10:$A$31</c:f>
              <c:numCache>
                <c:formatCode>General</c:formatCode>
                <c:ptCount val="22"/>
                <c:pt idx="0">
                  <c:v>63</c:v>
                </c:pt>
                <c:pt idx="1">
                  <c:v>80</c:v>
                </c:pt>
                <c:pt idx="2">
                  <c:v>100</c:v>
                </c:pt>
                <c:pt idx="3">
                  <c:v>125</c:v>
                </c:pt>
                <c:pt idx="4">
                  <c:v>160</c:v>
                </c:pt>
                <c:pt idx="5">
                  <c:v>200</c:v>
                </c:pt>
                <c:pt idx="6">
                  <c:v>250</c:v>
                </c:pt>
                <c:pt idx="7">
                  <c:v>315</c:v>
                </c:pt>
                <c:pt idx="8">
                  <c:v>400</c:v>
                </c:pt>
                <c:pt idx="9">
                  <c:v>500</c:v>
                </c:pt>
                <c:pt idx="10">
                  <c:v>630</c:v>
                </c:pt>
                <c:pt idx="11">
                  <c:v>800</c:v>
                </c:pt>
                <c:pt idx="12">
                  <c:v>1000</c:v>
                </c:pt>
                <c:pt idx="13">
                  <c:v>1250</c:v>
                </c:pt>
                <c:pt idx="14">
                  <c:v>1600</c:v>
                </c:pt>
                <c:pt idx="15">
                  <c:v>2000</c:v>
                </c:pt>
                <c:pt idx="16">
                  <c:v>2500</c:v>
                </c:pt>
                <c:pt idx="17">
                  <c:v>3150</c:v>
                </c:pt>
                <c:pt idx="18">
                  <c:v>4000</c:v>
                </c:pt>
                <c:pt idx="19">
                  <c:v>5000</c:v>
                </c:pt>
                <c:pt idx="20">
                  <c:v>6300</c:v>
                </c:pt>
                <c:pt idx="21">
                  <c:v>8000</c:v>
                </c:pt>
              </c:numCache>
            </c:numRef>
          </c:cat>
          <c:val>
            <c:numRef>
              <c:f>Zielwerte!$D$10:$D$31</c:f>
              <c:numCache>
                <c:formatCode>General</c:formatCode>
                <c:ptCount val="22"/>
                <c:pt idx="0">
                  <c:v>0.33653070262579604</c:v>
                </c:pt>
                <c:pt idx="1">
                  <c:v>0.33653070262579604</c:v>
                </c:pt>
                <c:pt idx="2">
                  <c:v>0.33653070262579604</c:v>
                </c:pt>
                <c:pt idx="3">
                  <c:v>0.33653070262579604</c:v>
                </c:pt>
                <c:pt idx="4">
                  <c:v>0.33653070262579604</c:v>
                </c:pt>
                <c:pt idx="5">
                  <c:v>0.33653070262579604</c:v>
                </c:pt>
                <c:pt idx="6">
                  <c:v>0.33653070262579604</c:v>
                </c:pt>
                <c:pt idx="7">
                  <c:v>0.33653070262579604</c:v>
                </c:pt>
                <c:pt idx="8">
                  <c:v>0.33653070262579604</c:v>
                </c:pt>
                <c:pt idx="9">
                  <c:v>0.33653070262579604</c:v>
                </c:pt>
                <c:pt idx="10">
                  <c:v>0.33653070262579604</c:v>
                </c:pt>
                <c:pt idx="11">
                  <c:v>0.33653070262579604</c:v>
                </c:pt>
                <c:pt idx="12">
                  <c:v>0.33653070262579604</c:v>
                </c:pt>
                <c:pt idx="13">
                  <c:v>0.33653070262579604</c:v>
                </c:pt>
                <c:pt idx="14">
                  <c:v>0.33653070262579604</c:v>
                </c:pt>
                <c:pt idx="15">
                  <c:v>0.33653070262579604</c:v>
                </c:pt>
                <c:pt idx="16">
                  <c:v>0.33653070262579604</c:v>
                </c:pt>
                <c:pt idx="17">
                  <c:v>0.33653070262579604</c:v>
                </c:pt>
                <c:pt idx="18">
                  <c:v>0.28653070262579605</c:v>
                </c:pt>
                <c:pt idx="19">
                  <c:v>0.28653070262579605</c:v>
                </c:pt>
                <c:pt idx="20">
                  <c:v>0.28653070262579605</c:v>
                </c:pt>
                <c:pt idx="21">
                  <c:v>0.28653070262579605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FB9-4826-AE09-9F7C0D706454}"/>
            </c:ext>
          </c:extLst>
        </c:ser>
        <c:ser>
          <c:idx val="3"/>
          <c:order val="3"/>
          <c:tx>
            <c:v>Messung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Zielwerte!$A$10:$A$31</c:f>
              <c:numCache>
                <c:formatCode>General</c:formatCode>
                <c:ptCount val="22"/>
                <c:pt idx="0">
                  <c:v>63</c:v>
                </c:pt>
                <c:pt idx="1">
                  <c:v>80</c:v>
                </c:pt>
                <c:pt idx="2">
                  <c:v>100</c:v>
                </c:pt>
                <c:pt idx="3">
                  <c:v>125</c:v>
                </c:pt>
                <c:pt idx="4">
                  <c:v>160</c:v>
                </c:pt>
                <c:pt idx="5">
                  <c:v>200</c:v>
                </c:pt>
                <c:pt idx="6">
                  <c:v>250</c:v>
                </c:pt>
                <c:pt idx="7">
                  <c:v>315</c:v>
                </c:pt>
                <c:pt idx="8">
                  <c:v>400</c:v>
                </c:pt>
                <c:pt idx="9">
                  <c:v>500</c:v>
                </c:pt>
                <c:pt idx="10">
                  <c:v>630</c:v>
                </c:pt>
                <c:pt idx="11">
                  <c:v>800</c:v>
                </c:pt>
                <c:pt idx="12">
                  <c:v>1000</c:v>
                </c:pt>
                <c:pt idx="13">
                  <c:v>1250</c:v>
                </c:pt>
                <c:pt idx="14">
                  <c:v>1600</c:v>
                </c:pt>
                <c:pt idx="15">
                  <c:v>2000</c:v>
                </c:pt>
                <c:pt idx="16">
                  <c:v>2500</c:v>
                </c:pt>
                <c:pt idx="17">
                  <c:v>3150</c:v>
                </c:pt>
                <c:pt idx="18">
                  <c:v>4000</c:v>
                </c:pt>
                <c:pt idx="19">
                  <c:v>5000</c:v>
                </c:pt>
                <c:pt idx="20">
                  <c:v>6300</c:v>
                </c:pt>
                <c:pt idx="21">
                  <c:v>8000</c:v>
                </c:pt>
              </c:numCache>
            </c:numRef>
          </c:cat>
          <c:val>
            <c:numRef>
              <c:f>Zielwerte!$E$10:$E$31</c:f>
              <c:numCache>
                <c:formatCode>General</c:formatCode>
                <c:ptCount val="22"/>
                <c:pt idx="0">
                  <c:v>1.6635</c:v>
                </c:pt>
                <c:pt idx="1">
                  <c:v>1.7049166666666666</c:v>
                </c:pt>
                <c:pt idx="2">
                  <c:v>1.5152000000000001</c:v>
                </c:pt>
                <c:pt idx="3">
                  <c:v>1.5209166666666667</c:v>
                </c:pt>
                <c:pt idx="4">
                  <c:v>1.6117999999999999</c:v>
                </c:pt>
                <c:pt idx="5">
                  <c:v>1.4597500000000003</c:v>
                </c:pt>
                <c:pt idx="6">
                  <c:v>1.5051000000000001</c:v>
                </c:pt>
                <c:pt idx="7">
                  <c:v>1.5160909090909092</c:v>
                </c:pt>
                <c:pt idx="8">
                  <c:v>1.5267500000000005</c:v>
                </c:pt>
                <c:pt idx="9">
                  <c:v>1.4540833333333332</c:v>
                </c:pt>
                <c:pt idx="10">
                  <c:v>1.2948333333333333</c:v>
                </c:pt>
                <c:pt idx="11">
                  <c:v>1.2839166666666666</c:v>
                </c:pt>
                <c:pt idx="12">
                  <c:v>1.2160833333333334</c:v>
                </c:pt>
                <c:pt idx="13">
                  <c:v>1.1745000000000001</c:v>
                </c:pt>
                <c:pt idx="14">
                  <c:v>1.0930833333333332</c:v>
                </c:pt>
                <c:pt idx="15">
                  <c:v>1.0608333333333333</c:v>
                </c:pt>
                <c:pt idx="16">
                  <c:v>1.0104166666666667</c:v>
                </c:pt>
                <c:pt idx="17">
                  <c:v>0.96524999999999983</c:v>
                </c:pt>
                <c:pt idx="18">
                  <c:v>0.90783333333333338</c:v>
                </c:pt>
                <c:pt idx="19">
                  <c:v>0.8131666666666667</c:v>
                </c:pt>
                <c:pt idx="20">
                  <c:v>0.7426666666666667</c:v>
                </c:pt>
                <c:pt idx="21">
                  <c:v>0.63416666666666666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FB9-4826-AE09-9F7C0D706454}"/>
            </c:ext>
          </c:extLst>
        </c:ser>
        <c:ser>
          <c:idx val="4"/>
          <c:order val="4"/>
          <c:tx>
            <c:v>Berechnung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Absorption!$G$10:$G$31</c:f>
              <c:numCache>
                <c:formatCode>General</c:formatCode>
                <c:ptCount val="22"/>
                <c:pt idx="0">
                  <c:v>1.4993456904708804</c:v>
                </c:pt>
                <c:pt idx="1">
                  <c:v>1.4452172798436458</c:v>
                </c:pt>
                <c:pt idx="2">
                  <c:v>1.2598545021261145</c:v>
                </c:pt>
                <c:pt idx="3">
                  <c:v>1.1638236329855804</c:v>
                </c:pt>
                <c:pt idx="4">
                  <c:v>1.1245640704388302</c:v>
                </c:pt>
                <c:pt idx="5">
                  <c:v>0.97372187777067865</c:v>
                </c:pt>
                <c:pt idx="6">
                  <c:v>0.92962132305828316</c:v>
                </c:pt>
                <c:pt idx="7">
                  <c:v>0.87568436894264545</c:v>
                </c:pt>
                <c:pt idx="8">
                  <c:v>0.8269796588298286</c:v>
                </c:pt>
                <c:pt idx="9">
                  <c:v>0.76681222835903162</c:v>
                </c:pt>
                <c:pt idx="10">
                  <c:v>0.70754076901443841</c:v>
                </c:pt>
                <c:pt idx="11">
                  <c:v>0.69648013217456006</c:v>
                </c:pt>
                <c:pt idx="12">
                  <c:v>0.66676739758531445</c:v>
                </c:pt>
                <c:pt idx="13">
                  <c:v>0.64602482581948262</c:v>
                </c:pt>
                <c:pt idx="14">
                  <c:v>0.61155670841747323</c:v>
                </c:pt>
                <c:pt idx="15">
                  <c:v>0.59436863113625749</c:v>
                </c:pt>
                <c:pt idx="16">
                  <c:v>0.57080389695903855</c:v>
                </c:pt>
                <c:pt idx="17">
                  <c:v>0.54916533184794902</c:v>
                </c:pt>
                <c:pt idx="18">
                  <c:v>0.52287931460799142</c:v>
                </c:pt>
                <c:pt idx="19">
                  <c:v>0.48141477246023356</c:v>
                </c:pt>
                <c:pt idx="20">
                  <c:v>0.44843556233486792</c:v>
                </c:pt>
                <c:pt idx="21">
                  <c:v>0.39720411561561408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FB9-4826-AE09-9F7C0D7064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4821647"/>
        <c:axId val="288660175"/>
      </c:lineChart>
      <c:catAx>
        <c:axId val="274821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8660175"/>
        <c:crosses val="autoZero"/>
        <c:auto val="1"/>
        <c:lblAlgn val="ctr"/>
        <c:lblOffset val="100"/>
        <c:noMultiLvlLbl val="0"/>
      </c:catAx>
      <c:valAx>
        <c:axId val="288660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4821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Absorption!$A$10:$A$31</c:f>
              <c:numCache>
                <c:formatCode>General</c:formatCode>
                <c:ptCount val="22"/>
                <c:pt idx="0">
                  <c:v>63</c:v>
                </c:pt>
                <c:pt idx="1">
                  <c:v>80</c:v>
                </c:pt>
                <c:pt idx="2">
                  <c:v>100</c:v>
                </c:pt>
                <c:pt idx="3">
                  <c:v>125</c:v>
                </c:pt>
                <c:pt idx="4">
                  <c:v>160</c:v>
                </c:pt>
                <c:pt idx="5">
                  <c:v>200</c:v>
                </c:pt>
                <c:pt idx="6">
                  <c:v>250</c:v>
                </c:pt>
                <c:pt idx="7">
                  <c:v>315</c:v>
                </c:pt>
                <c:pt idx="8">
                  <c:v>400</c:v>
                </c:pt>
                <c:pt idx="9">
                  <c:v>500</c:v>
                </c:pt>
                <c:pt idx="10">
                  <c:v>630</c:v>
                </c:pt>
                <c:pt idx="11">
                  <c:v>800</c:v>
                </c:pt>
                <c:pt idx="12">
                  <c:v>1000</c:v>
                </c:pt>
                <c:pt idx="13">
                  <c:v>1250</c:v>
                </c:pt>
                <c:pt idx="14">
                  <c:v>1600</c:v>
                </c:pt>
                <c:pt idx="15">
                  <c:v>2000</c:v>
                </c:pt>
                <c:pt idx="16">
                  <c:v>2500</c:v>
                </c:pt>
                <c:pt idx="17">
                  <c:v>3150</c:v>
                </c:pt>
                <c:pt idx="18">
                  <c:v>4000</c:v>
                </c:pt>
                <c:pt idx="19">
                  <c:v>5000</c:v>
                </c:pt>
                <c:pt idx="20">
                  <c:v>6300</c:v>
                </c:pt>
                <c:pt idx="21">
                  <c:v>8000</c:v>
                </c:pt>
              </c:numCache>
            </c:numRef>
          </c:xVal>
          <c:yVal>
            <c:numRef>
              <c:f>Absorption!$K$10:$K$31</c:f>
              <c:numCache>
                <c:formatCode>General</c:formatCode>
                <c:ptCount val="22"/>
                <c:pt idx="0" formatCode="0.00">
                  <c:v>0.05</c:v>
                </c:pt>
                <c:pt idx="1">
                  <c:v>0.08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0.44</c:v>
                </c:pt>
                <c:pt idx="10">
                  <c:v>0.45</c:v>
                </c:pt>
                <c:pt idx="11">
                  <c:v>0.46</c:v>
                </c:pt>
                <c:pt idx="12">
                  <c:v>0.47</c:v>
                </c:pt>
                <c:pt idx="13">
                  <c:v>0.48</c:v>
                </c:pt>
                <c:pt idx="14">
                  <c:v>0.49</c:v>
                </c:pt>
                <c:pt idx="15">
                  <c:v>0.5</c:v>
                </c:pt>
                <c:pt idx="16">
                  <c:v>0.51</c:v>
                </c:pt>
                <c:pt idx="17">
                  <c:v>0.52</c:v>
                </c:pt>
                <c:pt idx="18">
                  <c:v>0.53</c:v>
                </c:pt>
                <c:pt idx="19">
                  <c:v>0.54</c:v>
                </c:pt>
                <c:pt idx="20">
                  <c:v>0.55000000000000004</c:v>
                </c:pt>
                <c:pt idx="21">
                  <c:v>0.56000000000000005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E03-43BE-A3D5-2DBA53E47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8524383"/>
        <c:axId val="919885839"/>
      </c:scatterChart>
      <c:valAx>
        <c:axId val="1258524383"/>
        <c:scaling>
          <c:logBase val="10"/>
          <c:orientation val="minMax"/>
          <c:max val="8000"/>
          <c:min val="6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19885839"/>
        <c:crosses val="autoZero"/>
        <c:crossBetween val="midCat"/>
      </c:valAx>
      <c:valAx>
        <c:axId val="919885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585243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Nachhallzeit JBL Cinema und Dolby Studio bei 500 Hz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6.1571646132138981E-2"/>
          <c:y val="6.807363094543778E-2"/>
          <c:w val="0.91073879288159476"/>
          <c:h val="0.80745901712891099"/>
        </c:manualLayout>
      </c:layout>
      <c:scatterChart>
        <c:scatterStyle val="smoothMarker"/>
        <c:varyColors val="0"/>
        <c:ser>
          <c:idx val="0"/>
          <c:order val="0"/>
          <c:tx>
            <c:v>JBL Cinema</c:v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Zielwerte!$K$10:$K$11</c:f>
              <c:numCache>
                <c:formatCode>General</c:formatCode>
                <c:ptCount val="2"/>
                <c:pt idx="0">
                  <c:v>27</c:v>
                </c:pt>
                <c:pt idx="1">
                  <c:v>27000</c:v>
                </c:pt>
              </c:numCache>
            </c:numRef>
          </c:xVal>
          <c:yVal>
            <c:numRef>
              <c:f>Zielwerte!$L$10:$L$11</c:f>
              <c:numCache>
                <c:formatCode>General</c:formatCode>
                <c:ptCount val="2"/>
                <c:pt idx="0">
                  <c:v>0.2</c:v>
                </c:pt>
                <c:pt idx="1">
                  <c:v>1.3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6B1-4A5F-9259-F00C98E8489E}"/>
            </c:ext>
          </c:extLst>
        </c:ser>
        <c:ser>
          <c:idx val="1"/>
          <c:order val="1"/>
          <c:tx>
            <c:v>JBL Cinema</c:v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Zielwerte!$K$10:$K$11</c:f>
              <c:numCache>
                <c:formatCode>General</c:formatCode>
                <c:ptCount val="2"/>
                <c:pt idx="0">
                  <c:v>27</c:v>
                </c:pt>
                <c:pt idx="1">
                  <c:v>27000</c:v>
                </c:pt>
              </c:numCache>
            </c:numRef>
          </c:xVal>
          <c:yVal>
            <c:numRef>
              <c:f>Zielwerte!$M$10:$M$11</c:f>
              <c:numCache>
                <c:formatCode>General</c:formatCode>
                <c:ptCount val="2"/>
                <c:pt idx="0">
                  <c:v>0.1</c:v>
                </c:pt>
                <c:pt idx="1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6B1-4A5F-9259-F00C98E8489E}"/>
            </c:ext>
          </c:extLst>
        </c:ser>
        <c:ser>
          <c:idx val="2"/>
          <c:order val="2"/>
          <c:tx>
            <c:v>Messung</c:v>
          </c:tx>
          <c:spPr>
            <a:ln w="63500" cap="rnd">
              <a:solidFill>
                <a:srgbClr val="FF9900"/>
              </a:solidFill>
              <a:round/>
            </a:ln>
            <a:effectLst/>
          </c:spPr>
          <c:marker>
            <c:symbol val="x"/>
            <c:size val="16"/>
            <c:spPr>
              <a:noFill/>
              <a:ln w="47625">
                <a:solidFill>
                  <a:schemeClr val="tx1"/>
                </a:solidFill>
              </a:ln>
              <a:effectLst/>
            </c:spPr>
          </c:marker>
          <c:xVal>
            <c:numRef>
              <c:f>Zielwerte!$P$10</c:f>
              <c:numCache>
                <c:formatCode>General</c:formatCode>
                <c:ptCount val="1"/>
                <c:pt idx="0">
                  <c:v>369.6</c:v>
                </c:pt>
              </c:numCache>
            </c:numRef>
          </c:xVal>
          <c:yVal>
            <c:numRef>
              <c:f>Zielwerte!$N$10</c:f>
              <c:numCache>
                <c:formatCode>General</c:formatCode>
                <c:ptCount val="1"/>
                <c:pt idx="0">
                  <c:v>1.4540833333333332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6B1-4A5F-9259-F00C98E8489E}"/>
            </c:ext>
          </c:extLst>
        </c:ser>
        <c:ser>
          <c:idx val="3"/>
          <c:order val="3"/>
          <c:tx>
            <c:v>Berechnung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xVal>
            <c:numRef>
              <c:f>Volumenberechnung!$C$14</c:f>
              <c:numCache>
                <c:formatCode>0.00</c:formatCode>
                <c:ptCount val="1"/>
                <c:pt idx="0">
                  <c:v>369.6</c:v>
                </c:pt>
              </c:numCache>
            </c:numRef>
          </c:xVal>
          <c:yVal>
            <c:numRef>
              <c:f>Absorption!$G$20</c:f>
              <c:numCache>
                <c:formatCode>General</c:formatCode>
                <c:ptCount val="1"/>
                <c:pt idx="0">
                  <c:v>0.70754076901443841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3-36B1-4A5F-9259-F00C98E8489E}"/>
            </c:ext>
          </c:extLst>
        </c:ser>
        <c:ser>
          <c:idx val="4"/>
          <c:order val="4"/>
          <c:tx>
            <c:v>Dolby Studio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Zielwerte!$K$21:$K$22</c:f>
              <c:numCache>
                <c:formatCode>General</c:formatCode>
                <c:ptCount val="2"/>
                <c:pt idx="0">
                  <c:v>150</c:v>
                </c:pt>
                <c:pt idx="1">
                  <c:v>4000</c:v>
                </c:pt>
              </c:numCache>
            </c:numRef>
          </c:xVal>
          <c:yVal>
            <c:numRef>
              <c:f>Zielwerte!$L$21:$L$22</c:f>
              <c:numCache>
                <c:formatCode>General</c:formatCode>
                <c:ptCount val="2"/>
                <c:pt idx="0">
                  <c:v>0.31</c:v>
                </c:pt>
                <c:pt idx="1">
                  <c:v>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6B1-4A5F-9259-F00C98E8489E}"/>
            </c:ext>
          </c:extLst>
        </c:ser>
        <c:ser>
          <c:idx val="5"/>
          <c:order val="5"/>
          <c:tx>
            <c:v>Dolby Studio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Zielwerte!$K$21:$K$22</c:f>
              <c:numCache>
                <c:formatCode>General</c:formatCode>
                <c:ptCount val="2"/>
                <c:pt idx="0">
                  <c:v>150</c:v>
                </c:pt>
                <c:pt idx="1">
                  <c:v>4000</c:v>
                </c:pt>
              </c:numCache>
            </c:numRef>
          </c:xVal>
          <c:yVal>
            <c:numRef>
              <c:f>Zielwerte!$M$21:$M$22</c:f>
              <c:numCache>
                <c:formatCode>General</c:formatCode>
                <c:ptCount val="2"/>
                <c:pt idx="0">
                  <c:v>0.16500000000000001</c:v>
                </c:pt>
                <c:pt idx="1">
                  <c:v>0.52500000000000002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6B1-4A5F-9259-F00C98E848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9820976"/>
        <c:axId val="1424755024"/>
        <c:extLst/>
      </c:scatterChart>
      <c:valAx>
        <c:axId val="1349820976"/>
        <c:scaling>
          <c:logBase val="10"/>
          <c:orientation val="minMax"/>
          <c:max val="27000"/>
          <c:min val="2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24755024"/>
        <c:crossesAt val="0.1"/>
        <c:crossBetween val="midCat"/>
      </c:valAx>
      <c:valAx>
        <c:axId val="1424755024"/>
        <c:scaling>
          <c:orientation val="minMax"/>
          <c:max val="1.5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49820976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Zielkorridor</a:t>
            </a:r>
            <a:r>
              <a:rPr lang="de-DE" baseline="0"/>
              <a:t> EBU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Zielwert</c:v>
          </c:tx>
          <c:spPr>
            <a:ln w="19050" cap="rnd">
              <a:solidFill>
                <a:schemeClr val="bg1">
                  <a:lumMod val="85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Zielwerte!$A$10:$A$31</c:f>
              <c:numCache>
                <c:formatCode>General</c:formatCode>
                <c:ptCount val="22"/>
                <c:pt idx="0">
                  <c:v>63</c:v>
                </c:pt>
                <c:pt idx="1">
                  <c:v>80</c:v>
                </c:pt>
                <c:pt idx="2">
                  <c:v>100</c:v>
                </c:pt>
                <c:pt idx="3">
                  <c:v>125</c:v>
                </c:pt>
                <c:pt idx="4">
                  <c:v>160</c:v>
                </c:pt>
                <c:pt idx="5">
                  <c:v>200</c:v>
                </c:pt>
                <c:pt idx="6">
                  <c:v>250</c:v>
                </c:pt>
                <c:pt idx="7">
                  <c:v>315</c:v>
                </c:pt>
                <c:pt idx="8">
                  <c:v>400</c:v>
                </c:pt>
                <c:pt idx="9">
                  <c:v>500</c:v>
                </c:pt>
                <c:pt idx="10">
                  <c:v>630</c:v>
                </c:pt>
                <c:pt idx="11">
                  <c:v>800</c:v>
                </c:pt>
                <c:pt idx="12">
                  <c:v>1000</c:v>
                </c:pt>
                <c:pt idx="13">
                  <c:v>1250</c:v>
                </c:pt>
                <c:pt idx="14">
                  <c:v>1600</c:v>
                </c:pt>
                <c:pt idx="15">
                  <c:v>2000</c:v>
                </c:pt>
                <c:pt idx="16">
                  <c:v>2500</c:v>
                </c:pt>
                <c:pt idx="17">
                  <c:v>3150</c:v>
                </c:pt>
                <c:pt idx="18">
                  <c:v>4000</c:v>
                </c:pt>
                <c:pt idx="19">
                  <c:v>5000</c:v>
                </c:pt>
                <c:pt idx="20">
                  <c:v>6300</c:v>
                </c:pt>
                <c:pt idx="21">
                  <c:v>8000</c:v>
                </c:pt>
              </c:numCache>
            </c:numRef>
          </c:cat>
          <c:val>
            <c:numRef>
              <c:f>Zielwerte!$B$10:$B$31</c:f>
              <c:numCache>
                <c:formatCode>General</c:formatCode>
                <c:ptCount val="22"/>
                <c:pt idx="0">
                  <c:v>0.38653070262579603</c:v>
                </c:pt>
                <c:pt idx="1">
                  <c:v>0.38653070262579603</c:v>
                </c:pt>
                <c:pt idx="2">
                  <c:v>0.38653070262579603</c:v>
                </c:pt>
                <c:pt idx="3">
                  <c:v>0.38653070262579603</c:v>
                </c:pt>
                <c:pt idx="4">
                  <c:v>0.38653070262579603</c:v>
                </c:pt>
                <c:pt idx="5">
                  <c:v>0.38653070262579603</c:v>
                </c:pt>
                <c:pt idx="6">
                  <c:v>0.38653070262579603</c:v>
                </c:pt>
                <c:pt idx="7">
                  <c:v>0.38653070262579603</c:v>
                </c:pt>
                <c:pt idx="8">
                  <c:v>0.38653070262579603</c:v>
                </c:pt>
                <c:pt idx="9">
                  <c:v>0.38653070262579603</c:v>
                </c:pt>
                <c:pt idx="10">
                  <c:v>0.38653070262579603</c:v>
                </c:pt>
                <c:pt idx="11">
                  <c:v>0.38653070262579603</c:v>
                </c:pt>
                <c:pt idx="12">
                  <c:v>0.38653070262579603</c:v>
                </c:pt>
                <c:pt idx="13">
                  <c:v>0.38653070262579603</c:v>
                </c:pt>
                <c:pt idx="14">
                  <c:v>0.38653070262579603</c:v>
                </c:pt>
                <c:pt idx="15">
                  <c:v>0.38653070262579603</c:v>
                </c:pt>
                <c:pt idx="16">
                  <c:v>0.38653070262579603</c:v>
                </c:pt>
                <c:pt idx="17">
                  <c:v>0.38653070262579603</c:v>
                </c:pt>
                <c:pt idx="18">
                  <c:v>0.38653070262579603</c:v>
                </c:pt>
                <c:pt idx="19">
                  <c:v>0.38653070262579603</c:v>
                </c:pt>
                <c:pt idx="20">
                  <c:v>0.38653070262579603</c:v>
                </c:pt>
                <c:pt idx="21">
                  <c:v>0.38653070262579603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6E-4BF4-81F1-6582E49853D8}"/>
            </c:ext>
          </c:extLst>
        </c:ser>
        <c:ser>
          <c:idx val="1"/>
          <c:order val="1"/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Zielwerte!$A$10:$A$31</c:f>
              <c:numCache>
                <c:formatCode>General</c:formatCode>
                <c:ptCount val="22"/>
                <c:pt idx="0">
                  <c:v>63</c:v>
                </c:pt>
                <c:pt idx="1">
                  <c:v>80</c:v>
                </c:pt>
                <c:pt idx="2">
                  <c:v>100</c:v>
                </c:pt>
                <c:pt idx="3">
                  <c:v>125</c:v>
                </c:pt>
                <c:pt idx="4">
                  <c:v>160</c:v>
                </c:pt>
                <c:pt idx="5">
                  <c:v>200</c:v>
                </c:pt>
                <c:pt idx="6">
                  <c:v>250</c:v>
                </c:pt>
                <c:pt idx="7">
                  <c:v>315</c:v>
                </c:pt>
                <c:pt idx="8">
                  <c:v>400</c:v>
                </c:pt>
                <c:pt idx="9">
                  <c:v>500</c:v>
                </c:pt>
                <c:pt idx="10">
                  <c:v>630</c:v>
                </c:pt>
                <c:pt idx="11">
                  <c:v>800</c:v>
                </c:pt>
                <c:pt idx="12">
                  <c:v>1000</c:v>
                </c:pt>
                <c:pt idx="13">
                  <c:v>1250</c:v>
                </c:pt>
                <c:pt idx="14">
                  <c:v>1600</c:v>
                </c:pt>
                <c:pt idx="15">
                  <c:v>2000</c:v>
                </c:pt>
                <c:pt idx="16">
                  <c:v>2500</c:v>
                </c:pt>
                <c:pt idx="17">
                  <c:v>3150</c:v>
                </c:pt>
                <c:pt idx="18">
                  <c:v>4000</c:v>
                </c:pt>
                <c:pt idx="19">
                  <c:v>5000</c:v>
                </c:pt>
                <c:pt idx="20">
                  <c:v>6300</c:v>
                </c:pt>
                <c:pt idx="21">
                  <c:v>8000</c:v>
                </c:pt>
              </c:numCache>
            </c:numRef>
          </c:cat>
          <c:val>
            <c:numRef>
              <c:f>Zielwerte!$G$10:$G$31</c:f>
              <c:numCache>
                <c:formatCode>General</c:formatCode>
                <c:ptCount val="22"/>
                <c:pt idx="0">
                  <c:v>1.8453149513492726</c:v>
                </c:pt>
                <c:pt idx="1">
                  <c:v>1.7367670130346096</c:v>
                </c:pt>
                <c:pt idx="2">
                  <c:v>1.6282190747199463</c:v>
                </c:pt>
                <c:pt idx="3">
                  <c:v>1.5196711364052833</c:v>
                </c:pt>
                <c:pt idx="4">
                  <c:v>1.4111231980906203</c:v>
                </c:pt>
                <c:pt idx="5">
                  <c:v>1.302575259775957</c:v>
                </c:pt>
                <c:pt idx="6">
                  <c:v>1.302575259775957</c:v>
                </c:pt>
                <c:pt idx="7">
                  <c:v>1.302575259775957</c:v>
                </c:pt>
                <c:pt idx="8">
                  <c:v>1.302575259775957</c:v>
                </c:pt>
                <c:pt idx="9">
                  <c:v>1.302575259775957</c:v>
                </c:pt>
                <c:pt idx="10">
                  <c:v>1.302575259775957</c:v>
                </c:pt>
                <c:pt idx="11">
                  <c:v>1.302575259775957</c:v>
                </c:pt>
                <c:pt idx="12">
                  <c:v>1.302575259775957</c:v>
                </c:pt>
                <c:pt idx="13">
                  <c:v>1.302575259775957</c:v>
                </c:pt>
                <c:pt idx="14">
                  <c:v>1.302575259775957</c:v>
                </c:pt>
                <c:pt idx="15">
                  <c:v>1.302575259775957</c:v>
                </c:pt>
                <c:pt idx="16">
                  <c:v>1.302575259775957</c:v>
                </c:pt>
                <c:pt idx="17">
                  <c:v>1.302575259775957</c:v>
                </c:pt>
                <c:pt idx="18">
                  <c:v>1.302575259775957</c:v>
                </c:pt>
                <c:pt idx="19">
                  <c:v>1.302575259775957</c:v>
                </c:pt>
                <c:pt idx="20">
                  <c:v>1.302575259775957</c:v>
                </c:pt>
                <c:pt idx="21">
                  <c:v>1.302575259775957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6E-4BF4-81F1-6582E49853D8}"/>
            </c:ext>
          </c:extLst>
        </c:ser>
        <c:ser>
          <c:idx val="2"/>
          <c:order val="2"/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Zielwerte!$A$10:$A$31</c:f>
              <c:numCache>
                <c:formatCode>General</c:formatCode>
                <c:ptCount val="22"/>
                <c:pt idx="0">
                  <c:v>63</c:v>
                </c:pt>
                <c:pt idx="1">
                  <c:v>80</c:v>
                </c:pt>
                <c:pt idx="2">
                  <c:v>100</c:v>
                </c:pt>
                <c:pt idx="3">
                  <c:v>125</c:v>
                </c:pt>
                <c:pt idx="4">
                  <c:v>160</c:v>
                </c:pt>
                <c:pt idx="5">
                  <c:v>200</c:v>
                </c:pt>
                <c:pt idx="6">
                  <c:v>250</c:v>
                </c:pt>
                <c:pt idx="7">
                  <c:v>315</c:v>
                </c:pt>
                <c:pt idx="8">
                  <c:v>400</c:v>
                </c:pt>
                <c:pt idx="9">
                  <c:v>500</c:v>
                </c:pt>
                <c:pt idx="10">
                  <c:v>630</c:v>
                </c:pt>
                <c:pt idx="11">
                  <c:v>800</c:v>
                </c:pt>
                <c:pt idx="12">
                  <c:v>1000</c:v>
                </c:pt>
                <c:pt idx="13">
                  <c:v>1250</c:v>
                </c:pt>
                <c:pt idx="14">
                  <c:v>1600</c:v>
                </c:pt>
                <c:pt idx="15">
                  <c:v>2000</c:v>
                </c:pt>
                <c:pt idx="16">
                  <c:v>2500</c:v>
                </c:pt>
                <c:pt idx="17">
                  <c:v>3150</c:v>
                </c:pt>
                <c:pt idx="18">
                  <c:v>4000</c:v>
                </c:pt>
                <c:pt idx="19">
                  <c:v>5000</c:v>
                </c:pt>
                <c:pt idx="20">
                  <c:v>6300</c:v>
                </c:pt>
                <c:pt idx="21">
                  <c:v>8000</c:v>
                </c:pt>
              </c:numCache>
            </c:numRef>
          </c:cat>
          <c:val>
            <c:numRef>
              <c:f>Zielwerte!$H$10:$H$31</c:f>
              <c:numCache>
                <c:formatCode>General</c:formatCode>
                <c:ptCount val="22"/>
                <c:pt idx="0">
                  <c:v>1.302575259775957</c:v>
                </c:pt>
                <c:pt idx="1">
                  <c:v>1.2265917029556928</c:v>
                </c:pt>
                <c:pt idx="2">
                  <c:v>1.1614629399668952</c:v>
                </c:pt>
                <c:pt idx="3">
                  <c:v>1.0854793831466309</c:v>
                </c:pt>
                <c:pt idx="4">
                  <c:v>1.020350620157833</c:v>
                </c:pt>
                <c:pt idx="5">
                  <c:v>0.94436706333756892</c:v>
                </c:pt>
                <c:pt idx="6">
                  <c:v>0.86838350651730478</c:v>
                </c:pt>
                <c:pt idx="7">
                  <c:v>0.86838350651730478</c:v>
                </c:pt>
                <c:pt idx="8">
                  <c:v>0.86838350651730478</c:v>
                </c:pt>
                <c:pt idx="9">
                  <c:v>0.86838350651730478</c:v>
                </c:pt>
                <c:pt idx="10">
                  <c:v>0.86838350651730478</c:v>
                </c:pt>
                <c:pt idx="11">
                  <c:v>0.86838350651730478</c:v>
                </c:pt>
                <c:pt idx="12">
                  <c:v>0.86838350651730478</c:v>
                </c:pt>
                <c:pt idx="13">
                  <c:v>0.86838350651730478</c:v>
                </c:pt>
                <c:pt idx="14">
                  <c:v>0.86838350651730478</c:v>
                </c:pt>
                <c:pt idx="15">
                  <c:v>0.86838350651730478</c:v>
                </c:pt>
                <c:pt idx="16">
                  <c:v>0.86838350651730478</c:v>
                </c:pt>
                <c:pt idx="17">
                  <c:v>0.8032547435285069</c:v>
                </c:pt>
                <c:pt idx="18">
                  <c:v>0.72727118670824276</c:v>
                </c:pt>
                <c:pt idx="19">
                  <c:v>0.6512876298879785</c:v>
                </c:pt>
                <c:pt idx="20">
                  <c:v>0.57530407306771447</c:v>
                </c:pt>
                <c:pt idx="21">
                  <c:v>0.49932051624745027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6E-4BF4-81F1-6582E49853D8}"/>
            </c:ext>
          </c:extLst>
        </c:ser>
        <c:ser>
          <c:idx val="3"/>
          <c:order val="3"/>
          <c:tx>
            <c:v>Messung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Zielwerte!$A$10:$A$31</c:f>
              <c:numCache>
                <c:formatCode>General</c:formatCode>
                <c:ptCount val="22"/>
                <c:pt idx="0">
                  <c:v>63</c:v>
                </c:pt>
                <c:pt idx="1">
                  <c:v>80</c:v>
                </c:pt>
                <c:pt idx="2">
                  <c:v>100</c:v>
                </c:pt>
                <c:pt idx="3">
                  <c:v>125</c:v>
                </c:pt>
                <c:pt idx="4">
                  <c:v>160</c:v>
                </c:pt>
                <c:pt idx="5">
                  <c:v>200</c:v>
                </c:pt>
                <c:pt idx="6">
                  <c:v>250</c:v>
                </c:pt>
                <c:pt idx="7">
                  <c:v>315</c:v>
                </c:pt>
                <c:pt idx="8">
                  <c:v>400</c:v>
                </c:pt>
                <c:pt idx="9">
                  <c:v>500</c:v>
                </c:pt>
                <c:pt idx="10">
                  <c:v>630</c:v>
                </c:pt>
                <c:pt idx="11">
                  <c:v>800</c:v>
                </c:pt>
                <c:pt idx="12">
                  <c:v>1000</c:v>
                </c:pt>
                <c:pt idx="13">
                  <c:v>1250</c:v>
                </c:pt>
                <c:pt idx="14">
                  <c:v>1600</c:v>
                </c:pt>
                <c:pt idx="15">
                  <c:v>2000</c:v>
                </c:pt>
                <c:pt idx="16">
                  <c:v>2500</c:v>
                </c:pt>
                <c:pt idx="17">
                  <c:v>3150</c:v>
                </c:pt>
                <c:pt idx="18">
                  <c:v>4000</c:v>
                </c:pt>
                <c:pt idx="19">
                  <c:v>5000</c:v>
                </c:pt>
                <c:pt idx="20">
                  <c:v>6300</c:v>
                </c:pt>
                <c:pt idx="21">
                  <c:v>8000</c:v>
                </c:pt>
              </c:numCache>
            </c:numRef>
          </c:cat>
          <c:val>
            <c:numRef>
              <c:f>Zielwerte!$E$10:$E$31</c:f>
              <c:numCache>
                <c:formatCode>General</c:formatCode>
                <c:ptCount val="22"/>
                <c:pt idx="0">
                  <c:v>1.6635</c:v>
                </c:pt>
                <c:pt idx="1">
                  <c:v>1.7049166666666666</c:v>
                </c:pt>
                <c:pt idx="2">
                  <c:v>1.5152000000000001</c:v>
                </c:pt>
                <c:pt idx="3">
                  <c:v>1.5209166666666667</c:v>
                </c:pt>
                <c:pt idx="4">
                  <c:v>1.6117999999999999</c:v>
                </c:pt>
                <c:pt idx="5">
                  <c:v>1.4597500000000003</c:v>
                </c:pt>
                <c:pt idx="6">
                  <c:v>1.5051000000000001</c:v>
                </c:pt>
                <c:pt idx="7">
                  <c:v>1.5160909090909092</c:v>
                </c:pt>
                <c:pt idx="8">
                  <c:v>1.5267500000000005</c:v>
                </c:pt>
                <c:pt idx="9">
                  <c:v>1.4540833333333332</c:v>
                </c:pt>
                <c:pt idx="10">
                  <c:v>1.2948333333333333</c:v>
                </c:pt>
                <c:pt idx="11">
                  <c:v>1.2839166666666666</c:v>
                </c:pt>
                <c:pt idx="12">
                  <c:v>1.2160833333333334</c:v>
                </c:pt>
                <c:pt idx="13">
                  <c:v>1.1745000000000001</c:v>
                </c:pt>
                <c:pt idx="14">
                  <c:v>1.0930833333333332</c:v>
                </c:pt>
                <c:pt idx="15">
                  <c:v>1.0608333333333333</c:v>
                </c:pt>
                <c:pt idx="16">
                  <c:v>1.0104166666666667</c:v>
                </c:pt>
                <c:pt idx="17">
                  <c:v>0.96524999999999983</c:v>
                </c:pt>
                <c:pt idx="18">
                  <c:v>0.90783333333333338</c:v>
                </c:pt>
                <c:pt idx="19">
                  <c:v>0.8131666666666667</c:v>
                </c:pt>
                <c:pt idx="20">
                  <c:v>0.7426666666666667</c:v>
                </c:pt>
                <c:pt idx="21">
                  <c:v>0.63416666666666666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36E-4BF4-81F1-6582E49853D8}"/>
            </c:ext>
          </c:extLst>
        </c:ser>
        <c:ser>
          <c:idx val="4"/>
          <c:order val="4"/>
          <c:tx>
            <c:v>Berechnung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Absorption!$G$10:$G$31</c:f>
              <c:numCache>
                <c:formatCode>General</c:formatCode>
                <c:ptCount val="22"/>
                <c:pt idx="0">
                  <c:v>1.4993456904708804</c:v>
                </c:pt>
                <c:pt idx="1">
                  <c:v>1.4452172798436458</c:v>
                </c:pt>
                <c:pt idx="2">
                  <c:v>1.2598545021261145</c:v>
                </c:pt>
                <c:pt idx="3">
                  <c:v>1.1638236329855804</c:v>
                </c:pt>
                <c:pt idx="4">
                  <c:v>1.1245640704388302</c:v>
                </c:pt>
                <c:pt idx="5">
                  <c:v>0.97372187777067865</c:v>
                </c:pt>
                <c:pt idx="6">
                  <c:v>0.92962132305828316</c:v>
                </c:pt>
                <c:pt idx="7">
                  <c:v>0.87568436894264545</c:v>
                </c:pt>
                <c:pt idx="8">
                  <c:v>0.8269796588298286</c:v>
                </c:pt>
                <c:pt idx="9">
                  <c:v>0.76681222835903162</c:v>
                </c:pt>
                <c:pt idx="10">
                  <c:v>0.70754076901443841</c:v>
                </c:pt>
                <c:pt idx="11">
                  <c:v>0.69648013217456006</c:v>
                </c:pt>
                <c:pt idx="12">
                  <c:v>0.66676739758531445</c:v>
                </c:pt>
                <c:pt idx="13">
                  <c:v>0.64602482581948262</c:v>
                </c:pt>
                <c:pt idx="14">
                  <c:v>0.61155670841747323</c:v>
                </c:pt>
                <c:pt idx="15">
                  <c:v>0.59436863113625749</c:v>
                </c:pt>
                <c:pt idx="16">
                  <c:v>0.57080389695903855</c:v>
                </c:pt>
                <c:pt idx="17">
                  <c:v>0.54916533184794902</c:v>
                </c:pt>
                <c:pt idx="18">
                  <c:v>0.52287931460799142</c:v>
                </c:pt>
                <c:pt idx="19">
                  <c:v>0.48141477246023356</c:v>
                </c:pt>
                <c:pt idx="20">
                  <c:v>0.44843556233486792</c:v>
                </c:pt>
                <c:pt idx="21">
                  <c:v>0.39720411561561408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3F-48D6-A74C-E2D33009BF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4821647"/>
        <c:axId val="288660175"/>
      </c:lineChart>
      <c:catAx>
        <c:axId val="274821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8660175"/>
        <c:crosses val="autoZero"/>
        <c:auto val="1"/>
        <c:lblAlgn val="ctr"/>
        <c:lblOffset val="100"/>
        <c:noMultiLvlLbl val="0"/>
      </c:catAx>
      <c:valAx>
        <c:axId val="288660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4821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Nachhallzeit JBL Cinema und Dolby Studio bei 500 Hz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6.1571646132138981E-2"/>
          <c:y val="6.807363094543778E-2"/>
          <c:w val="0.91073879288159476"/>
          <c:h val="0.80745901712891099"/>
        </c:manualLayout>
      </c:layout>
      <c:scatterChart>
        <c:scatterStyle val="smoothMarker"/>
        <c:varyColors val="0"/>
        <c:ser>
          <c:idx val="0"/>
          <c:order val="0"/>
          <c:tx>
            <c:v>JBL Cinema</c:v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Zielwerte!$K$10:$K$11</c:f>
              <c:numCache>
                <c:formatCode>General</c:formatCode>
                <c:ptCount val="2"/>
                <c:pt idx="0">
                  <c:v>27</c:v>
                </c:pt>
                <c:pt idx="1">
                  <c:v>27000</c:v>
                </c:pt>
              </c:numCache>
            </c:numRef>
          </c:xVal>
          <c:yVal>
            <c:numRef>
              <c:f>Zielwerte!$L$10:$L$11</c:f>
              <c:numCache>
                <c:formatCode>General</c:formatCode>
                <c:ptCount val="2"/>
                <c:pt idx="0">
                  <c:v>0.2</c:v>
                </c:pt>
                <c:pt idx="1">
                  <c:v>1.3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D48-4F90-A193-97FC5BD88931}"/>
            </c:ext>
          </c:extLst>
        </c:ser>
        <c:ser>
          <c:idx val="1"/>
          <c:order val="1"/>
          <c:tx>
            <c:v>JBL Cinema</c:v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Zielwerte!$K$10:$K$11</c:f>
              <c:numCache>
                <c:formatCode>General</c:formatCode>
                <c:ptCount val="2"/>
                <c:pt idx="0">
                  <c:v>27</c:v>
                </c:pt>
                <c:pt idx="1">
                  <c:v>27000</c:v>
                </c:pt>
              </c:numCache>
            </c:numRef>
          </c:xVal>
          <c:yVal>
            <c:numRef>
              <c:f>Zielwerte!$M$10:$M$11</c:f>
              <c:numCache>
                <c:formatCode>General</c:formatCode>
                <c:ptCount val="2"/>
                <c:pt idx="0">
                  <c:v>0.1</c:v>
                </c:pt>
                <c:pt idx="1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D48-4F90-A193-97FC5BD88931}"/>
            </c:ext>
          </c:extLst>
        </c:ser>
        <c:ser>
          <c:idx val="2"/>
          <c:order val="2"/>
          <c:tx>
            <c:v>Messung</c:v>
          </c:tx>
          <c:spPr>
            <a:ln w="63500" cap="rnd">
              <a:solidFill>
                <a:srgbClr val="FF9900"/>
              </a:solidFill>
              <a:round/>
            </a:ln>
            <a:effectLst/>
          </c:spPr>
          <c:marker>
            <c:symbol val="x"/>
            <c:size val="16"/>
            <c:spPr>
              <a:noFill/>
              <a:ln w="47625">
                <a:solidFill>
                  <a:schemeClr val="tx1"/>
                </a:solidFill>
              </a:ln>
              <a:effectLst/>
            </c:spPr>
          </c:marker>
          <c:xVal>
            <c:numRef>
              <c:f>Zielwerte!$P$10</c:f>
              <c:numCache>
                <c:formatCode>General</c:formatCode>
                <c:ptCount val="1"/>
                <c:pt idx="0">
                  <c:v>369.6</c:v>
                </c:pt>
              </c:numCache>
            </c:numRef>
          </c:xVal>
          <c:yVal>
            <c:numRef>
              <c:f>Zielwerte!$N$10</c:f>
              <c:numCache>
                <c:formatCode>General</c:formatCode>
                <c:ptCount val="1"/>
                <c:pt idx="0">
                  <c:v>1.4540833333333332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D48-4F90-A193-97FC5BD88931}"/>
            </c:ext>
          </c:extLst>
        </c:ser>
        <c:ser>
          <c:idx val="3"/>
          <c:order val="3"/>
          <c:tx>
            <c:v>Berechnung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xVal>
            <c:numRef>
              <c:f>Volumenberechnung!$C$14</c:f>
              <c:numCache>
                <c:formatCode>0.00</c:formatCode>
                <c:ptCount val="1"/>
                <c:pt idx="0">
                  <c:v>369.6</c:v>
                </c:pt>
              </c:numCache>
            </c:numRef>
          </c:xVal>
          <c:yVal>
            <c:numRef>
              <c:f>Absorption!$G$20</c:f>
              <c:numCache>
                <c:formatCode>General</c:formatCode>
                <c:ptCount val="1"/>
                <c:pt idx="0">
                  <c:v>0.70754076901443841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3-AD48-4F90-A193-97FC5BD88931}"/>
            </c:ext>
          </c:extLst>
        </c:ser>
        <c:ser>
          <c:idx val="4"/>
          <c:order val="4"/>
          <c:tx>
            <c:v>Dolby Studio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Zielwerte!$K$21:$K$22</c:f>
              <c:numCache>
                <c:formatCode>General</c:formatCode>
                <c:ptCount val="2"/>
                <c:pt idx="0">
                  <c:v>150</c:v>
                </c:pt>
                <c:pt idx="1">
                  <c:v>4000</c:v>
                </c:pt>
              </c:numCache>
            </c:numRef>
          </c:xVal>
          <c:yVal>
            <c:numRef>
              <c:f>Zielwerte!$L$21:$L$22</c:f>
              <c:numCache>
                <c:formatCode>General</c:formatCode>
                <c:ptCount val="2"/>
                <c:pt idx="0">
                  <c:v>0.31</c:v>
                </c:pt>
                <c:pt idx="1">
                  <c:v>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10E-4702-BE64-7E8990F204C5}"/>
            </c:ext>
          </c:extLst>
        </c:ser>
        <c:ser>
          <c:idx val="5"/>
          <c:order val="5"/>
          <c:tx>
            <c:v>Dolby Studio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Zielwerte!$K$21:$K$22</c:f>
              <c:numCache>
                <c:formatCode>General</c:formatCode>
                <c:ptCount val="2"/>
                <c:pt idx="0">
                  <c:v>150</c:v>
                </c:pt>
                <c:pt idx="1">
                  <c:v>4000</c:v>
                </c:pt>
              </c:numCache>
            </c:numRef>
          </c:xVal>
          <c:yVal>
            <c:numRef>
              <c:f>Zielwerte!$M$21:$M$22</c:f>
              <c:numCache>
                <c:formatCode>General</c:formatCode>
                <c:ptCount val="2"/>
                <c:pt idx="0">
                  <c:v>0.16500000000000001</c:v>
                </c:pt>
                <c:pt idx="1">
                  <c:v>0.52500000000000002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10E-4702-BE64-7E8990F204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9820976"/>
        <c:axId val="1424755024"/>
        <c:extLst/>
      </c:scatterChart>
      <c:valAx>
        <c:axId val="1349820976"/>
        <c:scaling>
          <c:logBase val="10"/>
          <c:orientation val="minMax"/>
          <c:max val="27000"/>
          <c:min val="2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24755024"/>
        <c:crossesAt val="0.1"/>
        <c:crossBetween val="midCat"/>
      </c:valAx>
      <c:valAx>
        <c:axId val="1424755024"/>
        <c:scaling>
          <c:orientation val="minMax"/>
          <c:max val="1.5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49820976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Factor  in Bezug auf 500Hz - Dolby</a:t>
            </a:r>
            <a:r>
              <a:rPr lang="de-DE" baseline="0"/>
              <a:t> 1994 und Ecophone 2009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Dolby Upper Limit</c:v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Zielwerte!$R$9:$R$18</c:f>
              <c:numCache>
                <c:formatCode>General</c:formatCode>
                <c:ptCount val="10"/>
                <c:pt idx="0">
                  <c:v>31.5</c:v>
                </c:pt>
                <c:pt idx="1">
                  <c:v>63</c:v>
                </c:pt>
                <c:pt idx="2">
                  <c:v>125</c:v>
                </c:pt>
                <c:pt idx="3">
                  <c:v>250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  <c:pt idx="7">
                  <c:v>4000</c:v>
                </c:pt>
                <c:pt idx="8">
                  <c:v>8000</c:v>
                </c:pt>
                <c:pt idx="9">
                  <c:v>16000</c:v>
                </c:pt>
              </c:numCache>
            </c:numRef>
          </c:xVal>
          <c:yVal>
            <c:numRef>
              <c:f>Zielwerte!$S$9:$S$18</c:f>
              <c:numCache>
                <c:formatCode>0.000</c:formatCode>
                <c:ptCount val="10"/>
                <c:pt idx="0">
                  <c:v>2</c:v>
                </c:pt>
                <c:pt idx="1">
                  <c:v>1.75</c:v>
                </c:pt>
                <c:pt idx="2">
                  <c:v>1.5</c:v>
                </c:pt>
                <c:pt idx="3">
                  <c:v>1.25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0.875</c:v>
                </c:pt>
                <c:pt idx="9">
                  <c:v>0.75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E9-473E-9F77-CDDBC0591597}"/>
            </c:ext>
          </c:extLst>
        </c:ser>
        <c:ser>
          <c:idx val="1"/>
          <c:order val="1"/>
          <c:tx>
            <c:v>Dolby Ziel</c:v>
          </c:tx>
          <c:spPr>
            <a:ln w="2540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xVal>
            <c:numRef>
              <c:f>Zielwerte!$R$9:$R$18</c:f>
              <c:numCache>
                <c:formatCode>General</c:formatCode>
                <c:ptCount val="10"/>
                <c:pt idx="0">
                  <c:v>31.5</c:v>
                </c:pt>
                <c:pt idx="1">
                  <c:v>63</c:v>
                </c:pt>
                <c:pt idx="2">
                  <c:v>125</c:v>
                </c:pt>
                <c:pt idx="3">
                  <c:v>250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  <c:pt idx="7">
                  <c:v>4000</c:v>
                </c:pt>
                <c:pt idx="8">
                  <c:v>8000</c:v>
                </c:pt>
                <c:pt idx="9">
                  <c:v>16000</c:v>
                </c:pt>
              </c:numCache>
            </c:numRef>
          </c:xVal>
          <c:yVal>
            <c:numRef>
              <c:f>Zielwerte!$T$9:$T$18</c:f>
              <c:numCache>
                <c:formatCode>General</c:formatCode>
                <c:ptCount val="10"/>
                <c:pt idx="0" formatCode="0.000">
                  <c:v>1.5</c:v>
                </c:pt>
                <c:pt idx="3" formatCode="0.000">
                  <c:v>1</c:v>
                </c:pt>
                <c:pt idx="4" formatCode="0.000">
                  <c:v>1</c:v>
                </c:pt>
                <c:pt idx="5" formatCode="0.000">
                  <c:v>1</c:v>
                </c:pt>
                <c:pt idx="6" formatCode="0.000">
                  <c:v>1</c:v>
                </c:pt>
                <c:pt idx="9" formatCode="0.000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E9-473E-9F77-CDDBC0591597}"/>
            </c:ext>
          </c:extLst>
        </c:ser>
        <c:ser>
          <c:idx val="2"/>
          <c:order val="2"/>
          <c:tx>
            <c:v>Dolby Lower Limit</c:v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Zielwerte!$R$9:$R$18</c:f>
              <c:numCache>
                <c:formatCode>General</c:formatCode>
                <c:ptCount val="10"/>
                <c:pt idx="0">
                  <c:v>31.5</c:v>
                </c:pt>
                <c:pt idx="1">
                  <c:v>63</c:v>
                </c:pt>
                <c:pt idx="2">
                  <c:v>125</c:v>
                </c:pt>
                <c:pt idx="3">
                  <c:v>250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  <c:pt idx="7">
                  <c:v>4000</c:v>
                </c:pt>
                <c:pt idx="8">
                  <c:v>8000</c:v>
                </c:pt>
                <c:pt idx="9">
                  <c:v>16000</c:v>
                </c:pt>
              </c:numCache>
            </c:numRef>
          </c:xVal>
          <c:yVal>
            <c:numRef>
              <c:f>Zielwerte!$U$9:$U$18</c:f>
              <c:numCache>
                <c:formatCode>0.000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9">
                  <c:v>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4E9-473E-9F77-CDDBC0591597}"/>
            </c:ext>
          </c:extLst>
        </c:ser>
        <c:ser>
          <c:idx val="3"/>
          <c:order val="3"/>
          <c:tx>
            <c:v>Berechnete faktorisierte Werte</c:v>
          </c:tx>
          <c:spPr>
            <a:ln w="349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Zielwerte!$Y$9:$Y$30</c:f>
              <c:numCache>
                <c:formatCode>General</c:formatCode>
                <c:ptCount val="22"/>
                <c:pt idx="0">
                  <c:v>63</c:v>
                </c:pt>
                <c:pt idx="1">
                  <c:v>80</c:v>
                </c:pt>
                <c:pt idx="2">
                  <c:v>100</c:v>
                </c:pt>
                <c:pt idx="3">
                  <c:v>125</c:v>
                </c:pt>
                <c:pt idx="4">
                  <c:v>160</c:v>
                </c:pt>
                <c:pt idx="5">
                  <c:v>200</c:v>
                </c:pt>
                <c:pt idx="6">
                  <c:v>250</c:v>
                </c:pt>
                <c:pt idx="7">
                  <c:v>315</c:v>
                </c:pt>
                <c:pt idx="8">
                  <c:v>400</c:v>
                </c:pt>
                <c:pt idx="9">
                  <c:v>500</c:v>
                </c:pt>
                <c:pt idx="10">
                  <c:v>630</c:v>
                </c:pt>
                <c:pt idx="11">
                  <c:v>800</c:v>
                </c:pt>
                <c:pt idx="12">
                  <c:v>1000</c:v>
                </c:pt>
                <c:pt idx="13">
                  <c:v>1250</c:v>
                </c:pt>
                <c:pt idx="14">
                  <c:v>1600</c:v>
                </c:pt>
                <c:pt idx="15">
                  <c:v>2000</c:v>
                </c:pt>
                <c:pt idx="16">
                  <c:v>2500</c:v>
                </c:pt>
                <c:pt idx="17">
                  <c:v>3150</c:v>
                </c:pt>
                <c:pt idx="18">
                  <c:v>4000</c:v>
                </c:pt>
                <c:pt idx="19">
                  <c:v>5000</c:v>
                </c:pt>
                <c:pt idx="20">
                  <c:v>6300</c:v>
                </c:pt>
                <c:pt idx="21">
                  <c:v>8000</c:v>
                </c:pt>
              </c:numCache>
            </c:numRef>
          </c:xVal>
          <c:yVal>
            <c:numRef>
              <c:f>Zielwerte!$AA$9:$AA$30</c:f>
              <c:numCache>
                <c:formatCode>General</c:formatCode>
                <c:ptCount val="22"/>
                <c:pt idx="0">
                  <c:v>1.9552970532035738</c:v>
                </c:pt>
                <c:pt idx="1">
                  <c:v>1.8847081806929349</c:v>
                </c:pt>
                <c:pt idx="2">
                  <c:v>1.6429765404526568</c:v>
                </c:pt>
                <c:pt idx="3">
                  <c:v>1.517742662341403</c:v>
                </c:pt>
                <c:pt idx="4">
                  <c:v>1.4665442579670163</c:v>
                </c:pt>
                <c:pt idx="5">
                  <c:v>1.269830920477665</c:v>
                </c:pt>
                <c:pt idx="6">
                  <c:v>1.2123193771279064</c:v>
                </c:pt>
                <c:pt idx="7">
                  <c:v>1.1419801830972347</c:v>
                </c:pt>
                <c:pt idx="8">
                  <c:v>1.0784643596510641</c:v>
                </c:pt>
                <c:pt idx="9">
                  <c:v>1</c:v>
                </c:pt>
                <c:pt idx="10">
                  <c:v>0.92270407649675412</c:v>
                </c:pt>
                <c:pt idx="11">
                  <c:v>0.90827989749852922</c:v>
                </c:pt>
                <c:pt idx="12">
                  <c:v>0.86953151361734038</c:v>
                </c:pt>
                <c:pt idx="13">
                  <c:v>0.84248112109788276</c:v>
                </c:pt>
                <c:pt idx="14">
                  <c:v>0.79753124141772858</c:v>
                </c:pt>
                <c:pt idx="15">
                  <c:v>0.77511626595757188</c:v>
                </c:pt>
                <c:pt idx="16">
                  <c:v>0.74438549080072913</c:v>
                </c:pt>
                <c:pt idx="17">
                  <c:v>0.71616663315758</c:v>
                </c:pt>
                <c:pt idx="18">
                  <c:v>0.6818870321446836</c:v>
                </c:pt>
                <c:pt idx="19">
                  <c:v>0.62781311337516754</c:v>
                </c:pt>
                <c:pt idx="20">
                  <c:v>0.58480491801038992</c:v>
                </c:pt>
                <c:pt idx="21">
                  <c:v>0.51799397678571957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4E9-473E-9F77-CDDBC0591597}"/>
            </c:ext>
          </c:extLst>
        </c:ser>
        <c:ser>
          <c:idx val="4"/>
          <c:order val="4"/>
          <c:tx>
            <c:v>Eco Lower Limit</c:v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Zielwerte!$R$9:$R$19</c:f>
              <c:numCache>
                <c:formatCode>General</c:formatCode>
                <c:ptCount val="11"/>
                <c:pt idx="0">
                  <c:v>31.5</c:v>
                </c:pt>
                <c:pt idx="1">
                  <c:v>63</c:v>
                </c:pt>
                <c:pt idx="2">
                  <c:v>125</c:v>
                </c:pt>
                <c:pt idx="3">
                  <c:v>250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  <c:pt idx="7">
                  <c:v>4000</c:v>
                </c:pt>
                <c:pt idx="8">
                  <c:v>8000</c:v>
                </c:pt>
                <c:pt idx="9">
                  <c:v>16000</c:v>
                </c:pt>
                <c:pt idx="10">
                  <c:v>32000</c:v>
                </c:pt>
              </c:numCache>
            </c:numRef>
          </c:xVal>
          <c:yVal>
            <c:numRef>
              <c:f>Zielwerte!$W$9:$W$19</c:f>
              <c:numCache>
                <c:formatCode>0.000</c:formatCode>
                <c:ptCount val="11"/>
                <c:pt idx="0">
                  <c:v>0.75</c:v>
                </c:pt>
                <c:pt idx="1">
                  <c:v>0.75</c:v>
                </c:pt>
                <c:pt idx="2">
                  <c:v>0.75</c:v>
                </c:pt>
                <c:pt idx="3">
                  <c:v>0.75</c:v>
                </c:pt>
                <c:pt idx="4">
                  <c:v>0.75</c:v>
                </c:pt>
                <c:pt idx="7">
                  <c:v>0.5</c:v>
                </c:pt>
                <c:pt idx="10" formatCode="General">
                  <c:v>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4E9-473E-9F77-CDDBC0591597}"/>
            </c:ext>
          </c:extLst>
        </c:ser>
        <c:ser>
          <c:idx val="5"/>
          <c:order val="5"/>
          <c:tx>
            <c:v>Eco Upper Limit</c:v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Zielwerte!$R$15:$R$19</c:f>
              <c:numCache>
                <c:formatCode>General</c:formatCode>
                <c:ptCount val="5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  <c:pt idx="4">
                  <c:v>32000</c:v>
                </c:pt>
              </c:numCache>
            </c:numRef>
          </c:xVal>
          <c:yVal>
            <c:numRef>
              <c:f>Zielwerte!$X$15:$X$19</c:f>
              <c:numCache>
                <c:formatCode>0.000</c:formatCode>
                <c:ptCount val="5"/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4E9-473E-9F77-CDDBC05915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5837247"/>
        <c:axId val="926524815"/>
      </c:scatterChart>
      <c:valAx>
        <c:axId val="1275837247"/>
        <c:scaling>
          <c:logBase val="10"/>
          <c:orientation val="minMax"/>
          <c:max val="16000"/>
          <c:min val="31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26524815"/>
        <c:crosses val="autoZero"/>
        <c:crossBetween val="midCat"/>
      </c:valAx>
      <c:valAx>
        <c:axId val="926524815"/>
        <c:scaling>
          <c:orientation val="minMax"/>
          <c:max val="2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75837247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>
          <a:lumMod val="60000"/>
          <a:lumOff val="40000"/>
          <a:alpha val="79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3.png"/><Relationship Id="rId6" Type="http://schemas.openxmlformats.org/officeDocument/2006/relationships/chart" Target="../charts/chart4.xml"/><Relationship Id="rId5" Type="http://schemas.openxmlformats.org/officeDocument/2006/relationships/chart" Target="../charts/chart3.xml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png"/><Relationship Id="rId13" Type="http://schemas.openxmlformats.org/officeDocument/2006/relationships/image" Target="../media/image14.png"/><Relationship Id="rId3" Type="http://schemas.openxmlformats.org/officeDocument/2006/relationships/image" Target="../media/image6.png"/><Relationship Id="rId7" Type="http://schemas.openxmlformats.org/officeDocument/2006/relationships/chart" Target="../charts/chart6.xml"/><Relationship Id="rId12" Type="http://schemas.openxmlformats.org/officeDocument/2006/relationships/chart" Target="../charts/chart7.xml"/><Relationship Id="rId2" Type="http://schemas.openxmlformats.org/officeDocument/2006/relationships/chart" Target="../charts/chart5.xml"/><Relationship Id="rId1" Type="http://schemas.openxmlformats.org/officeDocument/2006/relationships/image" Target="../media/image5.png"/><Relationship Id="rId6" Type="http://schemas.openxmlformats.org/officeDocument/2006/relationships/image" Target="../media/image9.png"/><Relationship Id="rId11" Type="http://schemas.openxmlformats.org/officeDocument/2006/relationships/image" Target="../media/image13.png"/><Relationship Id="rId5" Type="http://schemas.openxmlformats.org/officeDocument/2006/relationships/image" Target="../media/image8.png"/><Relationship Id="rId10" Type="http://schemas.openxmlformats.org/officeDocument/2006/relationships/image" Target="../media/image12.png"/><Relationship Id="rId4" Type="http://schemas.openxmlformats.org/officeDocument/2006/relationships/image" Target="../media/image7.png"/><Relationship Id="rId9" Type="http://schemas.openxmlformats.org/officeDocument/2006/relationships/image" Target="../media/image1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6.png"/><Relationship Id="rId1" Type="http://schemas.openxmlformats.org/officeDocument/2006/relationships/image" Target="../media/image15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7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510540</xdr:colOff>
      <xdr:row>18</xdr:row>
      <xdr:rowOff>135256</xdr:rowOff>
    </xdr:from>
    <xdr:to>
      <xdr:col>10</xdr:col>
      <xdr:colOff>472816</xdr:colOff>
      <xdr:row>31</xdr:row>
      <xdr:rowOff>135255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BE84D6C6-9B76-40F7-9B3C-B2B45E9158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06165" y="3449956"/>
          <a:ext cx="4096126" cy="2476499"/>
        </a:xfrm>
        <a:prstGeom prst="rect">
          <a:avLst/>
        </a:prstGeom>
      </xdr:spPr>
    </xdr:pic>
    <xdr:clientData/>
  </xdr:twoCellAnchor>
  <xdr:twoCellAnchor editAs="oneCell">
    <xdr:from>
      <xdr:col>4</xdr:col>
      <xdr:colOff>148494</xdr:colOff>
      <xdr:row>32</xdr:row>
      <xdr:rowOff>30480</xdr:rowOff>
    </xdr:from>
    <xdr:to>
      <xdr:col>8</xdr:col>
      <xdr:colOff>257174</xdr:colOff>
      <xdr:row>43</xdr:row>
      <xdr:rowOff>104775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E606C0A9-BA77-46B4-84C5-66BAEDB505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34669" y="6012180"/>
          <a:ext cx="2470880" cy="216979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476397</xdr:colOff>
      <xdr:row>2</xdr:row>
      <xdr:rowOff>68580</xdr:rowOff>
    </xdr:from>
    <xdr:to>
      <xdr:col>18</xdr:col>
      <xdr:colOff>128507</xdr:colOff>
      <xdr:row>23</xdr:row>
      <xdr:rowOff>178144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15D0A487-ADDC-43B6-B2CB-0E1EB403EC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14557" y="434340"/>
          <a:ext cx="4406990" cy="3950044"/>
        </a:xfrm>
        <a:prstGeom prst="rect">
          <a:avLst/>
        </a:prstGeom>
      </xdr:spPr>
    </xdr:pic>
    <xdr:clientData/>
  </xdr:twoCellAnchor>
  <xdr:twoCellAnchor>
    <xdr:from>
      <xdr:col>7</xdr:col>
      <xdr:colOff>739588</xdr:colOff>
      <xdr:row>31</xdr:row>
      <xdr:rowOff>100629</xdr:rowOff>
    </xdr:from>
    <xdr:to>
      <xdr:col>9</xdr:col>
      <xdr:colOff>739588</xdr:colOff>
      <xdr:row>36</xdr:row>
      <xdr:rowOff>157779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393CFCBE-EB55-4EC7-83B3-8655D0A322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497541</xdr:colOff>
      <xdr:row>22</xdr:row>
      <xdr:rowOff>167769</xdr:rowOff>
    </xdr:from>
    <xdr:to>
      <xdr:col>28</xdr:col>
      <xdr:colOff>715255</xdr:colOff>
      <xdr:row>36</xdr:row>
      <xdr:rowOff>64354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87A865DF-9EF6-4FB2-8C21-C4F7A24F27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12</xdr:col>
      <xdr:colOff>427105</xdr:colOff>
      <xdr:row>25</xdr:row>
      <xdr:rowOff>40661</xdr:rowOff>
    </xdr:from>
    <xdr:to>
      <xdr:col>21</xdr:col>
      <xdr:colOff>94239</xdr:colOff>
      <xdr:row>51</xdr:row>
      <xdr:rowOff>57747</xdr:rowOff>
    </xdr:to>
    <xdr:pic>
      <xdr:nvPicPr>
        <xdr:cNvPr id="8" name="Grafik 7">
          <a:extLst>
            <a:ext uri="{FF2B5EF4-FFF2-40B4-BE49-F238E27FC236}">
              <a16:creationId xmlns:a16="http://schemas.microsoft.com/office/drawing/2014/main" id="{E31D8AF6-6320-4D33-BDBA-7142ADB331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052958" y="4803161"/>
          <a:ext cx="6525134" cy="4970086"/>
        </a:xfrm>
        <a:prstGeom prst="rect">
          <a:avLst/>
        </a:prstGeom>
      </xdr:spPr>
    </xdr:pic>
    <xdr:clientData/>
  </xdr:twoCellAnchor>
  <xdr:twoCellAnchor>
    <xdr:from>
      <xdr:col>10</xdr:col>
      <xdr:colOff>22412</xdr:colOff>
      <xdr:row>31</xdr:row>
      <xdr:rowOff>162965</xdr:rowOff>
    </xdr:from>
    <xdr:to>
      <xdr:col>12</xdr:col>
      <xdr:colOff>22412</xdr:colOff>
      <xdr:row>37</xdr:row>
      <xdr:rowOff>29615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5621C747-D0F6-47C2-9DE4-03269E79F5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206828</xdr:colOff>
      <xdr:row>2</xdr:row>
      <xdr:rowOff>32657</xdr:rowOff>
    </xdr:from>
    <xdr:to>
      <xdr:col>26</xdr:col>
      <xdr:colOff>547004</xdr:colOff>
      <xdr:row>19</xdr:row>
      <xdr:rowOff>6339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03D6D6D4-30D9-4643-A60A-C3365EF3BA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568016</xdr:colOff>
      <xdr:row>41</xdr:row>
      <xdr:rowOff>151311</xdr:rowOff>
    </xdr:from>
    <xdr:to>
      <xdr:col>3</xdr:col>
      <xdr:colOff>505170</xdr:colOff>
      <xdr:row>54</xdr:row>
      <xdr:rowOff>95143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80BC762C-0EF1-4081-8085-03FCC3EA73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8016" y="7738654"/>
          <a:ext cx="2560611" cy="2349575"/>
        </a:xfrm>
        <a:prstGeom prst="rect">
          <a:avLst/>
        </a:prstGeom>
      </xdr:spPr>
    </xdr:pic>
    <xdr:clientData/>
  </xdr:twoCellAnchor>
  <xdr:twoCellAnchor>
    <xdr:from>
      <xdr:col>29</xdr:col>
      <xdr:colOff>645969</xdr:colOff>
      <xdr:row>1</xdr:row>
      <xdr:rowOff>13855</xdr:rowOff>
    </xdr:from>
    <xdr:to>
      <xdr:col>53</xdr:col>
      <xdr:colOff>19050</xdr:colOff>
      <xdr:row>36</xdr:row>
      <xdr:rowOff>19050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B697C813-43D6-4B13-AC8E-8BF628333F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18</xdr:col>
      <xdr:colOff>379761</xdr:colOff>
      <xdr:row>55</xdr:row>
      <xdr:rowOff>123206</xdr:rowOff>
    </xdr:from>
    <xdr:to>
      <xdr:col>27</xdr:col>
      <xdr:colOff>365143</xdr:colOff>
      <xdr:row>98</xdr:row>
      <xdr:rowOff>28622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1F47AD2D-F2C8-4FB5-88CA-EFE98DC5BD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486161" y="8505206"/>
          <a:ext cx="7300583" cy="6458616"/>
        </a:xfrm>
        <a:prstGeom prst="rect">
          <a:avLst/>
        </a:prstGeom>
      </xdr:spPr>
    </xdr:pic>
    <xdr:clientData/>
  </xdr:twoCellAnchor>
  <xdr:twoCellAnchor editAs="oneCell">
    <xdr:from>
      <xdr:col>1</xdr:col>
      <xdr:colOff>805543</xdr:colOff>
      <xdr:row>140</xdr:row>
      <xdr:rowOff>130629</xdr:rowOff>
    </xdr:from>
    <xdr:to>
      <xdr:col>12</xdr:col>
      <xdr:colOff>15178</xdr:colOff>
      <xdr:row>185</xdr:row>
      <xdr:rowOff>22105</xdr:rowOff>
    </xdr:to>
    <xdr:pic>
      <xdr:nvPicPr>
        <xdr:cNvPr id="5" name="Grafik 4">
          <a:extLst>
            <a:ext uri="{FF2B5EF4-FFF2-40B4-BE49-F238E27FC236}">
              <a16:creationId xmlns:a16="http://schemas.microsoft.com/office/drawing/2014/main" id="{E01BBA89-49E2-4A84-875F-392E36D588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67543" y="21466629"/>
          <a:ext cx="8859820" cy="6749476"/>
        </a:xfrm>
        <a:prstGeom prst="rect">
          <a:avLst/>
        </a:prstGeom>
      </xdr:spPr>
    </xdr:pic>
    <xdr:clientData/>
  </xdr:twoCellAnchor>
  <xdr:twoCellAnchor editAs="oneCell">
    <xdr:from>
      <xdr:col>0</xdr:col>
      <xdr:colOff>457200</xdr:colOff>
      <xdr:row>57</xdr:row>
      <xdr:rowOff>76200</xdr:rowOff>
    </xdr:from>
    <xdr:to>
      <xdr:col>9</xdr:col>
      <xdr:colOff>130990</xdr:colOff>
      <xdr:row>98</xdr:row>
      <xdr:rowOff>35800</xdr:rowOff>
    </xdr:to>
    <xdr:pic>
      <xdr:nvPicPr>
        <xdr:cNvPr id="6" name="Grafik 5">
          <a:extLst>
            <a:ext uri="{FF2B5EF4-FFF2-40B4-BE49-F238E27FC236}">
              <a16:creationId xmlns:a16="http://schemas.microsoft.com/office/drawing/2014/main" id="{6A0B4ACE-078B-4A9C-AC29-E8307E9353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57200" y="8763000"/>
          <a:ext cx="7682954" cy="6208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98</xdr:row>
      <xdr:rowOff>119743</xdr:rowOff>
    </xdr:from>
    <xdr:to>
      <xdr:col>13</xdr:col>
      <xdr:colOff>320984</xdr:colOff>
      <xdr:row>133</xdr:row>
      <xdr:rowOff>109410</xdr:rowOff>
    </xdr:to>
    <xdr:pic>
      <xdr:nvPicPr>
        <xdr:cNvPr id="7" name="Grafik 6">
          <a:extLst>
            <a:ext uri="{FF2B5EF4-FFF2-40B4-BE49-F238E27FC236}">
              <a16:creationId xmlns:a16="http://schemas.microsoft.com/office/drawing/2014/main" id="{65E6DD1D-B250-4AB3-A6F5-F98BC8CE7A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15054943"/>
          <a:ext cx="11604027" cy="5323667"/>
        </a:xfrm>
        <a:prstGeom prst="rect">
          <a:avLst/>
        </a:prstGeom>
      </xdr:spPr>
    </xdr:pic>
    <xdr:clientData/>
  </xdr:twoCellAnchor>
  <xdr:twoCellAnchor>
    <xdr:from>
      <xdr:col>29</xdr:col>
      <xdr:colOff>681989</xdr:colOff>
      <xdr:row>36</xdr:row>
      <xdr:rowOff>95250</xdr:rowOff>
    </xdr:from>
    <xdr:to>
      <xdr:col>41</xdr:col>
      <xdr:colOff>209550</xdr:colOff>
      <xdr:row>65</xdr:row>
      <xdr:rowOff>140969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42F6D188-91B1-44BD-A160-02B3464EED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10</xdr:col>
      <xdr:colOff>0</xdr:colOff>
      <xdr:row>15</xdr:row>
      <xdr:rowOff>133350</xdr:rowOff>
    </xdr:from>
    <xdr:to>
      <xdr:col>13</xdr:col>
      <xdr:colOff>784896</xdr:colOff>
      <xdr:row>19</xdr:row>
      <xdr:rowOff>47476</xdr:rowOff>
    </xdr:to>
    <xdr:pic>
      <xdr:nvPicPr>
        <xdr:cNvPr id="8" name="Grafik 7">
          <a:extLst>
            <a:ext uri="{FF2B5EF4-FFF2-40B4-BE49-F238E27FC236}">
              <a16:creationId xmlns:a16="http://schemas.microsoft.com/office/drawing/2014/main" id="{438C61C3-F0D9-4917-8CF0-90FF8583A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124450" y="2990850"/>
          <a:ext cx="3299496" cy="676126"/>
        </a:xfrm>
        <a:prstGeom prst="rect">
          <a:avLst/>
        </a:prstGeom>
      </xdr:spPr>
    </xdr:pic>
    <xdr:clientData/>
  </xdr:twoCellAnchor>
  <xdr:twoCellAnchor editAs="oneCell">
    <xdr:from>
      <xdr:col>28</xdr:col>
      <xdr:colOff>326572</xdr:colOff>
      <xdr:row>105</xdr:row>
      <xdr:rowOff>97971</xdr:rowOff>
    </xdr:from>
    <xdr:to>
      <xdr:col>36</xdr:col>
      <xdr:colOff>297205</xdr:colOff>
      <xdr:row>129</xdr:row>
      <xdr:rowOff>100172</xdr:rowOff>
    </xdr:to>
    <xdr:pic>
      <xdr:nvPicPr>
        <xdr:cNvPr id="12" name="Grafik 11">
          <a:extLst>
            <a:ext uri="{FF2B5EF4-FFF2-40B4-BE49-F238E27FC236}">
              <a16:creationId xmlns:a16="http://schemas.microsoft.com/office/drawing/2014/main" id="{87D374A8-8DAF-432E-873F-39901C9545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1945601" y="19528971"/>
          <a:ext cx="6327890" cy="4443572"/>
        </a:xfrm>
        <a:prstGeom prst="rect">
          <a:avLst/>
        </a:prstGeom>
      </xdr:spPr>
    </xdr:pic>
    <xdr:clientData/>
  </xdr:twoCellAnchor>
  <xdr:twoCellAnchor editAs="oneCell">
    <xdr:from>
      <xdr:col>17</xdr:col>
      <xdr:colOff>685056</xdr:colOff>
      <xdr:row>100</xdr:row>
      <xdr:rowOff>1654</xdr:rowOff>
    </xdr:from>
    <xdr:to>
      <xdr:col>27</xdr:col>
      <xdr:colOff>598412</xdr:colOff>
      <xdr:row>128</xdr:row>
      <xdr:rowOff>21528</xdr:rowOff>
    </xdr:to>
    <xdr:pic>
      <xdr:nvPicPr>
        <xdr:cNvPr id="13" name="Grafik 12">
          <a:extLst>
            <a:ext uri="{FF2B5EF4-FFF2-40B4-BE49-F238E27FC236}">
              <a16:creationId xmlns:a16="http://schemas.microsoft.com/office/drawing/2014/main" id="{B01ACB09-F08F-4A19-AF25-9FDB7E653B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3029456" y="15241654"/>
          <a:ext cx="7990557" cy="4287074"/>
        </a:xfrm>
        <a:prstGeom prst="rect">
          <a:avLst/>
        </a:prstGeom>
      </xdr:spPr>
    </xdr:pic>
    <xdr:clientData/>
  </xdr:twoCellAnchor>
  <xdr:twoCellAnchor editAs="oneCell">
    <xdr:from>
      <xdr:col>17</xdr:col>
      <xdr:colOff>76200</xdr:colOff>
      <xdr:row>132</xdr:row>
      <xdr:rowOff>76200</xdr:rowOff>
    </xdr:from>
    <xdr:to>
      <xdr:col>29</xdr:col>
      <xdr:colOff>198752</xdr:colOff>
      <xdr:row>168</xdr:row>
      <xdr:rowOff>37252</xdr:rowOff>
    </xdr:to>
    <xdr:pic>
      <xdr:nvPicPr>
        <xdr:cNvPr id="14" name="Grafik 13">
          <a:extLst>
            <a:ext uri="{FF2B5EF4-FFF2-40B4-BE49-F238E27FC236}">
              <a16:creationId xmlns:a16="http://schemas.microsoft.com/office/drawing/2014/main" id="{8DDC677A-661A-439B-B2DC-FF18476738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2420600" y="20193000"/>
          <a:ext cx="9723753" cy="5447452"/>
        </a:xfrm>
        <a:prstGeom prst="rect">
          <a:avLst/>
        </a:prstGeom>
      </xdr:spPr>
    </xdr:pic>
    <xdr:clientData/>
  </xdr:twoCellAnchor>
  <xdr:twoCellAnchor>
    <xdr:from>
      <xdr:col>41</xdr:col>
      <xdr:colOff>457200</xdr:colOff>
      <xdr:row>36</xdr:row>
      <xdr:rowOff>133350</xdr:rowOff>
    </xdr:from>
    <xdr:to>
      <xdr:col>52</xdr:col>
      <xdr:colOff>742950</xdr:colOff>
      <xdr:row>65</xdr:row>
      <xdr:rowOff>114300</xdr:rowOff>
    </xdr:to>
    <xdr:graphicFrame macro="">
      <xdr:nvGraphicFramePr>
        <xdr:cNvPr id="15" name="Diagramm 14">
          <a:extLst>
            <a:ext uri="{FF2B5EF4-FFF2-40B4-BE49-F238E27FC236}">
              <a16:creationId xmlns:a16="http://schemas.microsoft.com/office/drawing/2014/main" id="{AEE32807-E79F-4A27-ABE4-63D11AD2A1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oneCellAnchor>
    <xdr:from>
      <xdr:col>5</xdr:col>
      <xdr:colOff>0</xdr:colOff>
      <xdr:row>41</xdr:row>
      <xdr:rowOff>151311</xdr:rowOff>
    </xdr:from>
    <xdr:ext cx="2495297" cy="2420332"/>
    <xdr:pic>
      <xdr:nvPicPr>
        <xdr:cNvPr id="16" name="Grafik 15">
          <a:extLst>
            <a:ext uri="{FF2B5EF4-FFF2-40B4-BE49-F238E27FC236}">
              <a16:creationId xmlns:a16="http://schemas.microsoft.com/office/drawing/2014/main" id="{658CD0BC-7134-4B42-9DB0-C1E9D216AA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8016" y="7961811"/>
          <a:ext cx="2495297" cy="2420332"/>
        </a:xfrm>
        <a:prstGeom prst="rect">
          <a:avLst/>
        </a:prstGeom>
      </xdr:spPr>
    </xdr:pic>
    <xdr:clientData/>
  </xdr:oneCellAnchor>
  <xdr:twoCellAnchor editAs="oneCell">
    <xdr:from>
      <xdr:col>8</xdr:col>
      <xdr:colOff>750794</xdr:colOff>
      <xdr:row>23</xdr:row>
      <xdr:rowOff>56030</xdr:rowOff>
    </xdr:from>
    <xdr:to>
      <xdr:col>15</xdr:col>
      <xdr:colOff>632290</xdr:colOff>
      <xdr:row>40</xdr:row>
      <xdr:rowOff>18377</xdr:rowOff>
    </xdr:to>
    <xdr:pic>
      <xdr:nvPicPr>
        <xdr:cNvPr id="10" name="Grafik 9">
          <a:extLst>
            <a:ext uri="{FF2B5EF4-FFF2-40B4-BE49-F238E27FC236}">
              <a16:creationId xmlns:a16="http://schemas.microsoft.com/office/drawing/2014/main" id="{4E44631D-C6DB-435A-AEB8-F37F41AC86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7799294" y="4437530"/>
          <a:ext cx="6011114" cy="320084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314325</xdr:colOff>
      <xdr:row>0</xdr:row>
      <xdr:rowOff>133350</xdr:rowOff>
    </xdr:from>
    <xdr:to>
      <xdr:col>15</xdr:col>
      <xdr:colOff>658230</xdr:colOff>
      <xdr:row>14</xdr:row>
      <xdr:rowOff>9880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CBE6C60B-C06C-4821-94FD-CB7A2802D6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86325" y="133350"/>
          <a:ext cx="7201905" cy="2543530"/>
        </a:xfrm>
        <a:prstGeom prst="rect">
          <a:avLst/>
        </a:prstGeom>
      </xdr:spPr>
    </xdr:pic>
    <xdr:clientData/>
  </xdr:twoCellAnchor>
  <xdr:twoCellAnchor editAs="oneCell">
    <xdr:from>
      <xdr:col>6</xdr:col>
      <xdr:colOff>276225</xdr:colOff>
      <xdr:row>15</xdr:row>
      <xdr:rowOff>161925</xdr:rowOff>
    </xdr:from>
    <xdr:to>
      <xdr:col>15</xdr:col>
      <xdr:colOff>324814</xdr:colOff>
      <xdr:row>33</xdr:row>
      <xdr:rowOff>19509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26C9DBDE-2103-425D-B315-95AA2335FE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848225" y="3019425"/>
          <a:ext cx="6906589" cy="328658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0</xdr:row>
      <xdr:rowOff>0</xdr:rowOff>
    </xdr:from>
    <xdr:to>
      <xdr:col>15</xdr:col>
      <xdr:colOff>295954</xdr:colOff>
      <xdr:row>37</xdr:row>
      <xdr:rowOff>10510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B54C8208-D678-4E62-91DE-86B0D39237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0" y="0"/>
          <a:ext cx="4867954" cy="705901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457200</xdr:colOff>
      <xdr:row>0</xdr:row>
      <xdr:rowOff>0</xdr:rowOff>
    </xdr:from>
    <xdr:to>
      <xdr:col>22</xdr:col>
      <xdr:colOff>448631</xdr:colOff>
      <xdr:row>38</xdr:row>
      <xdr:rowOff>105800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95C6BE5D-6F94-43D3-A0D1-BEBF41918F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363200" y="0"/>
          <a:ext cx="6849431" cy="7344800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1" connectionId="1" xr16:uid="{FEBA3F0D-C785-407F-BFA3-B3D9D058FD34}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10" connectionId="2" xr16:uid="{22CAD462-A7AE-458F-AF82-9E20F984ED13}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11" connectionId="3" xr16:uid="{F9AFB26C-D102-4604-97D1-E36822D6F3E7}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12" connectionId="4" xr16:uid="{CF8A254D-1230-4101-90C7-55B1D2653FE1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" connectionId="5" xr16:uid="{32649BC5-D8E4-4599-B347-07B64EB4F516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3" connectionId="6" xr16:uid="{4734B1B6-3FE7-44CB-8468-898267ED5ED2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4" connectionId="7" xr16:uid="{15A14EB0-7AA6-44A2-A7A9-DB21679A830E}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5" connectionId="8" xr16:uid="{9BA99278-E270-4770-B145-F12DACE277FF}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6" connectionId="9" xr16:uid="{CC88A4F4-78B7-44CD-BEE0-D1C8363B9CBB}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7" connectionId="10" xr16:uid="{DE5F354C-3A5E-4F45-8BB9-FD48ABEC98ED}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8" connectionId="11" xr16:uid="{E5BE50F7-E423-4533-BA84-CC078F937B92}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9" connectionId="12" xr16:uid="{55F10849-C9E1-47AB-AA54-FC60711E51BC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/>
  <dimension ref="A1:D40"/>
  <sheetViews>
    <sheetView showGridLines="0" tabSelected="1" workbookViewId="0">
      <selection activeCell="A9" sqref="A9"/>
    </sheetView>
  </sheetViews>
  <sheetFormatPr baseColWidth="10" defaultColWidth="8.85546875" defaultRowHeight="15" x14ac:dyDescent="0.25"/>
  <cols>
    <col min="1" max="1" width="39.7109375" customWidth="1"/>
    <col min="3" max="3" width="11.7109375" bestFit="1" customWidth="1"/>
  </cols>
  <sheetData>
    <row r="1" spans="1:4" ht="21" x14ac:dyDescent="0.35">
      <c r="A1" s="25" t="s">
        <v>96</v>
      </c>
    </row>
    <row r="5" spans="1:4" x14ac:dyDescent="0.25">
      <c r="A5" t="s">
        <v>7</v>
      </c>
      <c r="B5" t="s">
        <v>9</v>
      </c>
      <c r="C5" s="1">
        <v>21</v>
      </c>
      <c r="D5" t="s">
        <v>15</v>
      </c>
    </row>
    <row r="6" spans="1:4" x14ac:dyDescent="0.25">
      <c r="A6" t="s">
        <v>8</v>
      </c>
      <c r="B6" t="s">
        <v>11</v>
      </c>
      <c r="C6">
        <f>331.5+0.6*T</f>
        <v>344.1</v>
      </c>
      <c r="D6" t="s">
        <v>16</v>
      </c>
    </row>
    <row r="7" spans="1:4" x14ac:dyDescent="0.25">
      <c r="A7" t="s">
        <v>17</v>
      </c>
      <c r="B7" t="s">
        <v>18</v>
      </c>
      <c r="C7" s="2">
        <f>24*LN(10)/c_</f>
        <v>0.16059878591065707</v>
      </c>
      <c r="D7" t="s">
        <v>19</v>
      </c>
    </row>
    <row r="9" spans="1:4" x14ac:dyDescent="0.25">
      <c r="A9" t="s">
        <v>97</v>
      </c>
      <c r="C9" t="s">
        <v>99</v>
      </c>
    </row>
    <row r="10" spans="1:4" x14ac:dyDescent="0.25">
      <c r="A10" t="s">
        <v>98</v>
      </c>
      <c r="C10" t="s">
        <v>99</v>
      </c>
    </row>
    <row r="12" spans="1:4" x14ac:dyDescent="0.25">
      <c r="A12" s="26" t="s">
        <v>103</v>
      </c>
    </row>
    <row r="13" spans="1:4" x14ac:dyDescent="0.25">
      <c r="A13" s="26" t="s">
        <v>104</v>
      </c>
    </row>
    <row r="14" spans="1:4" x14ac:dyDescent="0.25">
      <c r="A14" t="s">
        <v>102</v>
      </c>
      <c r="B14" t="s">
        <v>6</v>
      </c>
      <c r="C14" s="12">
        <f>(Lx*Ly*Lz)+VL</f>
        <v>369.6</v>
      </c>
      <c r="D14" t="s">
        <v>13</v>
      </c>
    </row>
    <row r="15" spans="1:4" x14ac:dyDescent="0.25">
      <c r="A15" t="s">
        <v>2</v>
      </c>
      <c r="B15" t="s">
        <v>10</v>
      </c>
      <c r="C15" s="12">
        <f>((Lx*Ly*2)+(Lx*Lz*2)+(Ly*Lz*2))+SL</f>
        <v>342.40000000000003</v>
      </c>
      <c r="D15" t="s">
        <v>14</v>
      </c>
    </row>
    <row r="16" spans="1:4" x14ac:dyDescent="0.25">
      <c r="A16" t="s">
        <v>20</v>
      </c>
      <c r="C16" t="str">
        <f>TEXT(Lz/Lz, "0")&amp;" : "&amp;TEXT(Ly/Lz,"0,00")&amp;" : "&amp;TEXT(Lx/Lz,"0,00")</f>
        <v>1 : 1,93 : 3,00</v>
      </c>
    </row>
    <row r="23" spans="1:4" x14ac:dyDescent="0.25">
      <c r="A23" s="26" t="s">
        <v>100</v>
      </c>
    </row>
    <row r="24" spans="1:4" x14ac:dyDescent="0.25">
      <c r="A24" t="s">
        <v>93</v>
      </c>
      <c r="B24" t="s">
        <v>3</v>
      </c>
      <c r="C24" s="1">
        <v>12</v>
      </c>
      <c r="D24" t="s">
        <v>12</v>
      </c>
    </row>
    <row r="25" spans="1:4" x14ac:dyDescent="0.25">
      <c r="A25" t="s">
        <v>94</v>
      </c>
      <c r="B25" t="s">
        <v>4</v>
      </c>
      <c r="C25" s="1">
        <v>7.7</v>
      </c>
      <c r="D25" t="s">
        <v>12</v>
      </c>
    </row>
    <row r="26" spans="1:4" x14ac:dyDescent="0.25">
      <c r="A26" t="s">
        <v>95</v>
      </c>
      <c r="B26" t="s">
        <v>5</v>
      </c>
      <c r="C26" s="1">
        <v>4</v>
      </c>
      <c r="D26" t="s">
        <v>12</v>
      </c>
    </row>
    <row r="32" spans="1:4" x14ac:dyDescent="0.25">
      <c r="A32" s="26" t="s">
        <v>101</v>
      </c>
    </row>
    <row r="33" spans="1:4" x14ac:dyDescent="0.25">
      <c r="A33" t="s">
        <v>0</v>
      </c>
      <c r="B33" t="s">
        <v>50</v>
      </c>
      <c r="C33" s="10">
        <v>0</v>
      </c>
      <c r="D33" t="s">
        <v>12</v>
      </c>
    </row>
    <row r="34" spans="1:4" x14ac:dyDescent="0.25">
      <c r="A34" t="s">
        <v>51</v>
      </c>
      <c r="B34" t="s">
        <v>58</v>
      </c>
      <c r="C34" s="10">
        <v>0</v>
      </c>
      <c r="D34" t="s">
        <v>12</v>
      </c>
    </row>
    <row r="35" spans="1:4" x14ac:dyDescent="0.25">
      <c r="A35" t="s">
        <v>52</v>
      </c>
      <c r="B35" t="s">
        <v>59</v>
      </c>
      <c r="C35" s="10">
        <v>0</v>
      </c>
      <c r="D35" t="s">
        <v>12</v>
      </c>
    </row>
    <row r="36" spans="1:4" x14ac:dyDescent="0.25">
      <c r="A36" t="s">
        <v>53</v>
      </c>
      <c r="B36" t="s">
        <v>60</v>
      </c>
      <c r="C36" s="10">
        <v>0</v>
      </c>
      <c r="D36" t="s">
        <v>12</v>
      </c>
    </row>
    <row r="37" spans="1:4" x14ac:dyDescent="0.25">
      <c r="A37" t="s">
        <v>54</v>
      </c>
      <c r="B37" t="s">
        <v>61</v>
      </c>
      <c r="C37" s="10">
        <v>0</v>
      </c>
      <c r="D37" t="s">
        <v>12</v>
      </c>
    </row>
    <row r="38" spans="1:4" x14ac:dyDescent="0.25">
      <c r="C38" s="11"/>
    </row>
    <row r="39" spans="1:4" x14ac:dyDescent="0.25">
      <c r="A39" t="s">
        <v>55</v>
      </c>
      <c r="B39" t="s">
        <v>56</v>
      </c>
      <c r="C39" s="12">
        <f>(l1_*b1_*h)-((b1_-b2_)*(l1_-l2_)*h)</f>
        <v>0</v>
      </c>
      <c r="D39" t="s">
        <v>13</v>
      </c>
    </row>
    <row r="40" spans="1:4" x14ac:dyDescent="0.25">
      <c r="A40" t="s">
        <v>2</v>
      </c>
      <c r="B40" t="s">
        <v>57</v>
      </c>
      <c r="C40" s="12">
        <f>(b1_*h*2)+(l1_*h*2)+(l1_*b1_*2)-((l1_-l2_)*(b1_-b2_)*2)</f>
        <v>0</v>
      </c>
      <c r="D40" t="s">
        <v>14</v>
      </c>
    </row>
  </sheetData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DC94D-7DA7-4407-9B3B-0AD8CA7623C1}">
  <sheetPr codeName="Tabelle8"/>
  <dimension ref="A1:M22"/>
  <sheetViews>
    <sheetView workbookViewId="0">
      <selection sqref="A1:M22"/>
    </sheetView>
  </sheetViews>
  <sheetFormatPr baseColWidth="10" defaultRowHeight="15" x14ac:dyDescent="0.25"/>
  <cols>
    <col min="1" max="1" width="5" bestFit="1" customWidth="1"/>
    <col min="2" max="2" width="7.140625" bestFit="1" customWidth="1"/>
    <col min="3" max="3" width="12" bestFit="1" customWidth="1"/>
    <col min="4" max="4" width="12.7109375" bestFit="1" customWidth="1"/>
    <col min="5" max="5" width="12" bestFit="1" customWidth="1"/>
    <col min="6" max="6" width="12.7109375" bestFit="1" customWidth="1"/>
    <col min="7" max="7" width="12" bestFit="1" customWidth="1"/>
    <col min="8" max="8" width="12.7109375" bestFit="1" customWidth="1"/>
    <col min="9" max="9" width="12" bestFit="1" customWidth="1"/>
    <col min="10" max="10" width="12.7109375" bestFit="1" customWidth="1"/>
    <col min="11" max="11" width="2.7109375" bestFit="1" customWidth="1"/>
    <col min="12" max="12" width="3.7109375" bestFit="1" customWidth="1"/>
    <col min="13" max="13" width="9.85546875" bestFit="1" customWidth="1"/>
  </cols>
  <sheetData>
    <row r="1" spans="1:13" x14ac:dyDescent="0.25">
      <c r="A1">
        <v>50</v>
      </c>
      <c r="B1" s="3">
        <v>44256</v>
      </c>
      <c r="C1">
        <v>1.659</v>
      </c>
      <c r="D1">
        <v>-0.91500000000000004</v>
      </c>
      <c r="E1">
        <v>1.4339999999999999</v>
      </c>
      <c r="F1">
        <v>-0.98199999999999998</v>
      </c>
      <c r="G1">
        <v>1.4490000000000001</v>
      </c>
      <c r="H1">
        <v>-0.99299999999999999</v>
      </c>
      <c r="I1">
        <v>1.4870000000000001</v>
      </c>
      <c r="J1">
        <v>-0.996</v>
      </c>
      <c r="K1">
        <v>-5</v>
      </c>
      <c r="L1">
        <v>-41</v>
      </c>
      <c r="M1" t="s">
        <v>91</v>
      </c>
    </row>
    <row r="2" spans="1:13" x14ac:dyDescent="0.25">
      <c r="A2">
        <v>63</v>
      </c>
      <c r="B2" s="3">
        <v>44256</v>
      </c>
      <c r="C2">
        <v>1.744</v>
      </c>
      <c r="D2">
        <v>-0.97499999999999998</v>
      </c>
      <c r="E2">
        <v>1.4550000000000001</v>
      </c>
      <c r="F2">
        <v>-0.99399999999999999</v>
      </c>
      <c r="G2">
        <v>1.3720000000000001</v>
      </c>
      <c r="H2">
        <v>-0.997</v>
      </c>
      <c r="I2">
        <v>1.341</v>
      </c>
      <c r="J2">
        <v>-0.997</v>
      </c>
      <c r="K2">
        <v>-5</v>
      </c>
      <c r="L2">
        <v>-40</v>
      </c>
      <c r="M2" t="s">
        <v>91</v>
      </c>
    </row>
    <row r="3" spans="1:13" x14ac:dyDescent="0.25">
      <c r="A3">
        <v>80</v>
      </c>
      <c r="B3" s="3">
        <v>44256</v>
      </c>
      <c r="C3">
        <v>1.8260000000000001</v>
      </c>
      <c r="D3">
        <v>-0.95</v>
      </c>
      <c r="E3" t="s">
        <v>89</v>
      </c>
      <c r="F3" t="s">
        <v>89</v>
      </c>
      <c r="G3" t="s">
        <v>89</v>
      </c>
      <c r="H3" t="s">
        <v>89</v>
      </c>
      <c r="I3" t="s">
        <v>89</v>
      </c>
      <c r="J3" t="s">
        <v>89</v>
      </c>
      <c r="K3">
        <v>-5</v>
      </c>
      <c r="L3">
        <v>-5</v>
      </c>
      <c r="M3" t="s">
        <v>91</v>
      </c>
    </row>
    <row r="4" spans="1:13" x14ac:dyDescent="0.25">
      <c r="A4">
        <v>100</v>
      </c>
      <c r="B4" s="3">
        <v>44256</v>
      </c>
      <c r="C4">
        <v>1.2210000000000001</v>
      </c>
      <c r="D4">
        <v>-0.98299999999999998</v>
      </c>
      <c r="E4">
        <v>1.627</v>
      </c>
      <c r="F4">
        <v>-0.99299999999999999</v>
      </c>
      <c r="G4">
        <v>1.587</v>
      </c>
      <c r="H4">
        <v>-0.99199999999999999</v>
      </c>
      <c r="I4">
        <v>1.482</v>
      </c>
      <c r="J4">
        <v>-0.996</v>
      </c>
      <c r="K4">
        <v>-5</v>
      </c>
      <c r="L4">
        <v>-52</v>
      </c>
      <c r="M4" t="s">
        <v>91</v>
      </c>
    </row>
    <row r="5" spans="1:13" x14ac:dyDescent="0.25">
      <c r="A5">
        <v>125</v>
      </c>
      <c r="B5" s="3">
        <v>44256</v>
      </c>
      <c r="C5">
        <v>1.901</v>
      </c>
      <c r="D5">
        <v>-0.95199999999999996</v>
      </c>
      <c r="E5">
        <v>1.4730000000000001</v>
      </c>
      <c r="F5">
        <v>-0.98899999999999999</v>
      </c>
      <c r="G5">
        <v>1.5569999999999999</v>
      </c>
      <c r="H5">
        <v>-0.99399999999999999</v>
      </c>
      <c r="I5">
        <v>1.5880000000000001</v>
      </c>
      <c r="J5">
        <v>-0.996</v>
      </c>
      <c r="K5">
        <v>-5</v>
      </c>
      <c r="L5">
        <v>-50</v>
      </c>
      <c r="M5" t="s">
        <v>91</v>
      </c>
    </row>
    <row r="6" spans="1:13" x14ac:dyDescent="0.25">
      <c r="A6">
        <v>160</v>
      </c>
      <c r="B6" s="3">
        <v>44256</v>
      </c>
      <c r="C6">
        <v>0.98499999999999999</v>
      </c>
      <c r="D6">
        <v>-0.99</v>
      </c>
      <c r="E6">
        <v>1.4059999999999999</v>
      </c>
      <c r="F6">
        <v>-0.995</v>
      </c>
      <c r="G6">
        <v>1.369</v>
      </c>
      <c r="H6">
        <v>-0.998</v>
      </c>
      <c r="I6">
        <v>1.371</v>
      </c>
      <c r="J6">
        <v>-0.999</v>
      </c>
      <c r="K6">
        <v>-5</v>
      </c>
      <c r="L6">
        <v>-49</v>
      </c>
      <c r="M6" t="s">
        <v>91</v>
      </c>
    </row>
    <row r="7" spans="1:13" x14ac:dyDescent="0.25">
      <c r="A7">
        <v>200</v>
      </c>
      <c r="B7" s="3">
        <v>44256</v>
      </c>
      <c r="C7">
        <v>2.3159999999999998</v>
      </c>
      <c r="D7">
        <v>-0.97</v>
      </c>
      <c r="E7">
        <v>1.4990000000000001</v>
      </c>
      <c r="F7">
        <v>-0.97799999999999998</v>
      </c>
      <c r="G7">
        <v>1.59</v>
      </c>
      <c r="H7">
        <v>-0.99</v>
      </c>
      <c r="I7">
        <v>1.367</v>
      </c>
      <c r="J7">
        <v>-0.99299999999999999</v>
      </c>
      <c r="K7">
        <v>-5</v>
      </c>
      <c r="L7">
        <v>-59</v>
      </c>
      <c r="M7" t="s">
        <v>91</v>
      </c>
    </row>
    <row r="8" spans="1:13" x14ac:dyDescent="0.25">
      <c r="A8">
        <v>250</v>
      </c>
      <c r="B8" s="3">
        <v>44256</v>
      </c>
      <c r="C8">
        <v>1.6379999999999999</v>
      </c>
      <c r="D8">
        <v>-0.98899999999999999</v>
      </c>
      <c r="E8">
        <v>1.3320000000000001</v>
      </c>
      <c r="F8">
        <v>-0.99299999999999999</v>
      </c>
      <c r="G8">
        <v>1.397</v>
      </c>
      <c r="H8">
        <v>-0.997</v>
      </c>
      <c r="I8">
        <v>1.4279999999999999</v>
      </c>
      <c r="J8">
        <v>-0.998</v>
      </c>
      <c r="K8">
        <v>-5</v>
      </c>
      <c r="L8">
        <v>-40</v>
      </c>
      <c r="M8" t="s">
        <v>91</v>
      </c>
    </row>
    <row r="9" spans="1:13" x14ac:dyDescent="0.25">
      <c r="A9">
        <v>315</v>
      </c>
      <c r="B9" s="3">
        <v>44256</v>
      </c>
      <c r="C9">
        <v>1.3109999999999999</v>
      </c>
      <c r="D9">
        <v>-0.99299999999999999</v>
      </c>
      <c r="E9">
        <v>1.4570000000000001</v>
      </c>
      <c r="F9">
        <v>-0.997</v>
      </c>
      <c r="G9">
        <v>1.5009999999999999</v>
      </c>
      <c r="H9">
        <v>-0.998</v>
      </c>
      <c r="I9">
        <v>1.498</v>
      </c>
      <c r="J9">
        <v>-0.999</v>
      </c>
      <c r="K9">
        <v>-5</v>
      </c>
      <c r="L9">
        <v>-36</v>
      </c>
      <c r="M9" t="s">
        <v>91</v>
      </c>
    </row>
    <row r="10" spans="1:13" x14ac:dyDescent="0.25">
      <c r="A10">
        <v>400</v>
      </c>
      <c r="B10" s="3">
        <v>44256</v>
      </c>
      <c r="C10">
        <v>1.323</v>
      </c>
      <c r="D10">
        <v>-0.96499999999999997</v>
      </c>
      <c r="E10">
        <v>1.149</v>
      </c>
      <c r="F10">
        <v>-0.99399999999999999</v>
      </c>
      <c r="G10">
        <v>1.32</v>
      </c>
      <c r="H10">
        <v>-0.995</v>
      </c>
      <c r="I10">
        <v>1.5629999999999999</v>
      </c>
      <c r="J10">
        <v>-0.995</v>
      </c>
      <c r="K10">
        <v>-5</v>
      </c>
      <c r="L10">
        <v>-54</v>
      </c>
      <c r="M10" t="s">
        <v>91</v>
      </c>
    </row>
    <row r="11" spans="1:13" x14ac:dyDescent="0.25">
      <c r="A11">
        <v>500</v>
      </c>
      <c r="B11" s="3">
        <v>44256</v>
      </c>
      <c r="C11">
        <v>0.99199999999999999</v>
      </c>
      <c r="D11">
        <v>-0.99199999999999999</v>
      </c>
      <c r="E11">
        <v>1.3540000000000001</v>
      </c>
      <c r="F11">
        <v>-0.998</v>
      </c>
      <c r="G11">
        <v>1.4059999999999999</v>
      </c>
      <c r="H11">
        <v>-0.998</v>
      </c>
      <c r="I11">
        <v>1.391</v>
      </c>
      <c r="J11">
        <v>-0.999</v>
      </c>
      <c r="K11">
        <v>-5</v>
      </c>
      <c r="L11">
        <v>-47</v>
      </c>
      <c r="M11" t="s">
        <v>91</v>
      </c>
    </row>
    <row r="12" spans="1:13" x14ac:dyDescent="0.25">
      <c r="A12">
        <v>630</v>
      </c>
      <c r="B12" s="3">
        <v>44256</v>
      </c>
      <c r="C12">
        <v>1.0249999999999999</v>
      </c>
      <c r="D12">
        <v>-0.98099999999999998</v>
      </c>
      <c r="E12">
        <v>1.296</v>
      </c>
      <c r="F12">
        <v>-0.998</v>
      </c>
      <c r="G12">
        <v>1.2689999999999999</v>
      </c>
      <c r="H12">
        <v>-0.999</v>
      </c>
      <c r="I12">
        <v>1.2549999999999999</v>
      </c>
      <c r="J12">
        <v>-0.999</v>
      </c>
      <c r="K12">
        <v>-5</v>
      </c>
      <c r="L12">
        <v>-52</v>
      </c>
      <c r="M12" t="s">
        <v>91</v>
      </c>
    </row>
    <row r="13" spans="1:13" x14ac:dyDescent="0.25">
      <c r="A13">
        <v>800</v>
      </c>
      <c r="B13" s="3">
        <v>44256</v>
      </c>
      <c r="C13">
        <v>1.0389999999999999</v>
      </c>
      <c r="D13">
        <v>-0.98299999999999998</v>
      </c>
      <c r="E13">
        <v>1.159</v>
      </c>
      <c r="F13">
        <v>-0.998</v>
      </c>
      <c r="G13">
        <v>1.181</v>
      </c>
      <c r="H13">
        <v>-0.999</v>
      </c>
      <c r="I13">
        <v>1.1850000000000001</v>
      </c>
      <c r="J13">
        <v>-1</v>
      </c>
      <c r="K13">
        <v>-5</v>
      </c>
      <c r="L13">
        <v>-54</v>
      </c>
      <c r="M13" t="s">
        <v>91</v>
      </c>
    </row>
    <row r="14" spans="1:13" x14ac:dyDescent="0.25">
      <c r="A14" s="5">
        <v>1000</v>
      </c>
      <c r="B14" s="3">
        <v>44256</v>
      </c>
      <c r="C14">
        <v>1.024</v>
      </c>
      <c r="D14">
        <v>-0.998</v>
      </c>
      <c r="E14">
        <v>1.2190000000000001</v>
      </c>
      <c r="F14">
        <v>-0.997</v>
      </c>
      <c r="G14">
        <v>1.145</v>
      </c>
      <c r="H14">
        <v>-0.998</v>
      </c>
      <c r="I14">
        <v>1.19</v>
      </c>
      <c r="J14">
        <v>-0.999</v>
      </c>
      <c r="K14">
        <v>-5</v>
      </c>
      <c r="L14">
        <v>-55</v>
      </c>
      <c r="M14" t="s">
        <v>91</v>
      </c>
    </row>
    <row r="15" spans="1:13" x14ac:dyDescent="0.25">
      <c r="A15" s="5">
        <v>1250</v>
      </c>
      <c r="B15" s="3">
        <v>44256</v>
      </c>
      <c r="C15">
        <v>1.248</v>
      </c>
      <c r="D15">
        <v>-0.99199999999999999</v>
      </c>
      <c r="E15">
        <v>0.97199999999999998</v>
      </c>
      <c r="F15">
        <v>-0.999</v>
      </c>
      <c r="G15">
        <v>1.06</v>
      </c>
      <c r="H15">
        <v>-0.998</v>
      </c>
      <c r="I15">
        <v>0.97299999999999998</v>
      </c>
      <c r="J15">
        <v>-0.999</v>
      </c>
      <c r="K15">
        <v>-5</v>
      </c>
      <c r="L15">
        <v>-26</v>
      </c>
      <c r="M15" t="s">
        <v>91</v>
      </c>
    </row>
    <row r="16" spans="1:13" x14ac:dyDescent="0.25">
      <c r="A16" s="5">
        <v>1600</v>
      </c>
      <c r="B16" s="3">
        <v>44256</v>
      </c>
      <c r="C16">
        <v>0.99</v>
      </c>
      <c r="D16">
        <v>-0.998</v>
      </c>
      <c r="E16">
        <v>1.0720000000000001</v>
      </c>
      <c r="F16">
        <v>-0.999</v>
      </c>
      <c r="G16">
        <v>1.069</v>
      </c>
      <c r="H16">
        <v>-0.999</v>
      </c>
      <c r="I16">
        <v>1.0640000000000001</v>
      </c>
      <c r="J16">
        <v>-1</v>
      </c>
      <c r="K16">
        <v>-5</v>
      </c>
      <c r="L16">
        <v>-52</v>
      </c>
      <c r="M16" t="s">
        <v>91</v>
      </c>
    </row>
    <row r="17" spans="1:13" x14ac:dyDescent="0.25">
      <c r="A17" s="5">
        <v>2000</v>
      </c>
      <c r="B17" s="3">
        <v>44256</v>
      </c>
      <c r="C17">
        <v>0.995</v>
      </c>
      <c r="D17">
        <v>-0.996</v>
      </c>
      <c r="E17">
        <v>0.91900000000000004</v>
      </c>
      <c r="F17">
        <v>-0.997</v>
      </c>
      <c r="G17">
        <v>0.98799999999999999</v>
      </c>
      <c r="H17">
        <v>-0.998</v>
      </c>
      <c r="I17">
        <v>1.0029999999999999</v>
      </c>
      <c r="J17">
        <v>-0.998</v>
      </c>
      <c r="K17">
        <v>-5</v>
      </c>
      <c r="L17">
        <v>-38</v>
      </c>
      <c r="M17" t="s">
        <v>91</v>
      </c>
    </row>
    <row r="18" spans="1:13" x14ac:dyDescent="0.25">
      <c r="A18" s="5">
        <v>2500</v>
      </c>
      <c r="B18" s="3">
        <v>44256</v>
      </c>
      <c r="C18">
        <v>0.83199999999999996</v>
      </c>
      <c r="D18">
        <v>-0.996</v>
      </c>
      <c r="E18">
        <v>0.998</v>
      </c>
      <c r="F18">
        <v>-0.999</v>
      </c>
      <c r="G18">
        <v>0.96299999999999997</v>
      </c>
      <c r="H18">
        <v>-0.999</v>
      </c>
      <c r="I18">
        <v>0.98599999999999999</v>
      </c>
      <c r="J18">
        <v>-0.999</v>
      </c>
      <c r="K18">
        <v>-5</v>
      </c>
      <c r="L18">
        <v>-55</v>
      </c>
      <c r="M18" t="s">
        <v>91</v>
      </c>
    </row>
    <row r="19" spans="1:13" x14ac:dyDescent="0.25">
      <c r="A19" s="5">
        <v>3150</v>
      </c>
      <c r="B19" s="3">
        <v>44256</v>
      </c>
      <c r="C19">
        <v>0.86199999999999999</v>
      </c>
      <c r="D19">
        <v>-0.996</v>
      </c>
      <c r="E19">
        <v>0.88200000000000001</v>
      </c>
      <c r="F19">
        <v>-0.998</v>
      </c>
      <c r="G19">
        <v>0.89700000000000002</v>
      </c>
      <c r="H19">
        <v>-0.999</v>
      </c>
      <c r="I19">
        <v>0.9</v>
      </c>
      <c r="J19">
        <v>-1</v>
      </c>
      <c r="K19">
        <v>-5</v>
      </c>
      <c r="L19">
        <v>-44</v>
      </c>
      <c r="M19" t="s">
        <v>91</v>
      </c>
    </row>
    <row r="20" spans="1:13" x14ac:dyDescent="0.25">
      <c r="A20" s="5">
        <v>4000</v>
      </c>
      <c r="B20" s="3">
        <v>44256</v>
      </c>
      <c r="C20">
        <v>0.83699999999999997</v>
      </c>
      <c r="D20">
        <v>-0.998</v>
      </c>
      <c r="E20">
        <v>0.78900000000000003</v>
      </c>
      <c r="F20">
        <v>-0.999</v>
      </c>
      <c r="G20">
        <v>0.80700000000000005</v>
      </c>
      <c r="H20">
        <v>-1</v>
      </c>
      <c r="I20">
        <v>0.82299999999999995</v>
      </c>
      <c r="J20">
        <v>-1</v>
      </c>
      <c r="K20">
        <v>-5</v>
      </c>
      <c r="L20">
        <v>-44</v>
      </c>
      <c r="M20" t="s">
        <v>91</v>
      </c>
    </row>
    <row r="21" spans="1:13" x14ac:dyDescent="0.25">
      <c r="A21" s="5">
        <v>5000</v>
      </c>
      <c r="B21" s="3">
        <v>44256</v>
      </c>
      <c r="C21">
        <v>0.72399999999999998</v>
      </c>
      <c r="D21">
        <v>-0.99</v>
      </c>
      <c r="E21">
        <v>0.755</v>
      </c>
      <c r="F21">
        <v>-0.997</v>
      </c>
      <c r="G21">
        <v>0.748</v>
      </c>
      <c r="H21">
        <v>-0.999</v>
      </c>
      <c r="I21">
        <v>0.747</v>
      </c>
      <c r="J21">
        <v>-0.999</v>
      </c>
      <c r="K21">
        <v>-5</v>
      </c>
      <c r="L21">
        <v>-45</v>
      </c>
      <c r="M21" t="s">
        <v>91</v>
      </c>
    </row>
    <row r="22" spans="1:13" x14ac:dyDescent="0.25">
      <c r="A22" s="5">
        <v>6300</v>
      </c>
      <c r="B22" s="3">
        <v>44256</v>
      </c>
      <c r="C22">
        <v>0.65900000000000003</v>
      </c>
      <c r="D22">
        <v>-0.996</v>
      </c>
      <c r="E22">
        <v>0.64100000000000001</v>
      </c>
      <c r="F22">
        <v>-0.999</v>
      </c>
      <c r="G22">
        <v>0.64</v>
      </c>
      <c r="H22">
        <v>-1</v>
      </c>
      <c r="I22">
        <v>0.65300000000000002</v>
      </c>
      <c r="J22">
        <v>-1</v>
      </c>
      <c r="K22">
        <v>-5</v>
      </c>
      <c r="L22">
        <v>-52</v>
      </c>
      <c r="M22" t="s">
        <v>91</v>
      </c>
    </row>
  </sheetData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D0852-4853-45A0-833C-B199D6F3E442}">
  <sheetPr codeName="Tabelle9"/>
  <dimension ref="A1:M22"/>
  <sheetViews>
    <sheetView workbookViewId="0">
      <selection activeCell="I24" sqref="I24"/>
    </sheetView>
  </sheetViews>
  <sheetFormatPr baseColWidth="10" defaultRowHeight="15" x14ac:dyDescent="0.25"/>
  <cols>
    <col min="1" max="1" width="5" bestFit="1" customWidth="1"/>
    <col min="2" max="2" width="7.140625" bestFit="1" customWidth="1"/>
    <col min="3" max="3" width="12" bestFit="1" customWidth="1"/>
    <col min="4" max="4" width="12.7109375" bestFit="1" customWidth="1"/>
    <col min="5" max="5" width="12" bestFit="1" customWidth="1"/>
    <col min="6" max="6" width="12.7109375" bestFit="1" customWidth="1"/>
    <col min="7" max="7" width="12" bestFit="1" customWidth="1"/>
    <col min="8" max="8" width="12.7109375" bestFit="1" customWidth="1"/>
    <col min="9" max="9" width="12" bestFit="1" customWidth="1"/>
    <col min="10" max="10" width="12.7109375" bestFit="1" customWidth="1"/>
    <col min="11" max="11" width="2.7109375" bestFit="1" customWidth="1"/>
    <col min="12" max="12" width="3.7109375" bestFit="1" customWidth="1"/>
    <col min="13" max="13" width="9.85546875" bestFit="1" customWidth="1"/>
  </cols>
  <sheetData>
    <row r="1" spans="1:13" x14ac:dyDescent="0.25">
      <c r="A1">
        <v>50</v>
      </c>
      <c r="B1" s="3">
        <v>44256</v>
      </c>
      <c r="C1">
        <v>1.9179999999999999</v>
      </c>
      <c r="D1">
        <v>-0.88600000000000001</v>
      </c>
      <c r="E1">
        <v>1.4139999999999999</v>
      </c>
      <c r="F1">
        <v>-0.98399999999999999</v>
      </c>
      <c r="G1">
        <v>1.599</v>
      </c>
      <c r="H1">
        <v>-0.99099999999999999</v>
      </c>
      <c r="I1">
        <v>1.798</v>
      </c>
      <c r="J1">
        <v>-0.996</v>
      </c>
      <c r="K1">
        <v>-5</v>
      </c>
      <c r="L1">
        <v>-57</v>
      </c>
      <c r="M1" t="s">
        <v>91</v>
      </c>
    </row>
    <row r="2" spans="1:13" x14ac:dyDescent="0.25">
      <c r="A2">
        <v>63</v>
      </c>
      <c r="B2" s="3">
        <v>44256</v>
      </c>
      <c r="C2">
        <v>2.4820000000000002</v>
      </c>
      <c r="D2">
        <v>-0.98199999999999998</v>
      </c>
      <c r="E2">
        <v>2.4529999999999998</v>
      </c>
      <c r="F2">
        <v>-0.98899999999999999</v>
      </c>
      <c r="G2">
        <v>2.363</v>
      </c>
      <c r="H2">
        <v>-0.996</v>
      </c>
      <c r="I2">
        <v>2.3010000000000002</v>
      </c>
      <c r="J2">
        <v>-0.996</v>
      </c>
      <c r="K2">
        <v>-5</v>
      </c>
      <c r="L2">
        <v>-38</v>
      </c>
      <c r="M2" t="s">
        <v>91</v>
      </c>
    </row>
    <row r="3" spans="1:13" x14ac:dyDescent="0.25">
      <c r="A3">
        <v>80</v>
      </c>
      <c r="B3" s="3">
        <v>44256</v>
      </c>
      <c r="C3">
        <v>1.3640000000000001</v>
      </c>
      <c r="D3">
        <v>-0.98</v>
      </c>
      <c r="E3">
        <v>1.2609999999999999</v>
      </c>
      <c r="F3">
        <v>-0.98099999999999998</v>
      </c>
      <c r="G3" s="5">
        <v>1.34</v>
      </c>
      <c r="H3">
        <v>-0.98799999999999999</v>
      </c>
      <c r="I3" s="5">
        <v>1.5640000000000001</v>
      </c>
      <c r="J3">
        <v>-0.995</v>
      </c>
      <c r="K3">
        <v>-5</v>
      </c>
      <c r="L3">
        <v>-60</v>
      </c>
      <c r="M3" t="s">
        <v>91</v>
      </c>
    </row>
    <row r="4" spans="1:13" x14ac:dyDescent="0.25">
      <c r="A4">
        <v>100</v>
      </c>
      <c r="B4" s="3">
        <v>44256</v>
      </c>
      <c r="C4">
        <v>1.8460000000000001</v>
      </c>
      <c r="D4">
        <v>-0.99</v>
      </c>
      <c r="E4">
        <v>1.375</v>
      </c>
      <c r="F4">
        <v>-0.99199999999999999</v>
      </c>
      <c r="G4">
        <v>1.48</v>
      </c>
      <c r="H4">
        <v>-0.996</v>
      </c>
      <c r="I4">
        <v>1.5109999999999999</v>
      </c>
      <c r="J4">
        <v>-0.998</v>
      </c>
      <c r="K4">
        <v>-5</v>
      </c>
      <c r="L4">
        <v>-50</v>
      </c>
      <c r="M4" t="s">
        <v>91</v>
      </c>
    </row>
    <row r="5" spans="1:13" x14ac:dyDescent="0.25">
      <c r="A5">
        <v>125</v>
      </c>
      <c r="B5" s="3">
        <v>44256</v>
      </c>
      <c r="C5">
        <v>2.0499999999999998</v>
      </c>
      <c r="D5">
        <v>-0.98199999999999998</v>
      </c>
      <c r="E5">
        <v>1.6539999999999999</v>
      </c>
      <c r="F5">
        <v>-0.98899999999999999</v>
      </c>
      <c r="G5">
        <v>1.718</v>
      </c>
      <c r="H5">
        <v>-0.996</v>
      </c>
      <c r="I5">
        <v>1.665</v>
      </c>
      <c r="J5">
        <v>-0.996</v>
      </c>
      <c r="K5">
        <v>-5</v>
      </c>
      <c r="L5">
        <v>-46</v>
      </c>
      <c r="M5" t="s">
        <v>91</v>
      </c>
    </row>
    <row r="6" spans="1:13" x14ac:dyDescent="0.25">
      <c r="A6">
        <v>160</v>
      </c>
      <c r="B6" s="3">
        <v>44256</v>
      </c>
      <c r="C6">
        <v>2.0139999999999998</v>
      </c>
      <c r="D6">
        <v>-0.94</v>
      </c>
      <c r="E6">
        <v>1.266</v>
      </c>
      <c r="F6">
        <v>-0.98499999999999999</v>
      </c>
      <c r="G6">
        <v>1.403</v>
      </c>
      <c r="H6">
        <v>-0.99099999999999999</v>
      </c>
      <c r="I6">
        <v>1.393</v>
      </c>
      <c r="J6">
        <v>-0.997</v>
      </c>
      <c r="K6">
        <v>-5</v>
      </c>
      <c r="L6">
        <v>-49</v>
      </c>
      <c r="M6" t="s">
        <v>91</v>
      </c>
    </row>
    <row r="7" spans="1:13" x14ac:dyDescent="0.25">
      <c r="A7">
        <v>200</v>
      </c>
      <c r="B7" s="3">
        <v>44256</v>
      </c>
      <c r="C7">
        <v>1.8029999999999999</v>
      </c>
      <c r="D7">
        <v>-0.97699999999999998</v>
      </c>
      <c r="E7">
        <v>1.244</v>
      </c>
      <c r="F7">
        <v>-0.995</v>
      </c>
      <c r="G7">
        <v>1.2649999999999999</v>
      </c>
      <c r="H7">
        <v>-0.998</v>
      </c>
      <c r="I7">
        <v>1.292</v>
      </c>
      <c r="J7">
        <v>-0.998</v>
      </c>
      <c r="K7">
        <v>-5</v>
      </c>
      <c r="L7">
        <v>-44</v>
      </c>
      <c r="M7" t="s">
        <v>91</v>
      </c>
    </row>
    <row r="8" spans="1:13" x14ac:dyDescent="0.25">
      <c r="A8">
        <v>250</v>
      </c>
      <c r="B8" s="3">
        <v>44256</v>
      </c>
      <c r="C8">
        <v>1.526</v>
      </c>
      <c r="D8">
        <v>-0.98599999999999999</v>
      </c>
      <c r="E8">
        <v>1.33</v>
      </c>
      <c r="F8">
        <v>-0.99399999999999999</v>
      </c>
      <c r="G8">
        <v>1.4379999999999999</v>
      </c>
      <c r="H8">
        <v>-0.997</v>
      </c>
      <c r="I8">
        <v>1.4510000000000001</v>
      </c>
      <c r="J8">
        <v>-0.999</v>
      </c>
      <c r="K8">
        <v>-5</v>
      </c>
      <c r="L8">
        <v>-55</v>
      </c>
      <c r="M8" t="s">
        <v>91</v>
      </c>
    </row>
    <row r="9" spans="1:13" x14ac:dyDescent="0.25">
      <c r="A9">
        <v>315</v>
      </c>
      <c r="B9" s="3">
        <v>44256</v>
      </c>
      <c r="C9">
        <v>1.71</v>
      </c>
      <c r="D9">
        <v>-0.99399999999999999</v>
      </c>
      <c r="E9">
        <v>1.4730000000000001</v>
      </c>
      <c r="F9">
        <v>-0.99299999999999999</v>
      </c>
      <c r="G9">
        <v>1.462</v>
      </c>
      <c r="H9">
        <v>-0.998</v>
      </c>
      <c r="I9">
        <v>1.5229999999999999</v>
      </c>
      <c r="J9">
        <v>-0.999</v>
      </c>
      <c r="K9">
        <v>-5</v>
      </c>
      <c r="L9">
        <v>-56</v>
      </c>
      <c r="M9" t="s">
        <v>91</v>
      </c>
    </row>
    <row r="10" spans="1:13" x14ac:dyDescent="0.25">
      <c r="A10">
        <v>400</v>
      </c>
      <c r="B10" s="3">
        <v>44256</v>
      </c>
      <c r="C10">
        <v>1.39</v>
      </c>
      <c r="D10">
        <v>-0.97899999999999998</v>
      </c>
      <c r="E10">
        <v>1.476</v>
      </c>
      <c r="F10">
        <v>-0.995</v>
      </c>
      <c r="G10">
        <v>1.387</v>
      </c>
      <c r="H10">
        <v>-0.997</v>
      </c>
      <c r="I10">
        <v>1.45</v>
      </c>
      <c r="J10">
        <v>-0.999</v>
      </c>
      <c r="K10">
        <v>-5</v>
      </c>
      <c r="L10">
        <v>-59</v>
      </c>
      <c r="M10" t="s">
        <v>91</v>
      </c>
    </row>
    <row r="11" spans="1:13" x14ac:dyDescent="0.25">
      <c r="A11">
        <v>500</v>
      </c>
      <c r="B11" s="3">
        <v>44256</v>
      </c>
      <c r="C11">
        <v>1.1299999999999999</v>
      </c>
      <c r="D11">
        <v>-0.98499999999999999</v>
      </c>
      <c r="E11">
        <v>1.167</v>
      </c>
      <c r="F11">
        <v>-0.995</v>
      </c>
      <c r="G11">
        <v>1.2430000000000001</v>
      </c>
      <c r="H11">
        <v>-0.997</v>
      </c>
      <c r="I11">
        <v>1.319</v>
      </c>
      <c r="J11">
        <v>-0.999</v>
      </c>
      <c r="K11">
        <v>-5</v>
      </c>
      <c r="L11">
        <v>-60</v>
      </c>
      <c r="M11" t="s">
        <v>91</v>
      </c>
    </row>
    <row r="12" spans="1:13" x14ac:dyDescent="0.25">
      <c r="A12">
        <v>630</v>
      </c>
      <c r="B12" s="3">
        <v>44256</v>
      </c>
      <c r="C12">
        <v>1.5649999999999999</v>
      </c>
      <c r="D12">
        <v>-0.98199999999999998</v>
      </c>
      <c r="E12">
        <v>1.177</v>
      </c>
      <c r="F12">
        <v>-0.997</v>
      </c>
      <c r="G12">
        <v>1.1970000000000001</v>
      </c>
      <c r="H12">
        <v>-0.999</v>
      </c>
      <c r="I12">
        <v>1.177</v>
      </c>
      <c r="J12">
        <v>-0.999</v>
      </c>
      <c r="K12">
        <v>-5</v>
      </c>
      <c r="L12">
        <v>-41</v>
      </c>
      <c r="M12" t="s">
        <v>91</v>
      </c>
    </row>
    <row r="13" spans="1:13" x14ac:dyDescent="0.25">
      <c r="A13">
        <v>800</v>
      </c>
      <c r="B13" s="3">
        <v>44256</v>
      </c>
      <c r="C13">
        <v>1.097</v>
      </c>
      <c r="D13">
        <v>-0.98</v>
      </c>
      <c r="E13">
        <v>1.0840000000000001</v>
      </c>
      <c r="F13">
        <v>-0.996</v>
      </c>
      <c r="G13">
        <v>1.165</v>
      </c>
      <c r="H13">
        <v>-0.997</v>
      </c>
      <c r="I13">
        <v>1.242</v>
      </c>
      <c r="J13">
        <v>-0.999</v>
      </c>
      <c r="K13">
        <v>-5</v>
      </c>
      <c r="L13">
        <v>-60</v>
      </c>
      <c r="M13" t="s">
        <v>91</v>
      </c>
    </row>
    <row r="14" spans="1:13" x14ac:dyDescent="0.25">
      <c r="A14" s="5">
        <v>1000</v>
      </c>
      <c r="B14" s="3">
        <v>44256</v>
      </c>
      <c r="C14">
        <v>0.93799999999999994</v>
      </c>
      <c r="D14">
        <v>-0.97499999999999998</v>
      </c>
      <c r="E14">
        <v>1.1379999999999999</v>
      </c>
      <c r="F14">
        <v>-0.996</v>
      </c>
      <c r="G14">
        <v>1.1140000000000001</v>
      </c>
      <c r="H14">
        <v>-0.999</v>
      </c>
      <c r="I14">
        <v>1.1220000000000001</v>
      </c>
      <c r="J14">
        <v>-0.999</v>
      </c>
      <c r="K14">
        <v>-5</v>
      </c>
      <c r="L14">
        <v>-38</v>
      </c>
      <c r="M14" t="s">
        <v>91</v>
      </c>
    </row>
    <row r="15" spans="1:13" x14ac:dyDescent="0.25">
      <c r="A15" s="5">
        <v>1250</v>
      </c>
      <c r="B15" s="3">
        <v>44256</v>
      </c>
      <c r="C15">
        <v>1.5349999999999999</v>
      </c>
      <c r="D15">
        <v>-0.83699999999999997</v>
      </c>
      <c r="E15">
        <v>1.087</v>
      </c>
      <c r="F15">
        <v>-0.99399999999999999</v>
      </c>
      <c r="G15">
        <v>1.097</v>
      </c>
      <c r="H15">
        <v>-0.998</v>
      </c>
      <c r="I15">
        <v>1.1459999999999999</v>
      </c>
      <c r="J15">
        <v>-0.999</v>
      </c>
      <c r="K15">
        <v>-5</v>
      </c>
      <c r="L15">
        <v>-57</v>
      </c>
      <c r="M15" t="s">
        <v>91</v>
      </c>
    </row>
    <row r="16" spans="1:13" x14ac:dyDescent="0.25">
      <c r="A16" s="5">
        <v>1600</v>
      </c>
      <c r="B16" s="3">
        <v>44256</v>
      </c>
      <c r="C16">
        <v>1.2569999999999999</v>
      </c>
      <c r="D16">
        <v>-0.97099999999999997</v>
      </c>
      <c r="E16">
        <v>0.98099999999999998</v>
      </c>
      <c r="F16">
        <v>-0.995</v>
      </c>
      <c r="G16">
        <v>0.995</v>
      </c>
      <c r="H16">
        <v>-0.998</v>
      </c>
      <c r="I16">
        <v>1.0569999999999999</v>
      </c>
      <c r="J16">
        <v>-0.999</v>
      </c>
      <c r="K16">
        <v>-5</v>
      </c>
      <c r="L16">
        <v>-56</v>
      </c>
      <c r="M16" t="s">
        <v>91</v>
      </c>
    </row>
    <row r="17" spans="1:13" x14ac:dyDescent="0.25">
      <c r="A17" s="5">
        <v>2000</v>
      </c>
      <c r="B17" s="3">
        <v>44256</v>
      </c>
      <c r="C17">
        <v>1.1579999999999999</v>
      </c>
      <c r="D17">
        <v>-0.93200000000000005</v>
      </c>
      <c r="E17">
        <v>1.0249999999999999</v>
      </c>
      <c r="F17">
        <v>-0.998</v>
      </c>
      <c r="G17">
        <v>1.0169999999999999</v>
      </c>
      <c r="H17">
        <v>-0.999</v>
      </c>
      <c r="I17">
        <v>1.0169999999999999</v>
      </c>
      <c r="J17">
        <v>-1</v>
      </c>
      <c r="K17">
        <v>-5</v>
      </c>
      <c r="L17">
        <v>-47</v>
      </c>
      <c r="M17" t="s">
        <v>91</v>
      </c>
    </row>
    <row r="18" spans="1:13" x14ac:dyDescent="0.25">
      <c r="A18" s="5">
        <v>2500</v>
      </c>
      <c r="B18" s="3">
        <v>44256</v>
      </c>
      <c r="C18">
        <v>1.0329999999999999</v>
      </c>
      <c r="D18">
        <v>-0.97799999999999998</v>
      </c>
      <c r="E18">
        <v>0.96499999999999997</v>
      </c>
      <c r="F18">
        <v>-0.999</v>
      </c>
      <c r="G18">
        <v>0.95899999999999996</v>
      </c>
      <c r="H18">
        <v>-1</v>
      </c>
      <c r="I18">
        <v>0.96299999999999997</v>
      </c>
      <c r="J18">
        <v>-1</v>
      </c>
      <c r="K18">
        <v>-5</v>
      </c>
      <c r="L18">
        <v>-46</v>
      </c>
      <c r="M18" t="s">
        <v>91</v>
      </c>
    </row>
    <row r="19" spans="1:13" x14ac:dyDescent="0.25">
      <c r="A19" s="5">
        <v>3150</v>
      </c>
      <c r="B19" s="3">
        <v>44256</v>
      </c>
      <c r="C19">
        <v>1.006</v>
      </c>
      <c r="D19">
        <v>-0.97799999999999998</v>
      </c>
      <c r="E19">
        <v>0.9</v>
      </c>
      <c r="F19">
        <v>-0.999</v>
      </c>
      <c r="G19">
        <v>0.90800000000000003</v>
      </c>
      <c r="H19">
        <v>-1</v>
      </c>
      <c r="I19">
        <v>0.91600000000000004</v>
      </c>
      <c r="J19">
        <v>-1</v>
      </c>
      <c r="K19">
        <v>-5</v>
      </c>
      <c r="L19">
        <v>-42</v>
      </c>
      <c r="M19" t="s">
        <v>91</v>
      </c>
    </row>
    <row r="20" spans="1:13" x14ac:dyDescent="0.25">
      <c r="A20" s="5">
        <v>4000</v>
      </c>
      <c r="B20" s="3">
        <v>44256</v>
      </c>
      <c r="C20">
        <v>1.0549999999999999</v>
      </c>
      <c r="D20">
        <v>-0.95299999999999996</v>
      </c>
      <c r="E20">
        <v>0.78300000000000003</v>
      </c>
      <c r="F20">
        <v>-0.999</v>
      </c>
      <c r="G20">
        <v>0.82099999999999995</v>
      </c>
      <c r="H20">
        <v>-0.999</v>
      </c>
      <c r="I20">
        <v>0.82799999999999996</v>
      </c>
      <c r="J20">
        <v>-1</v>
      </c>
      <c r="K20">
        <v>-5</v>
      </c>
      <c r="L20">
        <v>-44</v>
      </c>
      <c r="M20" t="s">
        <v>91</v>
      </c>
    </row>
    <row r="21" spans="1:13" x14ac:dyDescent="0.25">
      <c r="A21" s="5">
        <v>5000</v>
      </c>
      <c r="B21" s="3">
        <v>44256</v>
      </c>
      <c r="C21">
        <v>0.88600000000000001</v>
      </c>
      <c r="D21">
        <v>-0.96799999999999997</v>
      </c>
      <c r="E21">
        <v>0.72099999999999997</v>
      </c>
      <c r="F21">
        <v>-0.999</v>
      </c>
      <c r="G21">
        <v>0.73199999999999998</v>
      </c>
      <c r="H21">
        <v>-1</v>
      </c>
      <c r="I21">
        <v>0.73899999999999999</v>
      </c>
      <c r="J21">
        <v>-1</v>
      </c>
      <c r="K21">
        <v>-5</v>
      </c>
      <c r="L21">
        <v>-41</v>
      </c>
      <c r="M21" t="s">
        <v>91</v>
      </c>
    </row>
    <row r="22" spans="1:13" x14ac:dyDescent="0.25">
      <c r="A22" s="5">
        <v>6300</v>
      </c>
      <c r="B22" s="3">
        <v>44256</v>
      </c>
      <c r="C22">
        <v>0.91100000000000003</v>
      </c>
      <c r="D22">
        <v>-0.86699999999999999</v>
      </c>
      <c r="E22">
        <v>0.64600000000000002</v>
      </c>
      <c r="F22">
        <v>-0.996</v>
      </c>
      <c r="G22">
        <v>0.63700000000000001</v>
      </c>
      <c r="H22">
        <v>-0.999</v>
      </c>
      <c r="I22">
        <v>0.64200000000000002</v>
      </c>
      <c r="J22">
        <v>-0.999</v>
      </c>
      <c r="K22">
        <v>-5</v>
      </c>
      <c r="L22">
        <v>-46</v>
      </c>
      <c r="M22" t="s">
        <v>91</v>
      </c>
    </row>
  </sheetData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80489-1C24-477B-A594-E3CFD5396F49}">
  <sheetPr codeName="Tabelle10"/>
  <dimension ref="A1:M22"/>
  <sheetViews>
    <sheetView workbookViewId="0">
      <selection sqref="A1:M22"/>
    </sheetView>
  </sheetViews>
  <sheetFormatPr baseColWidth="10" defaultRowHeight="15" x14ac:dyDescent="0.25"/>
  <cols>
    <col min="1" max="1" width="5" bestFit="1" customWidth="1"/>
    <col min="2" max="2" width="7.140625" bestFit="1" customWidth="1"/>
    <col min="3" max="3" width="12" bestFit="1" customWidth="1"/>
    <col min="4" max="4" width="12.7109375" bestFit="1" customWidth="1"/>
    <col min="5" max="5" width="12" bestFit="1" customWidth="1"/>
    <col min="6" max="6" width="12.7109375" bestFit="1" customWidth="1"/>
    <col min="7" max="7" width="12" bestFit="1" customWidth="1"/>
    <col min="8" max="8" width="12.7109375" bestFit="1" customWidth="1"/>
    <col min="9" max="9" width="12" bestFit="1" customWidth="1"/>
    <col min="10" max="10" width="12.7109375" bestFit="1" customWidth="1"/>
    <col min="11" max="11" width="2.7109375" bestFit="1" customWidth="1"/>
    <col min="12" max="12" width="3.7109375" bestFit="1" customWidth="1"/>
    <col min="13" max="13" width="9.85546875" bestFit="1" customWidth="1"/>
  </cols>
  <sheetData>
    <row r="1" spans="1:13" x14ac:dyDescent="0.25">
      <c r="A1">
        <v>50</v>
      </c>
      <c r="B1" s="3">
        <v>44256</v>
      </c>
      <c r="C1">
        <v>1.262</v>
      </c>
      <c r="D1">
        <v>-0.94599999999999995</v>
      </c>
      <c r="E1">
        <v>1.524</v>
      </c>
      <c r="F1">
        <v>-0.98399999999999999</v>
      </c>
      <c r="G1">
        <v>1.6779999999999999</v>
      </c>
      <c r="H1">
        <v>-0.99199999999999999</v>
      </c>
      <c r="I1">
        <v>1.89</v>
      </c>
      <c r="J1">
        <v>-0.996</v>
      </c>
      <c r="K1">
        <v>-5</v>
      </c>
      <c r="L1">
        <v>-57</v>
      </c>
      <c r="M1" t="s">
        <v>21</v>
      </c>
    </row>
    <row r="2" spans="1:13" x14ac:dyDescent="0.25">
      <c r="A2">
        <v>63</v>
      </c>
      <c r="B2" s="3">
        <v>44256</v>
      </c>
      <c r="C2">
        <v>2.1629999999999998</v>
      </c>
      <c r="D2">
        <v>-0.99</v>
      </c>
      <c r="E2">
        <v>2.19</v>
      </c>
      <c r="F2">
        <v>-0.98399999999999999</v>
      </c>
      <c r="G2">
        <v>2.2069999999999999</v>
      </c>
      <c r="H2">
        <v>-0.995</v>
      </c>
      <c r="I2">
        <v>1.994</v>
      </c>
      <c r="J2">
        <v>-0.998</v>
      </c>
      <c r="K2">
        <v>-5</v>
      </c>
      <c r="L2">
        <v>-57</v>
      </c>
      <c r="M2" t="s">
        <v>21</v>
      </c>
    </row>
    <row r="3" spans="1:13" x14ac:dyDescent="0.25">
      <c r="A3">
        <v>80</v>
      </c>
      <c r="B3" s="3">
        <v>44256</v>
      </c>
      <c r="C3">
        <v>1.1339999999999999</v>
      </c>
      <c r="D3">
        <v>-0.98599999999999999</v>
      </c>
      <c r="E3">
        <v>1.345</v>
      </c>
      <c r="F3">
        <v>-0.98799999999999999</v>
      </c>
      <c r="G3">
        <v>1.371</v>
      </c>
      <c r="H3">
        <v>-0.99299999999999999</v>
      </c>
      <c r="I3">
        <v>1.59</v>
      </c>
      <c r="J3">
        <v>-0.995</v>
      </c>
      <c r="K3">
        <v>-5</v>
      </c>
      <c r="L3">
        <v>-60</v>
      </c>
      <c r="M3" t="s">
        <v>21</v>
      </c>
    </row>
    <row r="4" spans="1:13" x14ac:dyDescent="0.25">
      <c r="A4">
        <v>100</v>
      </c>
      <c r="B4" s="3">
        <v>44256</v>
      </c>
      <c r="C4">
        <v>1.51</v>
      </c>
      <c r="D4">
        <v>-0.98799999999999999</v>
      </c>
      <c r="E4">
        <v>1.339</v>
      </c>
      <c r="F4">
        <v>-0.99199999999999999</v>
      </c>
      <c r="G4">
        <v>1.4079999999999999</v>
      </c>
      <c r="H4">
        <v>-0.997</v>
      </c>
      <c r="I4">
        <v>1.4450000000000001</v>
      </c>
      <c r="J4">
        <v>-0.999</v>
      </c>
      <c r="K4">
        <v>-5</v>
      </c>
      <c r="L4">
        <v>-56</v>
      </c>
      <c r="M4" t="s">
        <v>21</v>
      </c>
    </row>
    <row r="5" spans="1:13" x14ac:dyDescent="0.25">
      <c r="A5">
        <v>125</v>
      </c>
      <c r="B5" s="3">
        <v>44256</v>
      </c>
      <c r="C5">
        <v>1.2350000000000001</v>
      </c>
      <c r="D5">
        <v>-0.96599999999999997</v>
      </c>
      <c r="E5" t="s">
        <v>89</v>
      </c>
      <c r="F5" t="s">
        <v>89</v>
      </c>
      <c r="G5" t="s">
        <v>89</v>
      </c>
      <c r="H5" t="s">
        <v>89</v>
      </c>
      <c r="I5" t="s">
        <v>89</v>
      </c>
      <c r="J5" t="s">
        <v>89</v>
      </c>
      <c r="K5">
        <v>-5</v>
      </c>
      <c r="L5">
        <v>-5</v>
      </c>
      <c r="M5" t="s">
        <v>21</v>
      </c>
    </row>
    <row r="6" spans="1:13" x14ac:dyDescent="0.25">
      <c r="A6">
        <v>160</v>
      </c>
      <c r="B6" s="3">
        <v>44256</v>
      </c>
      <c r="C6">
        <v>1.5669999999999999</v>
      </c>
      <c r="D6">
        <v>-0.98099999999999998</v>
      </c>
      <c r="E6">
        <v>1.6020000000000001</v>
      </c>
      <c r="F6">
        <v>-0.99399999999999999</v>
      </c>
      <c r="G6">
        <v>1.4850000000000001</v>
      </c>
      <c r="H6">
        <v>-0.996</v>
      </c>
      <c r="I6">
        <v>1.4430000000000001</v>
      </c>
      <c r="J6">
        <v>-0.998</v>
      </c>
      <c r="K6">
        <v>-5</v>
      </c>
      <c r="L6">
        <v>-47</v>
      </c>
      <c r="M6" t="s">
        <v>21</v>
      </c>
    </row>
    <row r="7" spans="1:13" x14ac:dyDescent="0.25">
      <c r="A7">
        <v>200</v>
      </c>
      <c r="B7" s="3">
        <v>44256</v>
      </c>
      <c r="C7">
        <v>1.655</v>
      </c>
      <c r="D7">
        <v>-0.99199999999999999</v>
      </c>
      <c r="E7">
        <v>1.4550000000000001</v>
      </c>
      <c r="F7">
        <v>-0.99099999999999999</v>
      </c>
      <c r="G7">
        <v>1.514</v>
      </c>
      <c r="H7">
        <v>-0.996</v>
      </c>
      <c r="I7">
        <v>1.516</v>
      </c>
      <c r="J7">
        <v>-0.999</v>
      </c>
      <c r="K7">
        <v>-5</v>
      </c>
      <c r="L7">
        <v>-50</v>
      </c>
      <c r="M7" t="s">
        <v>21</v>
      </c>
    </row>
    <row r="8" spans="1:13" x14ac:dyDescent="0.25">
      <c r="A8">
        <v>250</v>
      </c>
      <c r="B8" s="3">
        <v>44256</v>
      </c>
      <c r="C8">
        <v>1.8120000000000001</v>
      </c>
      <c r="D8">
        <v>-0.99399999999999999</v>
      </c>
      <c r="E8">
        <v>1.373</v>
      </c>
      <c r="F8">
        <v>-0.996</v>
      </c>
      <c r="G8">
        <v>1.47</v>
      </c>
      <c r="H8">
        <v>-0.998</v>
      </c>
      <c r="I8">
        <v>1.595</v>
      </c>
      <c r="J8">
        <v>-0.998</v>
      </c>
      <c r="K8">
        <v>-5</v>
      </c>
      <c r="L8">
        <v>-54</v>
      </c>
      <c r="M8" t="s">
        <v>21</v>
      </c>
    </row>
    <row r="9" spans="1:13" x14ac:dyDescent="0.25">
      <c r="A9">
        <v>315</v>
      </c>
      <c r="B9" s="3">
        <v>44256</v>
      </c>
      <c r="C9">
        <v>1.52</v>
      </c>
      <c r="D9">
        <v>-0.995</v>
      </c>
      <c r="E9">
        <v>1.587</v>
      </c>
      <c r="F9">
        <v>-0.99399999999999999</v>
      </c>
      <c r="G9">
        <v>1.6</v>
      </c>
      <c r="H9">
        <v>-0.998</v>
      </c>
      <c r="I9">
        <v>1.548</v>
      </c>
      <c r="J9">
        <v>-0.999</v>
      </c>
      <c r="K9">
        <v>-5</v>
      </c>
      <c r="L9">
        <v>-58</v>
      </c>
      <c r="M9" t="s">
        <v>21</v>
      </c>
    </row>
    <row r="10" spans="1:13" x14ac:dyDescent="0.25">
      <c r="A10">
        <v>400</v>
      </c>
      <c r="B10" s="3">
        <v>44256</v>
      </c>
      <c r="C10">
        <v>1.512</v>
      </c>
      <c r="D10">
        <v>-0.99299999999999999</v>
      </c>
      <c r="E10">
        <v>1.42</v>
      </c>
      <c r="F10">
        <v>-0.998</v>
      </c>
      <c r="G10">
        <v>1.454</v>
      </c>
      <c r="H10">
        <v>-0.998</v>
      </c>
      <c r="I10">
        <v>1.419</v>
      </c>
      <c r="J10">
        <v>-0.999</v>
      </c>
      <c r="K10">
        <v>-5</v>
      </c>
      <c r="L10">
        <v>-33</v>
      </c>
      <c r="M10" t="s">
        <v>21</v>
      </c>
    </row>
    <row r="11" spans="1:13" x14ac:dyDescent="0.25">
      <c r="A11">
        <v>500</v>
      </c>
      <c r="B11" s="3">
        <v>44256</v>
      </c>
      <c r="C11">
        <v>1.383</v>
      </c>
      <c r="D11">
        <v>-0.98799999999999999</v>
      </c>
      <c r="E11">
        <v>1.2290000000000001</v>
      </c>
      <c r="F11">
        <v>-0.998</v>
      </c>
      <c r="G11">
        <v>1.3660000000000001</v>
      </c>
      <c r="H11">
        <v>-0.996</v>
      </c>
      <c r="I11">
        <v>1.244</v>
      </c>
      <c r="J11">
        <v>-0.999</v>
      </c>
      <c r="K11">
        <v>-5</v>
      </c>
      <c r="L11">
        <v>-27</v>
      </c>
      <c r="M11" t="s">
        <v>21</v>
      </c>
    </row>
    <row r="12" spans="1:13" x14ac:dyDescent="0.25">
      <c r="A12">
        <v>630</v>
      </c>
      <c r="B12" s="3">
        <v>44256</v>
      </c>
      <c r="C12">
        <v>0.91</v>
      </c>
      <c r="D12">
        <v>-0.98699999999999999</v>
      </c>
      <c r="E12">
        <v>1.232</v>
      </c>
      <c r="F12">
        <v>-0.997</v>
      </c>
      <c r="G12">
        <v>1.2749999999999999</v>
      </c>
      <c r="H12">
        <v>-0.999</v>
      </c>
      <c r="I12">
        <v>1.2809999999999999</v>
      </c>
      <c r="J12">
        <v>-0.999</v>
      </c>
      <c r="K12">
        <v>-5</v>
      </c>
      <c r="L12">
        <v>-51</v>
      </c>
      <c r="M12" t="s">
        <v>21</v>
      </c>
    </row>
    <row r="13" spans="1:13" x14ac:dyDescent="0.25">
      <c r="A13">
        <v>800</v>
      </c>
      <c r="B13" s="3">
        <v>44256</v>
      </c>
      <c r="C13">
        <v>1.0920000000000001</v>
      </c>
      <c r="D13">
        <v>-0.98299999999999998</v>
      </c>
      <c r="E13">
        <v>1.131</v>
      </c>
      <c r="F13">
        <v>-0.998</v>
      </c>
      <c r="G13">
        <v>1.179</v>
      </c>
      <c r="H13">
        <v>-0.999</v>
      </c>
      <c r="I13">
        <v>1.208</v>
      </c>
      <c r="J13">
        <v>-1</v>
      </c>
      <c r="K13">
        <v>-5</v>
      </c>
      <c r="L13">
        <v>-56</v>
      </c>
      <c r="M13" t="s">
        <v>21</v>
      </c>
    </row>
    <row r="14" spans="1:13" x14ac:dyDescent="0.25">
      <c r="A14" s="5">
        <v>1000</v>
      </c>
      <c r="B14" s="3">
        <v>44256</v>
      </c>
      <c r="C14">
        <v>1.0049999999999999</v>
      </c>
      <c r="D14">
        <v>-0.98499999999999999</v>
      </c>
      <c r="E14">
        <v>1.0960000000000001</v>
      </c>
      <c r="F14">
        <v>-0.99299999999999999</v>
      </c>
      <c r="G14">
        <v>1.1539999999999999</v>
      </c>
      <c r="H14">
        <v>-0.997</v>
      </c>
      <c r="I14">
        <v>1.204</v>
      </c>
      <c r="J14">
        <v>-0.999</v>
      </c>
      <c r="K14">
        <v>-5</v>
      </c>
      <c r="L14">
        <v>-55</v>
      </c>
      <c r="M14" t="s">
        <v>21</v>
      </c>
    </row>
    <row r="15" spans="1:13" x14ac:dyDescent="0.25">
      <c r="A15" s="5">
        <v>1250</v>
      </c>
      <c r="B15" s="3">
        <v>44256</v>
      </c>
      <c r="C15">
        <v>0.88500000000000001</v>
      </c>
      <c r="D15">
        <v>-0.99199999999999999</v>
      </c>
      <c r="E15">
        <v>1.0509999999999999</v>
      </c>
      <c r="F15">
        <v>-0.998</v>
      </c>
      <c r="G15">
        <v>1.1060000000000001</v>
      </c>
      <c r="H15">
        <v>-0.998</v>
      </c>
      <c r="I15">
        <v>1.127</v>
      </c>
      <c r="J15">
        <v>-0.999</v>
      </c>
      <c r="K15">
        <v>-5</v>
      </c>
      <c r="L15">
        <v>-45</v>
      </c>
      <c r="M15" t="s">
        <v>21</v>
      </c>
    </row>
    <row r="16" spans="1:13" x14ac:dyDescent="0.25">
      <c r="A16" s="5">
        <v>1600</v>
      </c>
      <c r="B16" s="3">
        <v>44256</v>
      </c>
      <c r="C16">
        <v>0.89900000000000002</v>
      </c>
      <c r="D16">
        <v>-0.996</v>
      </c>
      <c r="E16">
        <v>1.004</v>
      </c>
      <c r="F16">
        <v>-0.998</v>
      </c>
      <c r="G16">
        <v>1.0069999999999999</v>
      </c>
      <c r="H16">
        <v>-0.999</v>
      </c>
      <c r="I16">
        <v>1.018</v>
      </c>
      <c r="J16">
        <v>-0.999</v>
      </c>
      <c r="K16">
        <v>-5</v>
      </c>
      <c r="L16">
        <v>-39</v>
      </c>
      <c r="M16" t="s">
        <v>21</v>
      </c>
    </row>
    <row r="17" spans="1:13" x14ac:dyDescent="0.25">
      <c r="A17" s="5">
        <v>2000</v>
      </c>
      <c r="B17" s="3">
        <v>44256</v>
      </c>
      <c r="C17">
        <v>0.99199999999999999</v>
      </c>
      <c r="D17">
        <v>-0.99399999999999999</v>
      </c>
      <c r="E17">
        <v>0.97</v>
      </c>
      <c r="F17">
        <v>-0.999</v>
      </c>
      <c r="G17">
        <v>0.98599999999999999</v>
      </c>
      <c r="H17">
        <v>-1</v>
      </c>
      <c r="I17">
        <v>0.98699999999999999</v>
      </c>
      <c r="J17">
        <v>-1</v>
      </c>
      <c r="K17">
        <v>-5</v>
      </c>
      <c r="L17">
        <v>-38</v>
      </c>
      <c r="M17" t="s">
        <v>21</v>
      </c>
    </row>
    <row r="18" spans="1:13" x14ac:dyDescent="0.25">
      <c r="A18" s="5">
        <v>2500</v>
      </c>
      <c r="B18" s="3">
        <v>44256</v>
      </c>
      <c r="C18">
        <v>0.89100000000000001</v>
      </c>
      <c r="D18">
        <v>-0.998</v>
      </c>
      <c r="E18">
        <v>0.95099999999999996</v>
      </c>
      <c r="F18">
        <v>-0.999</v>
      </c>
      <c r="G18">
        <v>0.97699999999999998</v>
      </c>
      <c r="H18">
        <v>-1</v>
      </c>
      <c r="I18">
        <v>0.97099999999999997</v>
      </c>
      <c r="J18">
        <v>-1</v>
      </c>
      <c r="K18">
        <v>-5</v>
      </c>
      <c r="L18">
        <v>-58</v>
      </c>
      <c r="M18" t="s">
        <v>21</v>
      </c>
    </row>
    <row r="19" spans="1:13" x14ac:dyDescent="0.25">
      <c r="A19" s="5">
        <v>3150</v>
      </c>
      <c r="B19" s="3">
        <v>44256</v>
      </c>
      <c r="C19">
        <v>0.751</v>
      </c>
      <c r="D19">
        <v>-0.998</v>
      </c>
      <c r="E19">
        <v>0.89700000000000002</v>
      </c>
      <c r="F19">
        <v>-0.998</v>
      </c>
      <c r="G19">
        <v>0.90600000000000003</v>
      </c>
      <c r="H19">
        <v>-0.999</v>
      </c>
      <c r="I19">
        <v>0.90600000000000003</v>
      </c>
      <c r="J19">
        <v>-1</v>
      </c>
      <c r="K19">
        <v>-5</v>
      </c>
      <c r="L19">
        <v>-41</v>
      </c>
      <c r="M19" t="s">
        <v>21</v>
      </c>
    </row>
    <row r="20" spans="1:13" x14ac:dyDescent="0.25">
      <c r="A20" s="5">
        <v>4000</v>
      </c>
      <c r="B20" s="3">
        <v>44256</v>
      </c>
      <c r="C20">
        <v>0.621</v>
      </c>
      <c r="D20">
        <v>-0.99299999999999999</v>
      </c>
      <c r="E20">
        <v>0.80100000000000005</v>
      </c>
      <c r="F20">
        <v>-0.999</v>
      </c>
      <c r="G20">
        <v>0.80200000000000005</v>
      </c>
      <c r="H20">
        <v>-1</v>
      </c>
      <c r="I20">
        <v>0.81699999999999995</v>
      </c>
      <c r="J20">
        <v>-1</v>
      </c>
      <c r="K20">
        <v>-5</v>
      </c>
      <c r="L20">
        <v>-46</v>
      </c>
      <c r="M20" t="s">
        <v>21</v>
      </c>
    </row>
    <row r="21" spans="1:13" x14ac:dyDescent="0.25">
      <c r="A21" s="5">
        <v>5000</v>
      </c>
      <c r="B21" s="3">
        <v>44256</v>
      </c>
      <c r="C21">
        <v>0.61399999999999999</v>
      </c>
      <c r="D21">
        <v>-0.97799999999999998</v>
      </c>
      <c r="E21">
        <v>0.749</v>
      </c>
      <c r="F21">
        <v>-0.999</v>
      </c>
      <c r="G21">
        <v>0.75</v>
      </c>
      <c r="H21">
        <v>-1</v>
      </c>
      <c r="I21">
        <v>0.751</v>
      </c>
      <c r="J21">
        <v>-1</v>
      </c>
      <c r="K21">
        <v>-5</v>
      </c>
      <c r="L21">
        <v>-46</v>
      </c>
      <c r="M21" t="s">
        <v>21</v>
      </c>
    </row>
    <row r="22" spans="1:13" x14ac:dyDescent="0.25">
      <c r="A22" s="5">
        <v>6300</v>
      </c>
      <c r="B22" s="3">
        <v>44256</v>
      </c>
      <c r="C22">
        <v>0.53200000000000003</v>
      </c>
      <c r="D22">
        <v>-0.98799999999999999</v>
      </c>
      <c r="E22">
        <v>0.64100000000000001</v>
      </c>
      <c r="F22">
        <v>-1</v>
      </c>
      <c r="G22">
        <v>0.61899999999999999</v>
      </c>
      <c r="H22">
        <v>-0.999</v>
      </c>
      <c r="I22">
        <v>0.63400000000000001</v>
      </c>
      <c r="J22">
        <v>-1</v>
      </c>
      <c r="K22">
        <v>-5</v>
      </c>
      <c r="L22">
        <v>-29</v>
      </c>
      <c r="M22" t="s">
        <v>21</v>
      </c>
    </row>
  </sheetData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46B56-B64C-4ECC-9CEB-87C6904C5D5F}">
  <sheetPr codeName="Tabelle11"/>
  <dimension ref="A1:M23"/>
  <sheetViews>
    <sheetView workbookViewId="0">
      <selection sqref="A1:M22"/>
    </sheetView>
  </sheetViews>
  <sheetFormatPr baseColWidth="10" defaultRowHeight="15" x14ac:dyDescent="0.25"/>
  <cols>
    <col min="1" max="1" width="5" bestFit="1" customWidth="1"/>
    <col min="2" max="2" width="7.140625" bestFit="1" customWidth="1"/>
    <col min="3" max="3" width="12" bestFit="1" customWidth="1"/>
    <col min="4" max="4" width="12.7109375" bestFit="1" customWidth="1"/>
    <col min="5" max="5" width="12" bestFit="1" customWidth="1"/>
    <col min="6" max="6" width="12.7109375" bestFit="1" customWidth="1"/>
    <col min="7" max="7" width="12" bestFit="1" customWidth="1"/>
    <col min="8" max="8" width="12.7109375" bestFit="1" customWidth="1"/>
    <col min="9" max="9" width="12" bestFit="1" customWidth="1"/>
    <col min="10" max="10" width="12.7109375" bestFit="1" customWidth="1"/>
    <col min="11" max="11" width="2.7109375" bestFit="1" customWidth="1"/>
    <col min="12" max="12" width="3.7109375" bestFit="1" customWidth="1"/>
    <col min="13" max="13" width="9.85546875" bestFit="1" customWidth="1"/>
  </cols>
  <sheetData>
    <row r="1" spans="1:13" x14ac:dyDescent="0.25">
      <c r="A1">
        <v>50</v>
      </c>
      <c r="B1" s="3">
        <v>44256</v>
      </c>
      <c r="C1">
        <v>1.4350000000000001</v>
      </c>
      <c r="D1">
        <v>-0.96399999999999997</v>
      </c>
      <c r="E1">
        <v>1.7070000000000001</v>
      </c>
      <c r="F1">
        <v>-0.98299999999999998</v>
      </c>
      <c r="G1">
        <v>1.6439999999999999</v>
      </c>
      <c r="H1">
        <v>-0.99199999999999999</v>
      </c>
      <c r="I1">
        <v>1.639</v>
      </c>
      <c r="J1">
        <v>-0.996</v>
      </c>
      <c r="K1">
        <v>-5</v>
      </c>
      <c r="L1">
        <v>-45</v>
      </c>
      <c r="M1" t="s">
        <v>21</v>
      </c>
    </row>
    <row r="2" spans="1:13" x14ac:dyDescent="0.25">
      <c r="A2">
        <v>63</v>
      </c>
      <c r="B2" s="3">
        <v>44256</v>
      </c>
      <c r="C2">
        <v>1.752</v>
      </c>
      <c r="D2">
        <v>-0.97899999999999998</v>
      </c>
      <c r="E2">
        <v>1.327</v>
      </c>
      <c r="F2">
        <v>-0.99199999999999999</v>
      </c>
      <c r="G2">
        <v>1.411</v>
      </c>
      <c r="H2">
        <v>-0.996</v>
      </c>
      <c r="I2">
        <v>1.4610000000000001</v>
      </c>
      <c r="J2">
        <v>-0.997</v>
      </c>
      <c r="K2">
        <v>-5</v>
      </c>
      <c r="L2">
        <v>-40</v>
      </c>
      <c r="M2" t="s">
        <v>21</v>
      </c>
    </row>
    <row r="3" spans="1:13" x14ac:dyDescent="0.25">
      <c r="A3">
        <v>80</v>
      </c>
      <c r="B3" s="3">
        <v>44256</v>
      </c>
      <c r="C3">
        <v>1.4430000000000001</v>
      </c>
      <c r="D3">
        <v>-0.98799999999999999</v>
      </c>
      <c r="E3">
        <v>1.462</v>
      </c>
      <c r="F3">
        <v>-0.99</v>
      </c>
      <c r="G3">
        <v>1.502</v>
      </c>
      <c r="H3">
        <v>-0.996</v>
      </c>
      <c r="I3">
        <v>1.506</v>
      </c>
      <c r="J3">
        <v>-0.998</v>
      </c>
      <c r="K3">
        <v>-5</v>
      </c>
      <c r="L3">
        <v>-44</v>
      </c>
      <c r="M3" t="s">
        <v>21</v>
      </c>
    </row>
    <row r="4" spans="1:13" x14ac:dyDescent="0.25">
      <c r="A4">
        <v>100</v>
      </c>
      <c r="B4" s="3">
        <v>44256</v>
      </c>
      <c r="C4">
        <v>1.6339999999999999</v>
      </c>
      <c r="D4">
        <v>-0.98799999999999999</v>
      </c>
      <c r="E4">
        <v>1.32</v>
      </c>
      <c r="F4">
        <v>-0.98099999999999998</v>
      </c>
      <c r="G4">
        <v>1.387</v>
      </c>
      <c r="H4">
        <v>-0.99399999999999999</v>
      </c>
      <c r="I4">
        <v>1.524</v>
      </c>
      <c r="J4">
        <v>-0.997</v>
      </c>
      <c r="K4">
        <v>-5</v>
      </c>
      <c r="L4">
        <v>-60</v>
      </c>
      <c r="M4" t="s">
        <v>21</v>
      </c>
    </row>
    <row r="5" spans="1:13" x14ac:dyDescent="0.25">
      <c r="A5">
        <v>125</v>
      </c>
      <c r="B5" s="3">
        <v>44256</v>
      </c>
      <c r="C5">
        <v>1.9850000000000001</v>
      </c>
      <c r="D5">
        <v>-0.97799999999999998</v>
      </c>
      <c r="E5">
        <v>1.5980000000000001</v>
      </c>
      <c r="F5">
        <v>-0.99</v>
      </c>
      <c r="G5">
        <v>1.462</v>
      </c>
      <c r="H5">
        <v>-0.98799999999999999</v>
      </c>
      <c r="I5">
        <v>1.577</v>
      </c>
      <c r="J5">
        <v>-0.996</v>
      </c>
      <c r="K5">
        <v>-5</v>
      </c>
      <c r="L5">
        <v>-60</v>
      </c>
      <c r="M5" t="s">
        <v>21</v>
      </c>
    </row>
    <row r="6" spans="1:13" x14ac:dyDescent="0.25">
      <c r="A6">
        <v>160</v>
      </c>
      <c r="B6" s="3">
        <v>44256</v>
      </c>
      <c r="C6">
        <v>1.9830000000000001</v>
      </c>
      <c r="D6">
        <v>-0.97899999999999998</v>
      </c>
      <c r="E6">
        <v>1.137</v>
      </c>
      <c r="F6">
        <v>-0.98799999999999999</v>
      </c>
      <c r="G6">
        <v>1.3560000000000001</v>
      </c>
      <c r="H6">
        <v>-0.98899999999999999</v>
      </c>
      <c r="I6">
        <v>1.48</v>
      </c>
      <c r="J6">
        <v>-0.997</v>
      </c>
      <c r="K6">
        <v>-5</v>
      </c>
      <c r="L6">
        <v>-59</v>
      </c>
      <c r="M6" t="s">
        <v>21</v>
      </c>
    </row>
    <row r="7" spans="1:13" x14ac:dyDescent="0.25">
      <c r="A7">
        <v>200</v>
      </c>
      <c r="B7" s="3">
        <v>44256</v>
      </c>
      <c r="C7">
        <v>1.5760000000000001</v>
      </c>
      <c r="D7">
        <v>-0.98499999999999999</v>
      </c>
      <c r="E7">
        <v>1.6830000000000001</v>
      </c>
      <c r="F7">
        <v>-0.98899999999999999</v>
      </c>
      <c r="G7">
        <v>1.69</v>
      </c>
      <c r="H7">
        <v>-0.995</v>
      </c>
      <c r="I7">
        <v>1.6559999999999999</v>
      </c>
      <c r="J7">
        <v>-0.998</v>
      </c>
      <c r="K7">
        <v>-5</v>
      </c>
      <c r="L7">
        <v>-57</v>
      </c>
      <c r="M7" t="s">
        <v>21</v>
      </c>
    </row>
    <row r="8" spans="1:13" x14ac:dyDescent="0.25">
      <c r="A8">
        <v>250</v>
      </c>
      <c r="B8" s="3">
        <v>44256</v>
      </c>
      <c r="C8">
        <v>1.44</v>
      </c>
      <c r="D8">
        <v>-0.98199999999999998</v>
      </c>
      <c r="E8">
        <v>1.7010000000000001</v>
      </c>
      <c r="F8">
        <v>-0.99399999999999999</v>
      </c>
      <c r="G8">
        <v>1.661</v>
      </c>
      <c r="H8">
        <v>-0.996</v>
      </c>
      <c r="I8">
        <v>1.6180000000000001</v>
      </c>
      <c r="J8">
        <v>-0.998</v>
      </c>
      <c r="K8">
        <v>-5</v>
      </c>
      <c r="L8">
        <v>-46</v>
      </c>
      <c r="M8" t="s">
        <v>21</v>
      </c>
    </row>
    <row r="9" spans="1:13" x14ac:dyDescent="0.25">
      <c r="A9">
        <v>315</v>
      </c>
      <c r="B9" s="3">
        <v>44256</v>
      </c>
      <c r="C9">
        <v>1.446</v>
      </c>
      <c r="D9">
        <v>-0.98299999999999998</v>
      </c>
      <c r="E9">
        <v>1.7410000000000001</v>
      </c>
      <c r="F9">
        <v>-0.99</v>
      </c>
      <c r="G9">
        <v>1.597</v>
      </c>
      <c r="H9">
        <v>-0.995</v>
      </c>
      <c r="I9">
        <v>1.5409999999999999</v>
      </c>
      <c r="J9">
        <v>-0.998</v>
      </c>
      <c r="K9">
        <v>-5</v>
      </c>
      <c r="L9">
        <v>-55</v>
      </c>
      <c r="M9" t="s">
        <v>21</v>
      </c>
    </row>
    <row r="10" spans="1:13" x14ac:dyDescent="0.25">
      <c r="A10">
        <v>400</v>
      </c>
      <c r="B10" s="3">
        <v>44256</v>
      </c>
      <c r="C10">
        <v>1.429</v>
      </c>
      <c r="D10">
        <v>-0.99</v>
      </c>
      <c r="E10">
        <v>1.5169999999999999</v>
      </c>
      <c r="F10">
        <v>-0.996</v>
      </c>
      <c r="G10">
        <v>1.4650000000000001</v>
      </c>
      <c r="H10">
        <v>-0.998</v>
      </c>
      <c r="I10">
        <v>1.53</v>
      </c>
      <c r="J10">
        <v>-0.999</v>
      </c>
      <c r="K10">
        <v>-5</v>
      </c>
      <c r="L10">
        <v>-60</v>
      </c>
      <c r="M10" t="s">
        <v>21</v>
      </c>
    </row>
    <row r="11" spans="1:13" x14ac:dyDescent="0.25">
      <c r="A11">
        <v>500</v>
      </c>
      <c r="B11" s="3">
        <v>44256</v>
      </c>
      <c r="C11">
        <v>1.284</v>
      </c>
      <c r="D11">
        <v>-0.99099999999999999</v>
      </c>
      <c r="E11">
        <v>1.208</v>
      </c>
      <c r="F11">
        <v>-0.998</v>
      </c>
      <c r="G11">
        <v>1.3109999999999999</v>
      </c>
      <c r="H11">
        <v>-0.997</v>
      </c>
      <c r="I11">
        <v>1.2989999999999999</v>
      </c>
      <c r="J11">
        <v>-0.999</v>
      </c>
      <c r="K11">
        <v>-5</v>
      </c>
      <c r="L11">
        <v>-60</v>
      </c>
      <c r="M11" t="s">
        <v>21</v>
      </c>
    </row>
    <row r="12" spans="1:13" x14ac:dyDescent="0.25">
      <c r="A12">
        <v>630</v>
      </c>
      <c r="B12" s="3">
        <v>44256</v>
      </c>
      <c r="C12">
        <v>1.1279999999999999</v>
      </c>
      <c r="D12">
        <v>-0.97699999999999998</v>
      </c>
      <c r="E12">
        <v>1.19</v>
      </c>
      <c r="F12">
        <v>-0.998</v>
      </c>
      <c r="G12">
        <v>1.2789999999999999</v>
      </c>
      <c r="H12">
        <v>-0.998</v>
      </c>
      <c r="I12">
        <v>1.2889999999999999</v>
      </c>
      <c r="J12">
        <v>-0.999</v>
      </c>
      <c r="K12">
        <v>-5</v>
      </c>
      <c r="L12">
        <v>-57</v>
      </c>
      <c r="M12" t="s">
        <v>21</v>
      </c>
    </row>
    <row r="13" spans="1:13" x14ac:dyDescent="0.25">
      <c r="A13">
        <v>800</v>
      </c>
      <c r="B13" s="3">
        <v>44256</v>
      </c>
      <c r="C13">
        <v>1.216</v>
      </c>
      <c r="D13">
        <v>-0.99199999999999999</v>
      </c>
      <c r="E13">
        <v>1.17</v>
      </c>
      <c r="F13">
        <v>-0.99299999999999999</v>
      </c>
      <c r="G13">
        <v>1.141</v>
      </c>
      <c r="H13">
        <v>-0.998</v>
      </c>
      <c r="I13">
        <v>1.2170000000000001</v>
      </c>
      <c r="J13">
        <v>-0.999</v>
      </c>
      <c r="K13">
        <v>-5</v>
      </c>
      <c r="L13">
        <v>-52</v>
      </c>
      <c r="M13" t="s">
        <v>21</v>
      </c>
    </row>
    <row r="14" spans="1:13" x14ac:dyDescent="0.25">
      <c r="A14" s="5">
        <v>1000</v>
      </c>
      <c r="B14" s="3">
        <v>44256</v>
      </c>
      <c r="C14">
        <v>1.0569999999999999</v>
      </c>
      <c r="D14">
        <v>-0.99299999999999999</v>
      </c>
      <c r="E14">
        <v>1.1240000000000001</v>
      </c>
      <c r="F14">
        <v>-0.998</v>
      </c>
      <c r="G14">
        <v>1.1679999999999999</v>
      </c>
      <c r="H14">
        <v>-0.998</v>
      </c>
      <c r="I14">
        <v>1.18</v>
      </c>
      <c r="J14">
        <v>-0.999</v>
      </c>
      <c r="K14">
        <v>-5</v>
      </c>
      <c r="L14">
        <v>-51</v>
      </c>
      <c r="M14" t="s">
        <v>21</v>
      </c>
    </row>
    <row r="15" spans="1:13" x14ac:dyDescent="0.25">
      <c r="A15" s="5">
        <v>1250</v>
      </c>
      <c r="B15" s="3">
        <v>44256</v>
      </c>
      <c r="C15">
        <v>1.216</v>
      </c>
      <c r="D15">
        <v>-0.99199999999999999</v>
      </c>
      <c r="E15">
        <v>1.02</v>
      </c>
      <c r="F15">
        <v>-0.997</v>
      </c>
      <c r="G15">
        <v>1.0940000000000001</v>
      </c>
      <c r="H15">
        <v>-0.998</v>
      </c>
      <c r="I15">
        <v>1.125</v>
      </c>
      <c r="J15">
        <v>-0.999</v>
      </c>
      <c r="K15">
        <v>-5</v>
      </c>
      <c r="L15">
        <v>-60</v>
      </c>
      <c r="M15" t="s">
        <v>21</v>
      </c>
    </row>
    <row r="16" spans="1:13" x14ac:dyDescent="0.25">
      <c r="A16" s="5">
        <v>1600</v>
      </c>
      <c r="B16" s="3">
        <v>44256</v>
      </c>
      <c r="C16">
        <v>1.0609999999999999</v>
      </c>
      <c r="D16">
        <v>-0.99399999999999999</v>
      </c>
      <c r="E16">
        <v>1.0009999999999999</v>
      </c>
      <c r="F16">
        <v>-0.996</v>
      </c>
      <c r="G16">
        <v>1.0149999999999999</v>
      </c>
      <c r="H16">
        <v>-0.999</v>
      </c>
      <c r="I16">
        <v>1.0389999999999999</v>
      </c>
      <c r="J16">
        <v>-0.999</v>
      </c>
      <c r="K16">
        <v>-5</v>
      </c>
      <c r="L16">
        <v>-53</v>
      </c>
      <c r="M16" t="s">
        <v>21</v>
      </c>
    </row>
    <row r="17" spans="1:13" x14ac:dyDescent="0.25">
      <c r="A17" s="5">
        <v>2000</v>
      </c>
      <c r="B17" s="3">
        <v>44256</v>
      </c>
      <c r="C17">
        <v>0.95699999999999996</v>
      </c>
      <c r="D17">
        <v>-0.98899999999999999</v>
      </c>
      <c r="E17">
        <v>1.0109999999999999</v>
      </c>
      <c r="F17">
        <v>-0.998</v>
      </c>
      <c r="G17">
        <v>0.98899999999999999</v>
      </c>
      <c r="H17">
        <v>-0.999</v>
      </c>
      <c r="I17">
        <v>0.97399999999999998</v>
      </c>
      <c r="J17">
        <v>-0.999</v>
      </c>
      <c r="K17">
        <v>-5</v>
      </c>
      <c r="L17">
        <v>-50</v>
      </c>
      <c r="M17" t="s">
        <v>21</v>
      </c>
    </row>
    <row r="18" spans="1:13" x14ac:dyDescent="0.25">
      <c r="A18" s="5">
        <v>2500</v>
      </c>
      <c r="B18" s="3">
        <v>44256</v>
      </c>
      <c r="C18">
        <v>1.0309999999999999</v>
      </c>
      <c r="D18">
        <v>-0.99399999999999999</v>
      </c>
      <c r="E18">
        <v>0.90400000000000003</v>
      </c>
      <c r="F18">
        <v>-0.999</v>
      </c>
      <c r="G18">
        <v>0.94699999999999995</v>
      </c>
      <c r="H18">
        <v>-0.999</v>
      </c>
      <c r="I18">
        <v>0.94799999999999995</v>
      </c>
      <c r="J18">
        <v>-1</v>
      </c>
      <c r="K18">
        <v>-5</v>
      </c>
      <c r="L18">
        <v>-48</v>
      </c>
      <c r="M18" t="s">
        <v>21</v>
      </c>
    </row>
    <row r="19" spans="1:13" x14ac:dyDescent="0.25">
      <c r="A19" s="5">
        <v>3150</v>
      </c>
      <c r="B19" s="3">
        <v>44256</v>
      </c>
      <c r="C19">
        <v>1.052</v>
      </c>
      <c r="D19">
        <v>-0.997</v>
      </c>
      <c r="E19">
        <v>0.79600000000000004</v>
      </c>
      <c r="F19">
        <v>-0.999</v>
      </c>
      <c r="G19">
        <v>0.85799999999999998</v>
      </c>
      <c r="H19">
        <v>-0.998</v>
      </c>
      <c r="I19">
        <v>0.90600000000000003</v>
      </c>
      <c r="J19">
        <v>-0.999</v>
      </c>
      <c r="K19">
        <v>-5</v>
      </c>
      <c r="L19">
        <v>-60</v>
      </c>
      <c r="M19" t="s">
        <v>21</v>
      </c>
    </row>
    <row r="20" spans="1:13" x14ac:dyDescent="0.25">
      <c r="A20" s="5">
        <v>4000</v>
      </c>
      <c r="B20" s="3">
        <v>44256</v>
      </c>
      <c r="C20">
        <v>0.96199999999999997</v>
      </c>
      <c r="D20">
        <v>-0.997</v>
      </c>
      <c r="E20">
        <v>0.75900000000000001</v>
      </c>
      <c r="F20">
        <v>-0.999</v>
      </c>
      <c r="G20">
        <v>0.79100000000000004</v>
      </c>
      <c r="H20">
        <v>-0.999</v>
      </c>
      <c r="I20">
        <v>0.83799999999999997</v>
      </c>
      <c r="J20">
        <v>-0.999</v>
      </c>
      <c r="K20">
        <v>-5</v>
      </c>
      <c r="L20">
        <v>-60</v>
      </c>
      <c r="M20" t="s">
        <v>21</v>
      </c>
    </row>
    <row r="21" spans="1:13" x14ac:dyDescent="0.25">
      <c r="A21" s="5">
        <v>5000</v>
      </c>
      <c r="B21" s="3">
        <v>44256</v>
      </c>
      <c r="C21">
        <v>0.89800000000000002</v>
      </c>
      <c r="D21">
        <v>-0.997</v>
      </c>
      <c r="E21">
        <v>0.68799999999999994</v>
      </c>
      <c r="F21">
        <v>-0.998</v>
      </c>
      <c r="G21">
        <v>0.71199999999999997</v>
      </c>
      <c r="H21">
        <v>-0.999</v>
      </c>
      <c r="I21">
        <v>0.72699999999999998</v>
      </c>
      <c r="J21">
        <v>-1</v>
      </c>
      <c r="K21">
        <v>-5</v>
      </c>
      <c r="L21">
        <v>-51</v>
      </c>
      <c r="M21" t="s">
        <v>21</v>
      </c>
    </row>
    <row r="22" spans="1:13" x14ac:dyDescent="0.25">
      <c r="A22" s="5">
        <v>6300</v>
      </c>
      <c r="B22" s="3">
        <v>44256</v>
      </c>
      <c r="C22">
        <v>0.79800000000000004</v>
      </c>
      <c r="D22">
        <v>-0.995</v>
      </c>
      <c r="E22">
        <v>0.61799999999999999</v>
      </c>
      <c r="F22">
        <v>-0.999</v>
      </c>
      <c r="G22">
        <v>0.61499999999999999</v>
      </c>
      <c r="H22">
        <v>-1</v>
      </c>
      <c r="I22">
        <v>0.61899999999999999</v>
      </c>
      <c r="J22">
        <v>-1</v>
      </c>
      <c r="K22">
        <v>-5</v>
      </c>
      <c r="L22">
        <v>-44</v>
      </c>
      <c r="M22" t="s">
        <v>21</v>
      </c>
    </row>
    <row r="23" spans="1:13" x14ac:dyDescent="0.25">
      <c r="B23" s="3"/>
    </row>
  </sheetData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2466D-BC05-44C0-AC19-51750D6A980D}">
  <sheetPr codeName="Tabelle12"/>
  <dimension ref="A1:M22"/>
  <sheetViews>
    <sheetView workbookViewId="0">
      <selection sqref="A1:M22"/>
    </sheetView>
  </sheetViews>
  <sheetFormatPr baseColWidth="10" defaultRowHeight="15" x14ac:dyDescent="0.25"/>
  <cols>
    <col min="1" max="1" width="5" bestFit="1" customWidth="1"/>
    <col min="2" max="2" width="7.140625" bestFit="1" customWidth="1"/>
    <col min="3" max="3" width="12" bestFit="1" customWidth="1"/>
    <col min="4" max="4" width="12.7109375" bestFit="1" customWidth="1"/>
    <col min="5" max="5" width="12" bestFit="1" customWidth="1"/>
    <col min="6" max="6" width="12.7109375" bestFit="1" customWidth="1"/>
    <col min="7" max="7" width="12" bestFit="1" customWidth="1"/>
    <col min="8" max="8" width="12.7109375" bestFit="1" customWidth="1"/>
    <col min="9" max="9" width="12" bestFit="1" customWidth="1"/>
    <col min="10" max="10" width="12.7109375" bestFit="1" customWidth="1"/>
    <col min="11" max="11" width="2.7109375" bestFit="1" customWidth="1"/>
    <col min="12" max="12" width="3.7109375" bestFit="1" customWidth="1"/>
    <col min="13" max="13" width="9.85546875" bestFit="1" customWidth="1"/>
  </cols>
  <sheetData>
    <row r="1" spans="1:13" x14ac:dyDescent="0.25">
      <c r="A1">
        <v>50</v>
      </c>
      <c r="B1" s="3">
        <v>44256</v>
      </c>
      <c r="C1">
        <v>1.927</v>
      </c>
      <c r="D1">
        <v>-0.98699999999999999</v>
      </c>
      <c r="E1">
        <v>1.5189999999999999</v>
      </c>
      <c r="F1">
        <v>-0.99</v>
      </c>
      <c r="G1">
        <v>1.6240000000000001</v>
      </c>
      <c r="H1">
        <v>-0.99299999999999999</v>
      </c>
      <c r="I1">
        <v>1.6080000000000001</v>
      </c>
      <c r="J1">
        <v>-0.995</v>
      </c>
      <c r="K1">
        <v>-5</v>
      </c>
      <c r="L1">
        <v>-40</v>
      </c>
      <c r="M1" t="s">
        <v>21</v>
      </c>
    </row>
    <row r="2" spans="1:13" x14ac:dyDescent="0.25">
      <c r="A2">
        <v>63</v>
      </c>
      <c r="B2" s="3">
        <v>44256</v>
      </c>
      <c r="C2">
        <v>2.456</v>
      </c>
      <c r="D2">
        <v>-0.94099999999999995</v>
      </c>
      <c r="E2">
        <v>1.657</v>
      </c>
      <c r="F2">
        <v>-0.98099999999999998</v>
      </c>
      <c r="G2">
        <v>1.8009999999999999</v>
      </c>
      <c r="H2">
        <v>-0.99199999999999999</v>
      </c>
      <c r="I2">
        <v>1.85</v>
      </c>
      <c r="J2">
        <v>-0.996</v>
      </c>
      <c r="K2">
        <v>-5</v>
      </c>
      <c r="L2">
        <v>-45</v>
      </c>
      <c r="M2" t="s">
        <v>21</v>
      </c>
    </row>
    <row r="3" spans="1:13" x14ac:dyDescent="0.25">
      <c r="A3">
        <v>80</v>
      </c>
      <c r="B3" s="3">
        <v>44256</v>
      </c>
      <c r="C3">
        <v>1.3129999999999999</v>
      </c>
      <c r="D3">
        <v>-0.89200000000000002</v>
      </c>
      <c r="E3">
        <v>1.488</v>
      </c>
      <c r="F3">
        <v>-0.98799999999999999</v>
      </c>
      <c r="G3">
        <v>1.5580000000000001</v>
      </c>
      <c r="H3">
        <v>-0.99199999999999999</v>
      </c>
      <c r="I3">
        <v>1.4770000000000001</v>
      </c>
      <c r="J3">
        <v>-0.998</v>
      </c>
      <c r="K3">
        <v>-5</v>
      </c>
      <c r="L3">
        <v>-60</v>
      </c>
      <c r="M3" t="s">
        <v>21</v>
      </c>
    </row>
    <row r="4" spans="1:13" x14ac:dyDescent="0.25">
      <c r="A4">
        <v>100</v>
      </c>
      <c r="B4" s="3">
        <v>44256</v>
      </c>
      <c r="C4">
        <v>1.4419999999999999</v>
      </c>
      <c r="D4">
        <v>-0.99299999999999999</v>
      </c>
      <c r="E4">
        <v>1.5980000000000001</v>
      </c>
      <c r="F4">
        <v>-0.98199999999999998</v>
      </c>
      <c r="G4">
        <v>1.712</v>
      </c>
      <c r="H4">
        <v>-0.99299999999999999</v>
      </c>
      <c r="I4">
        <v>1.532</v>
      </c>
      <c r="J4">
        <v>-0.995</v>
      </c>
      <c r="K4">
        <v>-5</v>
      </c>
      <c r="L4">
        <v>-56</v>
      </c>
      <c r="M4" t="s">
        <v>21</v>
      </c>
    </row>
    <row r="5" spans="1:13" x14ac:dyDescent="0.25">
      <c r="A5">
        <v>125</v>
      </c>
      <c r="B5" s="3">
        <v>44256</v>
      </c>
      <c r="C5">
        <v>1.1879999999999999</v>
      </c>
      <c r="D5">
        <v>-0.98499999999999999</v>
      </c>
      <c r="E5" t="s">
        <v>89</v>
      </c>
      <c r="F5" t="s">
        <v>89</v>
      </c>
      <c r="G5" t="s">
        <v>89</v>
      </c>
      <c r="H5" t="s">
        <v>89</v>
      </c>
      <c r="I5" t="s">
        <v>89</v>
      </c>
      <c r="J5" t="s">
        <v>89</v>
      </c>
      <c r="K5">
        <v>-5</v>
      </c>
      <c r="L5">
        <v>-5</v>
      </c>
      <c r="M5" t="s">
        <v>21</v>
      </c>
    </row>
    <row r="6" spans="1:13" x14ac:dyDescent="0.25">
      <c r="A6">
        <v>160</v>
      </c>
      <c r="B6" s="3">
        <v>44256</v>
      </c>
      <c r="C6">
        <v>1.288</v>
      </c>
      <c r="D6">
        <v>-0.97799999999999998</v>
      </c>
      <c r="E6">
        <v>1.5569999999999999</v>
      </c>
      <c r="F6">
        <v>-0.997</v>
      </c>
      <c r="G6">
        <v>1.468</v>
      </c>
      <c r="H6">
        <v>-0.997</v>
      </c>
      <c r="I6">
        <v>1.425</v>
      </c>
      <c r="J6">
        <v>-0.999</v>
      </c>
      <c r="K6">
        <v>-5</v>
      </c>
      <c r="L6">
        <v>-59</v>
      </c>
      <c r="M6" t="s">
        <v>21</v>
      </c>
    </row>
    <row r="7" spans="1:13" x14ac:dyDescent="0.25">
      <c r="A7">
        <v>200</v>
      </c>
      <c r="B7" s="3">
        <v>44256</v>
      </c>
      <c r="C7">
        <v>1.2689999999999999</v>
      </c>
      <c r="D7">
        <v>-0.97499999999999998</v>
      </c>
      <c r="E7">
        <v>1.3520000000000001</v>
      </c>
      <c r="F7">
        <v>-0.995</v>
      </c>
      <c r="G7">
        <v>1.4419999999999999</v>
      </c>
      <c r="H7">
        <v>-0.997</v>
      </c>
      <c r="I7">
        <v>1.4390000000000001</v>
      </c>
      <c r="J7">
        <v>-0.998</v>
      </c>
      <c r="K7">
        <v>-5</v>
      </c>
      <c r="L7">
        <v>-40</v>
      </c>
      <c r="M7" t="s">
        <v>21</v>
      </c>
    </row>
    <row r="8" spans="1:13" x14ac:dyDescent="0.25">
      <c r="A8">
        <v>250</v>
      </c>
      <c r="B8" s="3">
        <v>44256</v>
      </c>
      <c r="C8">
        <v>1.2589999999999999</v>
      </c>
      <c r="D8">
        <v>-0.95199999999999996</v>
      </c>
      <c r="E8">
        <v>1.8029999999999999</v>
      </c>
      <c r="F8">
        <v>-0.99299999999999999</v>
      </c>
      <c r="G8">
        <v>1.623</v>
      </c>
      <c r="H8">
        <v>-0.99399999999999999</v>
      </c>
      <c r="I8">
        <v>1.5760000000000001</v>
      </c>
      <c r="J8">
        <v>-0.998</v>
      </c>
      <c r="K8">
        <v>-5</v>
      </c>
      <c r="L8">
        <v>-56</v>
      </c>
      <c r="M8" t="s">
        <v>21</v>
      </c>
    </row>
    <row r="9" spans="1:13" x14ac:dyDescent="0.25">
      <c r="A9">
        <v>315</v>
      </c>
      <c r="B9" s="3">
        <v>44256</v>
      </c>
      <c r="C9">
        <v>1.8220000000000001</v>
      </c>
      <c r="D9">
        <v>-0.97799999999999998</v>
      </c>
      <c r="E9">
        <v>1.369</v>
      </c>
      <c r="F9">
        <v>-0.99099999999999999</v>
      </c>
      <c r="G9">
        <v>1.5860000000000001</v>
      </c>
      <c r="H9">
        <v>-0.99299999999999999</v>
      </c>
      <c r="I9">
        <v>1.633</v>
      </c>
      <c r="J9">
        <v>-0.998</v>
      </c>
      <c r="K9">
        <v>-5</v>
      </c>
      <c r="L9">
        <v>-57</v>
      </c>
      <c r="M9" t="s">
        <v>21</v>
      </c>
    </row>
    <row r="10" spans="1:13" x14ac:dyDescent="0.25">
      <c r="A10">
        <v>400</v>
      </c>
      <c r="B10" s="3">
        <v>44256</v>
      </c>
      <c r="C10">
        <v>1.6930000000000001</v>
      </c>
      <c r="D10">
        <v>-0.97899999999999998</v>
      </c>
      <c r="E10">
        <v>1.3049999999999999</v>
      </c>
      <c r="F10">
        <v>-0.99399999999999999</v>
      </c>
      <c r="G10">
        <v>1.3480000000000001</v>
      </c>
      <c r="H10">
        <v>-0.998</v>
      </c>
      <c r="I10">
        <v>1.4530000000000001</v>
      </c>
      <c r="J10">
        <v>-0.999</v>
      </c>
      <c r="K10">
        <v>-5</v>
      </c>
      <c r="L10">
        <v>-58</v>
      </c>
      <c r="M10" t="s">
        <v>21</v>
      </c>
    </row>
    <row r="11" spans="1:13" x14ac:dyDescent="0.25">
      <c r="A11">
        <v>500</v>
      </c>
      <c r="B11" s="3">
        <v>44256</v>
      </c>
      <c r="C11">
        <v>1.51</v>
      </c>
      <c r="D11">
        <v>-0.996</v>
      </c>
      <c r="E11">
        <v>1.111</v>
      </c>
      <c r="F11">
        <v>-0.998</v>
      </c>
      <c r="G11">
        <v>1.1930000000000001</v>
      </c>
      <c r="H11">
        <v>-0.998</v>
      </c>
      <c r="I11">
        <v>1.27</v>
      </c>
      <c r="J11">
        <v>-0.999</v>
      </c>
      <c r="K11">
        <v>-5</v>
      </c>
      <c r="L11">
        <v>-60</v>
      </c>
      <c r="M11" t="s">
        <v>21</v>
      </c>
    </row>
    <row r="12" spans="1:13" x14ac:dyDescent="0.25">
      <c r="A12">
        <v>630</v>
      </c>
      <c r="B12" s="3">
        <v>44256</v>
      </c>
      <c r="C12">
        <v>1.272</v>
      </c>
      <c r="D12">
        <v>-0.996</v>
      </c>
      <c r="E12">
        <v>1.19</v>
      </c>
      <c r="F12">
        <v>-0.998</v>
      </c>
      <c r="G12">
        <v>1.2390000000000001</v>
      </c>
      <c r="H12">
        <v>-0.998</v>
      </c>
      <c r="I12">
        <v>1.2430000000000001</v>
      </c>
      <c r="J12">
        <v>-0.999</v>
      </c>
      <c r="K12">
        <v>-5</v>
      </c>
      <c r="L12">
        <v>-39</v>
      </c>
      <c r="M12" t="s">
        <v>21</v>
      </c>
    </row>
    <row r="13" spans="1:13" x14ac:dyDescent="0.25">
      <c r="A13">
        <v>800</v>
      </c>
      <c r="B13" s="3">
        <v>44256</v>
      </c>
      <c r="C13">
        <v>1.1519999999999999</v>
      </c>
      <c r="D13">
        <v>-0.996</v>
      </c>
      <c r="E13">
        <v>1.22</v>
      </c>
      <c r="F13">
        <v>-0.998</v>
      </c>
      <c r="G13">
        <v>1.218</v>
      </c>
      <c r="H13">
        <v>-0.999</v>
      </c>
      <c r="I13">
        <v>1.24</v>
      </c>
      <c r="J13">
        <v>-0.999</v>
      </c>
      <c r="K13">
        <v>-5</v>
      </c>
      <c r="L13">
        <v>-42</v>
      </c>
      <c r="M13" t="s">
        <v>21</v>
      </c>
    </row>
    <row r="14" spans="1:13" x14ac:dyDescent="0.25">
      <c r="A14" s="5">
        <v>1000</v>
      </c>
      <c r="B14" s="3">
        <v>44256</v>
      </c>
      <c r="C14">
        <v>1.1839999999999999</v>
      </c>
      <c r="D14">
        <v>-0.99</v>
      </c>
      <c r="E14">
        <v>1.1970000000000001</v>
      </c>
      <c r="F14">
        <v>-0.99299999999999999</v>
      </c>
      <c r="G14">
        <v>1.1639999999999999</v>
      </c>
      <c r="H14">
        <v>-0.998</v>
      </c>
      <c r="I14">
        <v>1.181</v>
      </c>
      <c r="J14">
        <v>-0.999</v>
      </c>
      <c r="K14">
        <v>-5</v>
      </c>
      <c r="L14">
        <v>-44</v>
      </c>
      <c r="M14" t="s">
        <v>21</v>
      </c>
    </row>
    <row r="15" spans="1:13" x14ac:dyDescent="0.25">
      <c r="A15" s="5">
        <v>1250</v>
      </c>
      <c r="B15" s="3">
        <v>44256</v>
      </c>
      <c r="C15">
        <v>1.069</v>
      </c>
      <c r="D15">
        <v>-0.998</v>
      </c>
      <c r="E15">
        <v>1.0049999999999999</v>
      </c>
      <c r="F15">
        <v>-0.999</v>
      </c>
      <c r="G15">
        <v>1.0329999999999999</v>
      </c>
      <c r="H15">
        <v>-0.999</v>
      </c>
      <c r="I15">
        <v>0.997</v>
      </c>
      <c r="J15">
        <v>-0.999</v>
      </c>
      <c r="K15">
        <v>-5</v>
      </c>
      <c r="L15">
        <v>-31</v>
      </c>
      <c r="M15" t="s">
        <v>21</v>
      </c>
    </row>
    <row r="16" spans="1:13" x14ac:dyDescent="0.25">
      <c r="A16" s="5">
        <v>1600</v>
      </c>
      <c r="B16" s="3">
        <v>44256</v>
      </c>
      <c r="C16">
        <v>1.238</v>
      </c>
      <c r="D16">
        <v>-0.998</v>
      </c>
      <c r="E16">
        <v>1.0149999999999999</v>
      </c>
      <c r="F16">
        <v>-0.999</v>
      </c>
      <c r="G16">
        <v>1.032</v>
      </c>
      <c r="H16">
        <v>-1</v>
      </c>
      <c r="I16">
        <v>1.044</v>
      </c>
      <c r="J16">
        <v>-1</v>
      </c>
      <c r="K16">
        <v>-5</v>
      </c>
      <c r="L16">
        <v>-48</v>
      </c>
      <c r="M16" t="s">
        <v>21</v>
      </c>
    </row>
    <row r="17" spans="1:13" x14ac:dyDescent="0.25">
      <c r="A17" s="5">
        <v>2000</v>
      </c>
      <c r="B17" s="3">
        <v>44256</v>
      </c>
      <c r="C17">
        <v>0.96399999999999997</v>
      </c>
      <c r="D17">
        <v>-0.995</v>
      </c>
      <c r="E17">
        <v>1.0249999999999999</v>
      </c>
      <c r="F17">
        <v>-0.998</v>
      </c>
      <c r="G17">
        <v>1.028</v>
      </c>
      <c r="H17">
        <v>-0.999</v>
      </c>
      <c r="I17">
        <v>1.0149999999999999</v>
      </c>
      <c r="J17">
        <v>-1</v>
      </c>
      <c r="K17">
        <v>-5</v>
      </c>
      <c r="L17">
        <v>-60</v>
      </c>
      <c r="M17" t="s">
        <v>21</v>
      </c>
    </row>
    <row r="18" spans="1:13" x14ac:dyDescent="0.25">
      <c r="A18" s="5">
        <v>2500</v>
      </c>
      <c r="B18" s="3">
        <v>44256</v>
      </c>
      <c r="C18">
        <v>0.85499999999999998</v>
      </c>
      <c r="D18">
        <v>-0.995</v>
      </c>
      <c r="E18">
        <v>0.996</v>
      </c>
      <c r="F18">
        <v>-0.999</v>
      </c>
      <c r="G18">
        <v>0.97699999999999998</v>
      </c>
      <c r="H18">
        <v>-0.999</v>
      </c>
      <c r="I18">
        <v>0.99099999999999999</v>
      </c>
      <c r="J18">
        <v>-1</v>
      </c>
      <c r="K18">
        <v>-5</v>
      </c>
      <c r="L18">
        <v>-60</v>
      </c>
      <c r="M18" t="s">
        <v>21</v>
      </c>
    </row>
    <row r="19" spans="1:13" x14ac:dyDescent="0.25">
      <c r="A19" s="5">
        <v>3150</v>
      </c>
      <c r="B19" s="3">
        <v>44256</v>
      </c>
      <c r="C19">
        <v>0.89200000000000002</v>
      </c>
      <c r="D19">
        <v>-0.995</v>
      </c>
      <c r="E19">
        <v>0.94799999999999995</v>
      </c>
      <c r="F19">
        <v>-0.999</v>
      </c>
      <c r="G19">
        <v>0.92900000000000005</v>
      </c>
      <c r="H19">
        <v>-1</v>
      </c>
      <c r="I19">
        <v>0.91900000000000004</v>
      </c>
      <c r="J19">
        <v>-1</v>
      </c>
      <c r="K19">
        <v>-5</v>
      </c>
      <c r="L19">
        <v>-48</v>
      </c>
      <c r="M19" t="s">
        <v>21</v>
      </c>
    </row>
    <row r="20" spans="1:13" x14ac:dyDescent="0.25">
      <c r="A20" s="5">
        <v>4000</v>
      </c>
      <c r="B20" s="3">
        <v>44256</v>
      </c>
      <c r="C20">
        <v>0.94899999999999995</v>
      </c>
      <c r="D20">
        <v>-0.997</v>
      </c>
      <c r="E20">
        <v>0.81100000000000005</v>
      </c>
      <c r="F20">
        <v>-0.999</v>
      </c>
      <c r="G20">
        <v>0.80400000000000005</v>
      </c>
      <c r="H20">
        <v>-1</v>
      </c>
      <c r="I20">
        <v>0.80100000000000005</v>
      </c>
      <c r="J20">
        <v>-1</v>
      </c>
      <c r="K20">
        <v>-5</v>
      </c>
      <c r="L20">
        <v>-41</v>
      </c>
      <c r="M20" t="s">
        <v>21</v>
      </c>
    </row>
    <row r="21" spans="1:13" x14ac:dyDescent="0.25">
      <c r="A21" s="5">
        <v>5000</v>
      </c>
      <c r="B21" s="3">
        <v>44256</v>
      </c>
      <c r="C21">
        <v>0.746</v>
      </c>
      <c r="D21">
        <v>-0.995</v>
      </c>
      <c r="E21">
        <v>0.754</v>
      </c>
      <c r="F21">
        <v>-1</v>
      </c>
      <c r="G21">
        <v>0.755</v>
      </c>
      <c r="H21">
        <v>-1</v>
      </c>
      <c r="I21">
        <v>0.753</v>
      </c>
      <c r="J21">
        <v>-1</v>
      </c>
      <c r="K21">
        <v>-5</v>
      </c>
      <c r="L21">
        <v>-46</v>
      </c>
      <c r="M21" t="s">
        <v>21</v>
      </c>
    </row>
    <row r="22" spans="1:13" x14ac:dyDescent="0.25">
      <c r="A22" s="5">
        <v>6300</v>
      </c>
      <c r="B22" s="3">
        <v>44256</v>
      </c>
      <c r="C22">
        <v>0.63700000000000001</v>
      </c>
      <c r="D22">
        <v>-0.98299999999999998</v>
      </c>
      <c r="E22">
        <v>0.64400000000000002</v>
      </c>
      <c r="F22">
        <v>-0.999</v>
      </c>
      <c r="G22">
        <v>0.63200000000000001</v>
      </c>
      <c r="H22">
        <v>-1</v>
      </c>
      <c r="I22">
        <v>0.63300000000000001</v>
      </c>
      <c r="J22">
        <v>-1</v>
      </c>
      <c r="K22">
        <v>-5</v>
      </c>
      <c r="L22">
        <v>-44</v>
      </c>
      <c r="M22" t="s">
        <v>21</v>
      </c>
    </row>
  </sheetData>
  <pageMargins left="0.7" right="0.7" top="0.78740157499999996" bottom="0.78740157499999996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9107B-01F3-41DE-A6A7-238D76C665F9}">
  <sheetPr codeName="Tabelle13"/>
  <dimension ref="A1:M22"/>
  <sheetViews>
    <sheetView workbookViewId="0">
      <selection sqref="A1:M22"/>
    </sheetView>
  </sheetViews>
  <sheetFormatPr baseColWidth="10" defaultRowHeight="15" x14ac:dyDescent="0.25"/>
  <cols>
    <col min="1" max="1" width="5" bestFit="1" customWidth="1"/>
    <col min="2" max="2" width="7.140625" bestFit="1" customWidth="1"/>
    <col min="3" max="3" width="12" bestFit="1" customWidth="1"/>
    <col min="4" max="4" width="12.7109375" bestFit="1" customWidth="1"/>
    <col min="5" max="5" width="12" bestFit="1" customWidth="1"/>
    <col min="6" max="6" width="12.7109375" bestFit="1" customWidth="1"/>
    <col min="7" max="7" width="12" bestFit="1" customWidth="1"/>
    <col min="8" max="8" width="12.7109375" bestFit="1" customWidth="1"/>
    <col min="9" max="9" width="12" bestFit="1" customWidth="1"/>
    <col min="10" max="10" width="12.7109375" bestFit="1" customWidth="1"/>
    <col min="11" max="11" width="2.7109375" bestFit="1" customWidth="1"/>
    <col min="12" max="12" width="3.7109375" bestFit="1" customWidth="1"/>
    <col min="13" max="13" width="9.85546875" bestFit="1" customWidth="1"/>
  </cols>
  <sheetData>
    <row r="1" spans="1:13" x14ac:dyDescent="0.25">
      <c r="A1">
        <v>50</v>
      </c>
      <c r="B1" s="3">
        <v>44256</v>
      </c>
      <c r="C1">
        <v>1.004</v>
      </c>
      <c r="D1">
        <v>-0.95199999999999996</v>
      </c>
      <c r="E1">
        <v>1.633</v>
      </c>
      <c r="F1">
        <v>-0.99199999999999999</v>
      </c>
      <c r="G1">
        <v>1.587</v>
      </c>
      <c r="H1">
        <v>-0.99399999999999999</v>
      </c>
      <c r="I1">
        <v>1.585</v>
      </c>
      <c r="J1">
        <v>-0.995</v>
      </c>
      <c r="K1">
        <v>-5</v>
      </c>
      <c r="L1">
        <v>-37</v>
      </c>
      <c r="M1" t="s">
        <v>21</v>
      </c>
    </row>
    <row r="2" spans="1:13" x14ac:dyDescent="0.25">
      <c r="A2">
        <v>63</v>
      </c>
      <c r="B2" s="3">
        <v>44256</v>
      </c>
      <c r="C2">
        <v>1.4810000000000001</v>
      </c>
      <c r="D2">
        <v>-0.98</v>
      </c>
      <c r="E2">
        <v>1.5329999999999999</v>
      </c>
      <c r="F2">
        <v>-0.995</v>
      </c>
      <c r="G2">
        <v>1.446</v>
      </c>
      <c r="H2">
        <v>-0.99399999999999999</v>
      </c>
      <c r="I2">
        <v>1.5049999999999999</v>
      </c>
      <c r="J2">
        <v>-0.997</v>
      </c>
      <c r="K2">
        <v>-5</v>
      </c>
      <c r="L2">
        <v>-30</v>
      </c>
      <c r="M2" t="s">
        <v>21</v>
      </c>
    </row>
    <row r="3" spans="1:13" x14ac:dyDescent="0.25">
      <c r="A3">
        <v>80</v>
      </c>
      <c r="B3" s="3">
        <v>44256</v>
      </c>
      <c r="C3">
        <v>1.135</v>
      </c>
      <c r="D3">
        <v>-0.97099999999999997</v>
      </c>
      <c r="E3">
        <v>1.4430000000000001</v>
      </c>
      <c r="F3">
        <v>-0.98899999999999999</v>
      </c>
      <c r="G3">
        <v>1.5089999999999999</v>
      </c>
      <c r="H3">
        <v>-0.996</v>
      </c>
      <c r="I3">
        <v>1.49</v>
      </c>
      <c r="J3">
        <v>-0.998</v>
      </c>
      <c r="K3">
        <v>-5</v>
      </c>
      <c r="L3">
        <v>-45</v>
      </c>
      <c r="M3" t="s">
        <v>21</v>
      </c>
    </row>
    <row r="4" spans="1:13" x14ac:dyDescent="0.25">
      <c r="A4">
        <v>100</v>
      </c>
      <c r="B4" s="3">
        <v>44256</v>
      </c>
      <c r="C4">
        <v>0.79900000000000004</v>
      </c>
      <c r="D4">
        <v>-0.97099999999999997</v>
      </c>
      <c r="E4">
        <v>1.427</v>
      </c>
      <c r="F4">
        <v>-0.98599999999999999</v>
      </c>
      <c r="G4">
        <v>1.6859999999999999</v>
      </c>
      <c r="H4">
        <v>-0.99</v>
      </c>
      <c r="I4">
        <v>1.6259999999999999</v>
      </c>
      <c r="J4">
        <v>-0.995</v>
      </c>
      <c r="K4">
        <v>-11</v>
      </c>
      <c r="L4">
        <v>-49</v>
      </c>
      <c r="M4" t="s">
        <v>21</v>
      </c>
    </row>
    <row r="5" spans="1:13" x14ac:dyDescent="0.25">
      <c r="A5">
        <v>125</v>
      </c>
      <c r="B5" s="3">
        <v>44256</v>
      </c>
      <c r="C5">
        <v>1.8839999999999999</v>
      </c>
      <c r="D5">
        <v>-0.95799999999999996</v>
      </c>
      <c r="E5">
        <v>1.462</v>
      </c>
      <c r="F5">
        <v>-0.99399999999999999</v>
      </c>
      <c r="G5">
        <v>1.4450000000000001</v>
      </c>
      <c r="H5">
        <v>-0.997</v>
      </c>
      <c r="I5">
        <v>1.4530000000000001</v>
      </c>
      <c r="J5">
        <v>-0.998</v>
      </c>
      <c r="K5">
        <v>-5</v>
      </c>
      <c r="L5">
        <v>-36</v>
      </c>
      <c r="M5" t="s">
        <v>21</v>
      </c>
    </row>
    <row r="6" spans="1:13" x14ac:dyDescent="0.25">
      <c r="A6">
        <v>160</v>
      </c>
      <c r="B6" s="3">
        <v>44256</v>
      </c>
      <c r="C6">
        <v>2.0459999999999998</v>
      </c>
      <c r="D6">
        <v>-0.995</v>
      </c>
      <c r="E6">
        <v>1.37</v>
      </c>
      <c r="F6">
        <v>-0.99</v>
      </c>
      <c r="G6">
        <v>1.4850000000000001</v>
      </c>
      <c r="H6">
        <v>-0.995</v>
      </c>
      <c r="I6">
        <v>1.5149999999999999</v>
      </c>
      <c r="J6">
        <v>-0.997</v>
      </c>
      <c r="K6">
        <v>-5</v>
      </c>
      <c r="L6">
        <v>-44</v>
      </c>
      <c r="M6" t="s">
        <v>21</v>
      </c>
    </row>
    <row r="7" spans="1:13" x14ac:dyDescent="0.25">
      <c r="A7">
        <v>200</v>
      </c>
      <c r="B7" s="3">
        <v>44256</v>
      </c>
      <c r="C7">
        <v>1.6459999999999999</v>
      </c>
      <c r="D7">
        <v>-0.98499999999999999</v>
      </c>
      <c r="E7" t="s">
        <v>89</v>
      </c>
      <c r="F7" t="s">
        <v>89</v>
      </c>
      <c r="G7" t="s">
        <v>89</v>
      </c>
      <c r="H7" t="s">
        <v>89</v>
      </c>
      <c r="I7" t="s">
        <v>89</v>
      </c>
      <c r="J7" t="s">
        <v>89</v>
      </c>
      <c r="K7">
        <v>-5</v>
      </c>
      <c r="L7">
        <v>-5</v>
      </c>
      <c r="M7" t="s">
        <v>21</v>
      </c>
    </row>
    <row r="8" spans="1:13" x14ac:dyDescent="0.25">
      <c r="A8">
        <v>250</v>
      </c>
      <c r="B8" s="3">
        <v>44256</v>
      </c>
      <c r="C8">
        <v>1.6719999999999999</v>
      </c>
      <c r="D8">
        <v>-0.98599999999999999</v>
      </c>
      <c r="E8">
        <v>1.4890000000000001</v>
      </c>
      <c r="F8">
        <v>-0.997</v>
      </c>
      <c r="G8">
        <v>1.466</v>
      </c>
      <c r="H8">
        <v>-0.998</v>
      </c>
      <c r="I8">
        <v>1.462</v>
      </c>
      <c r="J8">
        <v>-0.999</v>
      </c>
      <c r="K8">
        <v>-5</v>
      </c>
      <c r="L8">
        <v>-53</v>
      </c>
      <c r="M8" t="s">
        <v>21</v>
      </c>
    </row>
    <row r="9" spans="1:13" x14ac:dyDescent="0.25">
      <c r="A9">
        <v>315</v>
      </c>
      <c r="B9" s="3">
        <v>44256</v>
      </c>
      <c r="C9">
        <v>1.869</v>
      </c>
      <c r="D9">
        <v>-0.97199999999999998</v>
      </c>
      <c r="E9">
        <v>1.355</v>
      </c>
      <c r="F9">
        <v>-0.995</v>
      </c>
      <c r="G9">
        <v>1.5229999999999999</v>
      </c>
      <c r="H9">
        <v>-0.995</v>
      </c>
      <c r="I9">
        <v>1.532</v>
      </c>
      <c r="J9">
        <v>-0.998</v>
      </c>
      <c r="K9">
        <v>-5</v>
      </c>
      <c r="L9">
        <v>-48</v>
      </c>
      <c r="M9" t="s">
        <v>21</v>
      </c>
    </row>
    <row r="10" spans="1:13" x14ac:dyDescent="0.25">
      <c r="A10">
        <v>400</v>
      </c>
      <c r="B10" s="3">
        <v>44256</v>
      </c>
      <c r="C10">
        <v>1.506</v>
      </c>
      <c r="D10">
        <v>-0.995</v>
      </c>
      <c r="E10">
        <v>1.3149999999999999</v>
      </c>
      <c r="F10">
        <v>-0.99299999999999999</v>
      </c>
      <c r="G10">
        <v>1.3779999999999999</v>
      </c>
      <c r="H10">
        <v>-0.997</v>
      </c>
      <c r="I10">
        <v>1.383</v>
      </c>
      <c r="J10">
        <v>-0.997</v>
      </c>
      <c r="K10">
        <v>-5</v>
      </c>
      <c r="L10">
        <v>-36</v>
      </c>
      <c r="M10" t="s">
        <v>21</v>
      </c>
    </row>
    <row r="11" spans="1:13" x14ac:dyDescent="0.25">
      <c r="A11">
        <v>500</v>
      </c>
      <c r="B11" s="3">
        <v>44256</v>
      </c>
      <c r="C11">
        <v>1.3009999999999999</v>
      </c>
      <c r="D11">
        <v>-0.996</v>
      </c>
      <c r="E11">
        <v>1.373</v>
      </c>
      <c r="F11">
        <v>-0.997</v>
      </c>
      <c r="G11">
        <v>1.2829999999999999</v>
      </c>
      <c r="H11">
        <v>-0.998</v>
      </c>
      <c r="I11">
        <v>1.266</v>
      </c>
      <c r="J11">
        <v>-1</v>
      </c>
      <c r="K11">
        <v>-5</v>
      </c>
      <c r="L11">
        <v>-60</v>
      </c>
      <c r="M11" t="s">
        <v>21</v>
      </c>
    </row>
    <row r="12" spans="1:13" x14ac:dyDescent="0.25">
      <c r="A12">
        <v>630</v>
      </c>
      <c r="B12" s="3">
        <v>44256</v>
      </c>
      <c r="C12">
        <v>1.2869999999999999</v>
      </c>
      <c r="D12">
        <v>-0.99299999999999999</v>
      </c>
      <c r="E12">
        <v>1.25</v>
      </c>
      <c r="F12">
        <v>-0.997</v>
      </c>
      <c r="G12">
        <v>1.266</v>
      </c>
      <c r="H12">
        <v>-0.999</v>
      </c>
      <c r="I12">
        <v>1.266</v>
      </c>
      <c r="J12">
        <v>-0.999</v>
      </c>
      <c r="K12">
        <v>-5</v>
      </c>
      <c r="L12">
        <v>-35</v>
      </c>
      <c r="M12" t="s">
        <v>21</v>
      </c>
    </row>
    <row r="13" spans="1:13" x14ac:dyDescent="0.25">
      <c r="A13">
        <v>800</v>
      </c>
      <c r="B13" s="3">
        <v>44256</v>
      </c>
      <c r="C13">
        <v>1.1220000000000001</v>
      </c>
      <c r="D13">
        <v>-0.99299999999999999</v>
      </c>
      <c r="E13">
        <v>1.22</v>
      </c>
      <c r="F13">
        <v>-0.997</v>
      </c>
      <c r="G13">
        <v>1.252</v>
      </c>
      <c r="H13">
        <v>-0.999</v>
      </c>
      <c r="I13">
        <v>1.292</v>
      </c>
      <c r="J13">
        <v>-0.999</v>
      </c>
      <c r="K13">
        <v>-5</v>
      </c>
      <c r="L13">
        <v>-49</v>
      </c>
      <c r="M13" t="s">
        <v>21</v>
      </c>
    </row>
    <row r="14" spans="1:13" x14ac:dyDescent="0.25">
      <c r="A14" s="5">
        <v>1000</v>
      </c>
      <c r="B14" s="3">
        <v>44256</v>
      </c>
      <c r="C14">
        <v>1.266</v>
      </c>
      <c r="D14">
        <v>-0.99099999999999999</v>
      </c>
      <c r="E14">
        <v>1.1910000000000001</v>
      </c>
      <c r="F14">
        <v>-0.998</v>
      </c>
      <c r="G14">
        <v>1.137</v>
      </c>
      <c r="H14">
        <v>-0.999</v>
      </c>
      <c r="I14">
        <v>1.157</v>
      </c>
      <c r="J14">
        <v>-0.999</v>
      </c>
      <c r="K14">
        <v>-5</v>
      </c>
      <c r="L14">
        <v>-46</v>
      </c>
      <c r="M14" t="s">
        <v>21</v>
      </c>
    </row>
    <row r="15" spans="1:13" x14ac:dyDescent="0.25">
      <c r="A15" s="5">
        <v>1250</v>
      </c>
      <c r="B15" s="3">
        <v>44256</v>
      </c>
      <c r="C15">
        <v>0.97299999999999998</v>
      </c>
      <c r="D15">
        <v>-0.99</v>
      </c>
      <c r="E15">
        <v>1.0680000000000001</v>
      </c>
      <c r="F15">
        <v>-0.996</v>
      </c>
      <c r="G15">
        <v>1.0840000000000001</v>
      </c>
      <c r="H15">
        <v>-0.998</v>
      </c>
      <c r="I15">
        <v>1.1000000000000001</v>
      </c>
      <c r="J15">
        <v>-0.999</v>
      </c>
      <c r="K15">
        <v>-5</v>
      </c>
      <c r="L15">
        <v>-46</v>
      </c>
      <c r="M15" t="s">
        <v>21</v>
      </c>
    </row>
    <row r="16" spans="1:13" x14ac:dyDescent="0.25">
      <c r="A16" s="5">
        <v>1600</v>
      </c>
      <c r="B16" s="3">
        <v>44256</v>
      </c>
      <c r="C16">
        <v>1.081</v>
      </c>
      <c r="D16">
        <v>-0.99299999999999999</v>
      </c>
      <c r="E16">
        <v>1.06</v>
      </c>
      <c r="F16">
        <v>-0.995</v>
      </c>
      <c r="G16">
        <v>1.0660000000000001</v>
      </c>
      <c r="H16">
        <v>-0.998</v>
      </c>
      <c r="I16">
        <v>1.1020000000000001</v>
      </c>
      <c r="J16">
        <v>-0.999</v>
      </c>
      <c r="K16">
        <v>-5</v>
      </c>
      <c r="L16">
        <v>-49</v>
      </c>
      <c r="M16" t="s">
        <v>21</v>
      </c>
    </row>
    <row r="17" spans="1:13" x14ac:dyDescent="0.25">
      <c r="A17" s="5">
        <v>2000</v>
      </c>
      <c r="B17" s="3">
        <v>44256</v>
      </c>
      <c r="C17">
        <v>0.98199999999999998</v>
      </c>
      <c r="D17">
        <v>-0.99099999999999999</v>
      </c>
      <c r="E17">
        <v>1.0509999999999999</v>
      </c>
      <c r="F17">
        <v>-0.999</v>
      </c>
      <c r="G17">
        <v>1.0509999999999999</v>
      </c>
      <c r="H17">
        <v>-1</v>
      </c>
      <c r="I17">
        <v>1.0529999999999999</v>
      </c>
      <c r="J17">
        <v>-1</v>
      </c>
      <c r="K17">
        <v>-5</v>
      </c>
      <c r="L17">
        <v>-43</v>
      </c>
      <c r="M17" t="s">
        <v>21</v>
      </c>
    </row>
    <row r="18" spans="1:13" x14ac:dyDescent="0.25">
      <c r="A18" s="5">
        <v>2500</v>
      </c>
      <c r="B18" s="3">
        <v>44256</v>
      </c>
      <c r="C18">
        <v>1.0509999999999999</v>
      </c>
      <c r="D18">
        <v>-0.997</v>
      </c>
      <c r="E18">
        <v>0.95799999999999996</v>
      </c>
      <c r="F18">
        <v>-0.999</v>
      </c>
      <c r="G18">
        <v>0.94799999999999995</v>
      </c>
      <c r="H18">
        <v>-0.999</v>
      </c>
      <c r="I18">
        <v>0.95299999999999996</v>
      </c>
      <c r="J18">
        <v>-1</v>
      </c>
      <c r="K18">
        <v>-5</v>
      </c>
      <c r="L18">
        <v>-45</v>
      </c>
      <c r="M18" t="s">
        <v>21</v>
      </c>
    </row>
    <row r="19" spans="1:13" x14ac:dyDescent="0.25">
      <c r="A19" s="5">
        <v>3150</v>
      </c>
      <c r="B19" s="3">
        <v>44256</v>
      </c>
      <c r="C19">
        <v>1.073</v>
      </c>
      <c r="D19">
        <v>-0.998</v>
      </c>
      <c r="E19">
        <v>0.92500000000000004</v>
      </c>
      <c r="F19">
        <v>-0.999</v>
      </c>
      <c r="G19">
        <v>0.90800000000000003</v>
      </c>
      <c r="H19">
        <v>-0.999</v>
      </c>
      <c r="I19">
        <v>0.90900000000000003</v>
      </c>
      <c r="J19">
        <v>-1</v>
      </c>
      <c r="K19">
        <v>-5</v>
      </c>
      <c r="L19">
        <v>-43</v>
      </c>
      <c r="M19" t="s">
        <v>21</v>
      </c>
    </row>
    <row r="20" spans="1:13" x14ac:dyDescent="0.25">
      <c r="A20" s="5">
        <v>4000</v>
      </c>
      <c r="B20" s="3">
        <v>44256</v>
      </c>
      <c r="C20">
        <v>0.85399999999999998</v>
      </c>
      <c r="D20">
        <v>-0.996</v>
      </c>
      <c r="E20">
        <v>0.77700000000000002</v>
      </c>
      <c r="F20">
        <v>-0.999</v>
      </c>
      <c r="G20">
        <v>0.80800000000000005</v>
      </c>
      <c r="H20">
        <v>-0.999</v>
      </c>
      <c r="I20">
        <v>0.78800000000000003</v>
      </c>
      <c r="J20">
        <v>-1</v>
      </c>
      <c r="K20">
        <v>-5</v>
      </c>
      <c r="L20">
        <v>-30</v>
      </c>
      <c r="M20" t="s">
        <v>21</v>
      </c>
    </row>
    <row r="21" spans="1:13" x14ac:dyDescent="0.25">
      <c r="A21" s="5">
        <v>5000</v>
      </c>
      <c r="B21" s="3">
        <v>44256</v>
      </c>
      <c r="C21">
        <v>0.75800000000000001</v>
      </c>
      <c r="D21">
        <v>-0.998</v>
      </c>
      <c r="E21">
        <v>0.70799999999999996</v>
      </c>
      <c r="F21">
        <v>-0.999</v>
      </c>
      <c r="G21">
        <v>0.74</v>
      </c>
      <c r="H21">
        <v>-0.999</v>
      </c>
      <c r="I21">
        <v>0.74199999999999999</v>
      </c>
      <c r="J21">
        <v>-1</v>
      </c>
      <c r="K21">
        <v>-5</v>
      </c>
      <c r="L21">
        <v>-47</v>
      </c>
      <c r="M21" t="s">
        <v>21</v>
      </c>
    </row>
    <row r="22" spans="1:13" x14ac:dyDescent="0.25">
      <c r="A22" s="5">
        <v>6300</v>
      </c>
      <c r="B22" s="3">
        <v>44256</v>
      </c>
      <c r="C22">
        <v>0.66400000000000003</v>
      </c>
      <c r="D22">
        <v>-0.99399999999999999</v>
      </c>
      <c r="E22">
        <v>0.65200000000000002</v>
      </c>
      <c r="F22">
        <v>-1</v>
      </c>
      <c r="G22">
        <v>0.629</v>
      </c>
      <c r="H22">
        <v>-0.999</v>
      </c>
      <c r="I22">
        <v>0.628</v>
      </c>
      <c r="J22">
        <v>-1</v>
      </c>
      <c r="K22">
        <v>-5</v>
      </c>
      <c r="L22">
        <v>-46</v>
      </c>
      <c r="M22" t="s">
        <v>21</v>
      </c>
    </row>
  </sheetData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69E985-9129-48B9-8626-88F1474F2262}">
  <sheetPr codeName="Tabelle14"/>
  <dimension ref="A1:M22"/>
  <sheetViews>
    <sheetView workbookViewId="0">
      <selection sqref="A1:M22"/>
    </sheetView>
  </sheetViews>
  <sheetFormatPr baseColWidth="10" defaultRowHeight="15" x14ac:dyDescent="0.25"/>
  <cols>
    <col min="1" max="1" width="5" bestFit="1" customWidth="1"/>
    <col min="2" max="2" width="7.140625" bestFit="1" customWidth="1"/>
    <col min="3" max="3" width="12" bestFit="1" customWidth="1"/>
    <col min="4" max="4" width="12.7109375" bestFit="1" customWidth="1"/>
    <col min="5" max="5" width="12" bestFit="1" customWidth="1"/>
    <col min="6" max="6" width="12.7109375" bestFit="1" customWidth="1"/>
    <col min="7" max="7" width="12" bestFit="1" customWidth="1"/>
    <col min="8" max="8" width="12.7109375" bestFit="1" customWidth="1"/>
    <col min="9" max="9" width="12" bestFit="1" customWidth="1"/>
    <col min="10" max="10" width="12.7109375" bestFit="1" customWidth="1"/>
    <col min="11" max="11" width="2.7109375" bestFit="1" customWidth="1"/>
    <col min="12" max="12" width="3.7109375" bestFit="1" customWidth="1"/>
    <col min="13" max="13" width="9.85546875" bestFit="1" customWidth="1"/>
  </cols>
  <sheetData>
    <row r="1" spans="1:13" x14ac:dyDescent="0.25">
      <c r="A1">
        <v>50</v>
      </c>
      <c r="B1" s="3">
        <v>44256</v>
      </c>
      <c r="C1">
        <v>1.0569999999999999</v>
      </c>
      <c r="D1">
        <v>-0.96</v>
      </c>
      <c r="E1">
        <v>1.665</v>
      </c>
      <c r="F1">
        <v>-0.99399999999999999</v>
      </c>
      <c r="G1">
        <v>1.593</v>
      </c>
      <c r="H1">
        <v>-0.99199999999999999</v>
      </c>
      <c r="I1">
        <v>1.7030000000000001</v>
      </c>
      <c r="J1">
        <v>-0.995</v>
      </c>
      <c r="K1">
        <v>-5</v>
      </c>
      <c r="L1">
        <v>-30</v>
      </c>
      <c r="M1" t="s">
        <v>21</v>
      </c>
    </row>
    <row r="2" spans="1:13" x14ac:dyDescent="0.25">
      <c r="A2">
        <v>63</v>
      </c>
      <c r="B2" s="3">
        <v>44256</v>
      </c>
      <c r="C2">
        <v>1.554</v>
      </c>
      <c r="D2">
        <v>-0.98399999999999999</v>
      </c>
      <c r="E2">
        <v>1.538</v>
      </c>
      <c r="F2">
        <v>-0.996</v>
      </c>
      <c r="G2">
        <v>1.4550000000000001</v>
      </c>
      <c r="H2">
        <v>-0.99399999999999999</v>
      </c>
      <c r="I2">
        <v>1.52</v>
      </c>
      <c r="J2">
        <v>-0.997</v>
      </c>
      <c r="K2">
        <v>-5</v>
      </c>
      <c r="L2">
        <v>-29</v>
      </c>
      <c r="M2" t="s">
        <v>21</v>
      </c>
    </row>
    <row r="3" spans="1:13" x14ac:dyDescent="0.25">
      <c r="A3">
        <v>80</v>
      </c>
      <c r="B3" s="3">
        <v>44256</v>
      </c>
      <c r="C3">
        <v>1.3109999999999999</v>
      </c>
      <c r="D3">
        <v>-0.98</v>
      </c>
      <c r="E3">
        <v>1.3859999999999999</v>
      </c>
      <c r="F3">
        <v>-0.98599999999999999</v>
      </c>
      <c r="G3">
        <v>1.431</v>
      </c>
      <c r="H3">
        <v>-0.99399999999999999</v>
      </c>
      <c r="I3">
        <v>1.4690000000000001</v>
      </c>
      <c r="J3">
        <v>-0.997</v>
      </c>
      <c r="K3">
        <v>-5</v>
      </c>
      <c r="L3">
        <v>-43</v>
      </c>
      <c r="M3" t="s">
        <v>21</v>
      </c>
    </row>
    <row r="4" spans="1:13" x14ac:dyDescent="0.25">
      <c r="A4">
        <v>100</v>
      </c>
      <c r="B4" s="3">
        <v>44256</v>
      </c>
      <c r="C4">
        <v>0.83799999999999997</v>
      </c>
      <c r="D4">
        <v>-0.97399999999999998</v>
      </c>
      <c r="E4">
        <v>1.274</v>
      </c>
      <c r="F4">
        <v>-0.99</v>
      </c>
      <c r="G4">
        <v>1.4810000000000001</v>
      </c>
      <c r="H4">
        <v>-0.98899999999999999</v>
      </c>
      <c r="I4">
        <v>1.5329999999999999</v>
      </c>
      <c r="J4">
        <v>-0.997</v>
      </c>
      <c r="K4">
        <v>-5</v>
      </c>
      <c r="L4">
        <v>-50</v>
      </c>
      <c r="M4" t="s">
        <v>21</v>
      </c>
    </row>
    <row r="5" spans="1:13" x14ac:dyDescent="0.25">
      <c r="A5">
        <v>125</v>
      </c>
      <c r="B5" s="3">
        <v>44256</v>
      </c>
      <c r="C5">
        <v>1.5629999999999999</v>
      </c>
      <c r="D5">
        <v>-0.98599999999999999</v>
      </c>
      <c r="E5">
        <v>1.4810000000000001</v>
      </c>
      <c r="F5">
        <v>-0.995</v>
      </c>
      <c r="G5">
        <v>1.669</v>
      </c>
      <c r="H5">
        <v>-0.995</v>
      </c>
      <c r="I5">
        <v>1.514</v>
      </c>
      <c r="J5">
        <v>-0.996</v>
      </c>
      <c r="K5">
        <v>-5</v>
      </c>
      <c r="L5">
        <v>-26</v>
      </c>
      <c r="M5" t="s">
        <v>21</v>
      </c>
    </row>
    <row r="6" spans="1:13" x14ac:dyDescent="0.25">
      <c r="A6">
        <v>160</v>
      </c>
      <c r="B6" s="3">
        <v>44256</v>
      </c>
      <c r="C6">
        <v>1.123</v>
      </c>
      <c r="D6">
        <v>-0.98099999999999998</v>
      </c>
      <c r="E6">
        <v>1.4810000000000001</v>
      </c>
      <c r="F6">
        <v>-0.97899999999999998</v>
      </c>
      <c r="G6">
        <v>1.528</v>
      </c>
      <c r="H6">
        <v>-0.99299999999999999</v>
      </c>
      <c r="I6">
        <v>1.5960000000000001</v>
      </c>
      <c r="J6">
        <v>-0.997</v>
      </c>
      <c r="K6">
        <v>-5</v>
      </c>
      <c r="L6">
        <v>-48</v>
      </c>
      <c r="M6" t="s">
        <v>21</v>
      </c>
    </row>
    <row r="7" spans="1:13" x14ac:dyDescent="0.25">
      <c r="A7">
        <v>200</v>
      </c>
      <c r="B7" s="3">
        <v>44256</v>
      </c>
      <c r="C7">
        <v>1.4530000000000001</v>
      </c>
      <c r="D7">
        <v>-0.93899999999999995</v>
      </c>
      <c r="E7">
        <v>1.629</v>
      </c>
      <c r="F7">
        <v>-0.99099999999999999</v>
      </c>
      <c r="G7">
        <v>1.538</v>
      </c>
      <c r="H7">
        <v>-0.99399999999999999</v>
      </c>
      <c r="I7">
        <v>1.65</v>
      </c>
      <c r="J7">
        <v>-0.997</v>
      </c>
      <c r="K7">
        <v>-5</v>
      </c>
      <c r="L7">
        <v>-49</v>
      </c>
      <c r="M7" t="s">
        <v>21</v>
      </c>
    </row>
    <row r="8" spans="1:13" x14ac:dyDescent="0.25">
      <c r="A8">
        <v>250</v>
      </c>
      <c r="B8" s="3">
        <v>44256</v>
      </c>
      <c r="C8">
        <v>1.383</v>
      </c>
      <c r="D8">
        <v>-0.98899999999999999</v>
      </c>
      <c r="E8">
        <v>1.5629999999999999</v>
      </c>
      <c r="F8">
        <v>-0.99099999999999999</v>
      </c>
      <c r="G8">
        <v>1.4470000000000001</v>
      </c>
      <c r="H8">
        <v>-0.995</v>
      </c>
      <c r="I8">
        <v>1.581</v>
      </c>
      <c r="J8">
        <v>-0.997</v>
      </c>
      <c r="K8">
        <v>-5</v>
      </c>
      <c r="L8">
        <v>-54</v>
      </c>
      <c r="M8" t="s">
        <v>21</v>
      </c>
    </row>
    <row r="9" spans="1:13" x14ac:dyDescent="0.25">
      <c r="A9">
        <v>315</v>
      </c>
      <c r="B9" s="3">
        <v>44256</v>
      </c>
      <c r="C9">
        <v>1.1970000000000001</v>
      </c>
      <c r="D9">
        <v>-0.98899999999999999</v>
      </c>
      <c r="E9">
        <v>1.6519999999999999</v>
      </c>
      <c r="F9">
        <v>-0.99399999999999999</v>
      </c>
      <c r="G9">
        <v>1.6040000000000001</v>
      </c>
      <c r="H9">
        <v>-0.998</v>
      </c>
      <c r="I9">
        <v>1.55</v>
      </c>
      <c r="J9">
        <v>-0.999</v>
      </c>
      <c r="K9">
        <v>-5</v>
      </c>
      <c r="L9">
        <v>-47</v>
      </c>
      <c r="M9" t="s">
        <v>21</v>
      </c>
    </row>
    <row r="10" spans="1:13" x14ac:dyDescent="0.25">
      <c r="A10">
        <v>400</v>
      </c>
      <c r="B10" s="3">
        <v>44256</v>
      </c>
      <c r="C10">
        <v>1.496</v>
      </c>
      <c r="D10">
        <v>-0.99099999999999999</v>
      </c>
      <c r="E10">
        <v>1.3</v>
      </c>
      <c r="F10">
        <v>-0.995</v>
      </c>
      <c r="G10">
        <v>1.3049999999999999</v>
      </c>
      <c r="H10">
        <v>-0.997</v>
      </c>
      <c r="I10">
        <v>1.4419999999999999</v>
      </c>
      <c r="J10">
        <v>-0.998</v>
      </c>
      <c r="K10">
        <v>-5</v>
      </c>
      <c r="L10">
        <v>-59</v>
      </c>
      <c r="M10" t="s">
        <v>21</v>
      </c>
    </row>
    <row r="11" spans="1:13" x14ac:dyDescent="0.25">
      <c r="A11">
        <v>500</v>
      </c>
      <c r="B11" s="3">
        <v>44256</v>
      </c>
      <c r="C11">
        <v>1.3560000000000001</v>
      </c>
      <c r="D11">
        <v>-0.99299999999999999</v>
      </c>
      <c r="E11">
        <v>1.2450000000000001</v>
      </c>
      <c r="F11">
        <v>-0.996</v>
      </c>
      <c r="G11">
        <v>1.2150000000000001</v>
      </c>
      <c r="H11">
        <v>-0.997</v>
      </c>
      <c r="I11">
        <v>1.306</v>
      </c>
      <c r="J11">
        <v>-0.999</v>
      </c>
      <c r="K11">
        <v>-5</v>
      </c>
      <c r="L11">
        <v>-59</v>
      </c>
      <c r="M11" t="s">
        <v>21</v>
      </c>
    </row>
    <row r="12" spans="1:13" x14ac:dyDescent="0.25">
      <c r="A12">
        <v>630</v>
      </c>
      <c r="B12" s="3">
        <v>44256</v>
      </c>
      <c r="C12">
        <v>1.369</v>
      </c>
      <c r="D12">
        <v>-0.996</v>
      </c>
      <c r="E12">
        <v>1.359</v>
      </c>
      <c r="F12">
        <v>-0.999</v>
      </c>
      <c r="G12">
        <v>1.3460000000000001</v>
      </c>
      <c r="H12">
        <v>-0.999</v>
      </c>
      <c r="I12">
        <v>1.347</v>
      </c>
      <c r="J12">
        <v>-0.999</v>
      </c>
      <c r="K12">
        <v>-5</v>
      </c>
      <c r="L12">
        <v>-36</v>
      </c>
      <c r="M12" t="s">
        <v>21</v>
      </c>
    </row>
    <row r="13" spans="1:13" x14ac:dyDescent="0.25">
      <c r="A13">
        <v>800</v>
      </c>
      <c r="B13" s="3">
        <v>44256</v>
      </c>
      <c r="C13">
        <v>0.98499999999999999</v>
      </c>
      <c r="D13">
        <v>-0.998</v>
      </c>
      <c r="E13">
        <v>1.099</v>
      </c>
      <c r="F13">
        <v>-0.998</v>
      </c>
      <c r="G13">
        <v>1.1839999999999999</v>
      </c>
      <c r="H13">
        <v>-0.998</v>
      </c>
      <c r="I13">
        <v>1.2030000000000001</v>
      </c>
      <c r="J13">
        <v>-0.999</v>
      </c>
      <c r="K13">
        <v>-5</v>
      </c>
      <c r="L13">
        <v>-39</v>
      </c>
      <c r="M13" t="s">
        <v>21</v>
      </c>
    </row>
    <row r="14" spans="1:13" x14ac:dyDescent="0.25">
      <c r="A14" s="5">
        <v>1000</v>
      </c>
      <c r="B14" s="3">
        <v>44256</v>
      </c>
      <c r="C14">
        <v>0.79600000000000004</v>
      </c>
      <c r="D14">
        <v>-0.99099999999999999</v>
      </c>
      <c r="E14">
        <v>1.2</v>
      </c>
      <c r="F14">
        <v>-0.997</v>
      </c>
      <c r="G14">
        <v>1.218</v>
      </c>
      <c r="H14">
        <v>-0.999</v>
      </c>
      <c r="I14">
        <v>1.2230000000000001</v>
      </c>
      <c r="J14">
        <v>-1</v>
      </c>
      <c r="K14">
        <v>-5</v>
      </c>
      <c r="L14">
        <v>-60</v>
      </c>
      <c r="M14" t="s">
        <v>21</v>
      </c>
    </row>
    <row r="15" spans="1:13" x14ac:dyDescent="0.25">
      <c r="A15" s="5">
        <v>1250</v>
      </c>
      <c r="B15" s="3">
        <v>44256</v>
      </c>
      <c r="C15">
        <v>1.1060000000000001</v>
      </c>
      <c r="D15">
        <v>-0.98099999999999998</v>
      </c>
      <c r="E15">
        <v>1.107</v>
      </c>
      <c r="F15">
        <v>-0.999</v>
      </c>
      <c r="G15">
        <v>1.083</v>
      </c>
      <c r="H15">
        <v>-0.999</v>
      </c>
      <c r="I15">
        <v>1.099</v>
      </c>
      <c r="J15">
        <v>-1</v>
      </c>
      <c r="K15">
        <v>-5</v>
      </c>
      <c r="L15">
        <v>-45</v>
      </c>
      <c r="M15" t="s">
        <v>21</v>
      </c>
    </row>
    <row r="16" spans="1:13" x14ac:dyDescent="0.25">
      <c r="A16" s="5">
        <v>1600</v>
      </c>
      <c r="B16" s="3">
        <v>44256</v>
      </c>
      <c r="C16">
        <v>1.0409999999999999</v>
      </c>
      <c r="D16">
        <v>-0.997</v>
      </c>
      <c r="E16">
        <v>1.0580000000000001</v>
      </c>
      <c r="F16">
        <v>-0.999</v>
      </c>
      <c r="G16">
        <v>1.0920000000000001</v>
      </c>
      <c r="H16">
        <v>-0.999</v>
      </c>
      <c r="I16">
        <v>1.091</v>
      </c>
      <c r="J16">
        <v>-1</v>
      </c>
      <c r="K16">
        <v>-5</v>
      </c>
      <c r="L16">
        <v>-46</v>
      </c>
      <c r="M16" t="s">
        <v>21</v>
      </c>
    </row>
    <row r="17" spans="1:13" x14ac:dyDescent="0.25">
      <c r="A17" s="5">
        <v>2000</v>
      </c>
      <c r="B17" s="3">
        <v>44256</v>
      </c>
      <c r="C17">
        <v>0.97299999999999998</v>
      </c>
      <c r="D17">
        <v>-0.99399999999999999</v>
      </c>
      <c r="E17">
        <v>1.0880000000000001</v>
      </c>
      <c r="F17">
        <v>-0.999</v>
      </c>
      <c r="G17">
        <v>1.0129999999999999</v>
      </c>
      <c r="H17">
        <v>-0.998</v>
      </c>
      <c r="I17">
        <v>1.0309999999999999</v>
      </c>
      <c r="J17">
        <v>-0.999</v>
      </c>
      <c r="K17">
        <v>-5</v>
      </c>
      <c r="L17">
        <v>-56</v>
      </c>
      <c r="M17" t="s">
        <v>21</v>
      </c>
    </row>
    <row r="18" spans="1:13" x14ac:dyDescent="0.25">
      <c r="A18" s="5">
        <v>2500</v>
      </c>
      <c r="B18" s="3">
        <v>44256</v>
      </c>
      <c r="C18">
        <v>0.88800000000000001</v>
      </c>
      <c r="D18">
        <v>-0.99299999999999999</v>
      </c>
      <c r="E18">
        <v>1.004</v>
      </c>
      <c r="F18">
        <v>-0.999</v>
      </c>
      <c r="G18">
        <v>0.97699999999999998</v>
      </c>
      <c r="H18">
        <v>-0.999</v>
      </c>
      <c r="I18">
        <v>0.97099999999999997</v>
      </c>
      <c r="J18">
        <v>-1</v>
      </c>
      <c r="K18">
        <v>-5</v>
      </c>
      <c r="L18">
        <v>-50</v>
      </c>
      <c r="M18" t="s">
        <v>21</v>
      </c>
    </row>
    <row r="19" spans="1:13" x14ac:dyDescent="0.25">
      <c r="A19" s="5">
        <v>3150</v>
      </c>
      <c r="B19" s="3">
        <v>44256</v>
      </c>
      <c r="C19">
        <v>0.752</v>
      </c>
      <c r="D19">
        <v>-0.997</v>
      </c>
      <c r="E19">
        <v>0.86899999999999999</v>
      </c>
      <c r="F19">
        <v>-0.999</v>
      </c>
      <c r="G19">
        <v>0.91100000000000003</v>
      </c>
      <c r="H19">
        <v>-0.999</v>
      </c>
      <c r="I19">
        <v>0.90700000000000003</v>
      </c>
      <c r="J19">
        <v>-1</v>
      </c>
      <c r="K19">
        <v>-5</v>
      </c>
      <c r="L19">
        <v>-47</v>
      </c>
      <c r="M19" t="s">
        <v>21</v>
      </c>
    </row>
    <row r="20" spans="1:13" x14ac:dyDescent="0.25">
      <c r="A20" s="5">
        <v>4000</v>
      </c>
      <c r="B20" s="3">
        <v>44256</v>
      </c>
      <c r="C20">
        <v>0.91600000000000004</v>
      </c>
      <c r="D20">
        <v>-0.995</v>
      </c>
      <c r="E20">
        <v>0.73699999999999999</v>
      </c>
      <c r="F20">
        <v>-0.999</v>
      </c>
      <c r="G20">
        <v>0.79</v>
      </c>
      <c r="H20">
        <v>-0.999</v>
      </c>
      <c r="I20">
        <v>0.74</v>
      </c>
      <c r="J20">
        <v>-0.999</v>
      </c>
      <c r="K20">
        <v>-5</v>
      </c>
      <c r="L20">
        <v>-26</v>
      </c>
      <c r="M20" t="s">
        <v>21</v>
      </c>
    </row>
    <row r="21" spans="1:13" x14ac:dyDescent="0.25">
      <c r="A21" s="5">
        <v>5000</v>
      </c>
      <c r="B21" s="3">
        <v>44256</v>
      </c>
      <c r="C21">
        <v>0.81799999999999995</v>
      </c>
      <c r="D21">
        <v>-0.997</v>
      </c>
      <c r="E21">
        <v>0.71299999999999997</v>
      </c>
      <c r="F21">
        <v>-0.999</v>
      </c>
      <c r="G21">
        <v>0.73299999999999998</v>
      </c>
      <c r="H21">
        <v>-0.999</v>
      </c>
      <c r="I21">
        <v>0.71299999999999997</v>
      </c>
      <c r="J21">
        <v>-1</v>
      </c>
      <c r="K21">
        <v>-5</v>
      </c>
      <c r="L21">
        <v>-29</v>
      </c>
      <c r="M21" t="s">
        <v>21</v>
      </c>
    </row>
    <row r="22" spans="1:13" x14ac:dyDescent="0.25">
      <c r="A22" s="5">
        <v>6300</v>
      </c>
      <c r="B22" s="3">
        <v>44256</v>
      </c>
      <c r="C22">
        <v>0.55500000000000005</v>
      </c>
      <c r="D22">
        <v>-0.99299999999999999</v>
      </c>
      <c r="E22">
        <v>0.59499999999999997</v>
      </c>
      <c r="F22">
        <v>-0.999</v>
      </c>
      <c r="G22">
        <v>0.627</v>
      </c>
      <c r="H22">
        <v>-0.999</v>
      </c>
      <c r="I22">
        <v>0.64500000000000002</v>
      </c>
      <c r="J22">
        <v>-0.999</v>
      </c>
      <c r="K22">
        <v>-5</v>
      </c>
      <c r="L22">
        <v>-45</v>
      </c>
      <c r="M22" t="s">
        <v>21</v>
      </c>
    </row>
  </sheetData>
  <pageMargins left="0.7" right="0.7" top="0.78740157499999996" bottom="0.78740157499999996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BDAD5B-AE81-48EC-80C4-432D1758B49C}">
  <sheetPr codeName="Tabelle15"/>
  <dimension ref="A1:M22"/>
  <sheetViews>
    <sheetView workbookViewId="0">
      <selection sqref="A1:M22"/>
    </sheetView>
  </sheetViews>
  <sheetFormatPr baseColWidth="10" defaultRowHeight="15" x14ac:dyDescent="0.25"/>
  <cols>
    <col min="1" max="1" width="5" bestFit="1" customWidth="1"/>
    <col min="2" max="2" width="7.140625" bestFit="1" customWidth="1"/>
    <col min="3" max="3" width="12" bestFit="1" customWidth="1"/>
    <col min="4" max="4" width="12.7109375" bestFit="1" customWidth="1"/>
    <col min="5" max="5" width="12" bestFit="1" customWidth="1"/>
    <col min="6" max="6" width="12.7109375" bestFit="1" customWidth="1"/>
    <col min="7" max="7" width="12" bestFit="1" customWidth="1"/>
    <col min="8" max="8" width="12.7109375" bestFit="1" customWidth="1"/>
    <col min="9" max="9" width="12" bestFit="1" customWidth="1"/>
    <col min="10" max="10" width="12.7109375" bestFit="1" customWidth="1"/>
    <col min="11" max="11" width="2.7109375" bestFit="1" customWidth="1"/>
    <col min="12" max="12" width="3.7109375" bestFit="1" customWidth="1"/>
    <col min="13" max="13" width="9.85546875" bestFit="1" customWidth="1"/>
  </cols>
  <sheetData>
    <row r="1" spans="1:13" x14ac:dyDescent="0.25">
      <c r="A1">
        <v>50</v>
      </c>
      <c r="B1" s="3">
        <v>44256</v>
      </c>
      <c r="C1">
        <v>1.609</v>
      </c>
      <c r="D1">
        <v>-0.97599999999999998</v>
      </c>
      <c r="E1">
        <v>1.681</v>
      </c>
      <c r="F1">
        <v>-0.99199999999999999</v>
      </c>
      <c r="G1">
        <v>1.7629999999999999</v>
      </c>
      <c r="H1">
        <v>-0.997</v>
      </c>
      <c r="I1">
        <v>1.867</v>
      </c>
      <c r="J1">
        <v>-0.999</v>
      </c>
      <c r="K1">
        <v>-5</v>
      </c>
      <c r="L1">
        <v>-56</v>
      </c>
      <c r="M1" t="s">
        <v>21</v>
      </c>
    </row>
    <row r="2" spans="1:13" x14ac:dyDescent="0.25">
      <c r="A2">
        <v>63</v>
      </c>
      <c r="B2" s="3">
        <v>44256</v>
      </c>
      <c r="C2">
        <v>1.4790000000000001</v>
      </c>
      <c r="D2">
        <v>-0.97899999999999998</v>
      </c>
      <c r="E2">
        <v>1.772</v>
      </c>
      <c r="F2">
        <v>-0.98099999999999998</v>
      </c>
      <c r="G2">
        <v>1.919</v>
      </c>
      <c r="H2">
        <v>-0.99199999999999999</v>
      </c>
      <c r="I2">
        <v>2.0099999999999998</v>
      </c>
      <c r="J2">
        <v>-0.997</v>
      </c>
      <c r="K2">
        <v>-5</v>
      </c>
      <c r="L2">
        <v>-57</v>
      </c>
      <c r="M2" t="s">
        <v>21</v>
      </c>
    </row>
    <row r="3" spans="1:13" x14ac:dyDescent="0.25">
      <c r="A3">
        <v>80</v>
      </c>
      <c r="B3" s="3">
        <v>44256</v>
      </c>
      <c r="C3">
        <v>1.8169999999999999</v>
      </c>
      <c r="D3">
        <v>-0.96099999999999997</v>
      </c>
      <c r="E3">
        <v>1.4870000000000001</v>
      </c>
      <c r="F3">
        <v>-0.98899999999999999</v>
      </c>
      <c r="G3">
        <v>1.6930000000000001</v>
      </c>
      <c r="H3">
        <v>-0.99299999999999999</v>
      </c>
      <c r="I3">
        <v>1.6240000000000001</v>
      </c>
      <c r="J3">
        <v>-0.998</v>
      </c>
      <c r="K3">
        <v>-5</v>
      </c>
      <c r="L3">
        <v>-60</v>
      </c>
      <c r="M3" t="s">
        <v>21</v>
      </c>
    </row>
    <row r="4" spans="1:13" x14ac:dyDescent="0.25">
      <c r="A4">
        <v>100</v>
      </c>
      <c r="B4" s="3">
        <v>44256</v>
      </c>
      <c r="C4">
        <v>1.7210000000000001</v>
      </c>
      <c r="D4">
        <v>-0.98299999999999998</v>
      </c>
      <c r="E4">
        <v>1.1619999999999999</v>
      </c>
      <c r="F4">
        <v>-0.95299999999999996</v>
      </c>
      <c r="G4">
        <v>1.377</v>
      </c>
      <c r="H4">
        <v>-0.97799999999999998</v>
      </c>
      <c r="I4">
        <v>1.5580000000000001</v>
      </c>
      <c r="J4">
        <v>-0.99399999999999999</v>
      </c>
      <c r="K4">
        <v>-5</v>
      </c>
      <c r="L4">
        <v>-58</v>
      </c>
      <c r="M4" t="s">
        <v>21</v>
      </c>
    </row>
    <row r="5" spans="1:13" x14ac:dyDescent="0.25">
      <c r="A5">
        <v>125</v>
      </c>
      <c r="B5" s="3">
        <v>44256</v>
      </c>
      <c r="C5">
        <v>1.5149999999999999</v>
      </c>
      <c r="D5">
        <v>-0.97099999999999997</v>
      </c>
      <c r="E5">
        <v>1.4570000000000001</v>
      </c>
      <c r="F5">
        <v>-0.98399999999999999</v>
      </c>
      <c r="G5">
        <v>1.756</v>
      </c>
      <c r="H5">
        <v>-0.98799999999999999</v>
      </c>
      <c r="I5">
        <v>1.796</v>
      </c>
      <c r="J5">
        <v>-0.996</v>
      </c>
      <c r="K5">
        <v>-5</v>
      </c>
      <c r="L5">
        <v>-48</v>
      </c>
      <c r="M5" t="s">
        <v>21</v>
      </c>
    </row>
    <row r="6" spans="1:13" x14ac:dyDescent="0.25">
      <c r="A6">
        <v>160</v>
      </c>
      <c r="B6" s="3">
        <v>44256</v>
      </c>
      <c r="C6">
        <v>1.153</v>
      </c>
      <c r="D6">
        <v>-0.97299999999999998</v>
      </c>
      <c r="E6">
        <v>1.474</v>
      </c>
      <c r="F6">
        <v>-0.996</v>
      </c>
      <c r="G6">
        <v>1.4890000000000001</v>
      </c>
      <c r="H6">
        <v>-0.996</v>
      </c>
      <c r="I6">
        <v>1.5409999999999999</v>
      </c>
      <c r="J6">
        <v>-0.998</v>
      </c>
      <c r="K6">
        <v>-5</v>
      </c>
      <c r="L6">
        <v>-47</v>
      </c>
      <c r="M6" t="s">
        <v>21</v>
      </c>
    </row>
    <row r="7" spans="1:13" x14ac:dyDescent="0.25">
      <c r="A7">
        <v>200</v>
      </c>
      <c r="B7" s="3">
        <v>44256</v>
      </c>
      <c r="C7">
        <v>1.502</v>
      </c>
      <c r="D7">
        <v>-0.98499999999999999</v>
      </c>
      <c r="E7" t="s">
        <v>89</v>
      </c>
      <c r="F7" t="s">
        <v>89</v>
      </c>
      <c r="G7" t="s">
        <v>89</v>
      </c>
      <c r="H7" t="s">
        <v>89</v>
      </c>
      <c r="I7" t="s">
        <v>89</v>
      </c>
      <c r="J7" t="s">
        <v>89</v>
      </c>
      <c r="K7">
        <v>-5</v>
      </c>
      <c r="L7">
        <v>-5</v>
      </c>
      <c r="M7" t="s">
        <v>21</v>
      </c>
    </row>
    <row r="8" spans="1:13" x14ac:dyDescent="0.25">
      <c r="A8">
        <v>250</v>
      </c>
      <c r="B8" s="3">
        <v>44256</v>
      </c>
      <c r="C8">
        <v>1.8839999999999999</v>
      </c>
      <c r="D8">
        <v>-0.99199999999999999</v>
      </c>
      <c r="E8">
        <v>1.617</v>
      </c>
      <c r="F8">
        <v>-0.97699999999999998</v>
      </c>
      <c r="G8">
        <v>1.6379999999999999</v>
      </c>
      <c r="H8">
        <v>-0.99299999999999999</v>
      </c>
      <c r="I8">
        <v>1.5580000000000001</v>
      </c>
      <c r="J8">
        <v>-0.997</v>
      </c>
      <c r="K8">
        <v>-5</v>
      </c>
      <c r="L8">
        <v>-50</v>
      </c>
      <c r="M8" t="s">
        <v>21</v>
      </c>
    </row>
    <row r="9" spans="1:13" x14ac:dyDescent="0.25">
      <c r="A9">
        <v>315</v>
      </c>
      <c r="B9" s="3">
        <v>44256</v>
      </c>
      <c r="C9">
        <v>1.4850000000000001</v>
      </c>
      <c r="D9">
        <v>-0.98899999999999999</v>
      </c>
      <c r="E9">
        <v>1.4059999999999999</v>
      </c>
      <c r="F9">
        <v>-0.996</v>
      </c>
      <c r="G9">
        <v>1.5089999999999999</v>
      </c>
      <c r="H9">
        <v>-0.995</v>
      </c>
      <c r="I9">
        <v>1.3839999999999999</v>
      </c>
      <c r="J9">
        <v>-0.998</v>
      </c>
      <c r="K9">
        <v>-5</v>
      </c>
      <c r="L9">
        <v>-30</v>
      </c>
      <c r="M9" t="s">
        <v>21</v>
      </c>
    </row>
    <row r="10" spans="1:13" x14ac:dyDescent="0.25">
      <c r="A10">
        <v>400</v>
      </c>
      <c r="B10" s="3">
        <v>44256</v>
      </c>
      <c r="C10">
        <v>1.63</v>
      </c>
      <c r="D10">
        <v>-0.995</v>
      </c>
      <c r="E10">
        <v>1.464</v>
      </c>
      <c r="F10">
        <v>-0.997</v>
      </c>
      <c r="G10">
        <v>1.464</v>
      </c>
      <c r="H10">
        <v>-0.999</v>
      </c>
      <c r="I10">
        <v>1.44</v>
      </c>
      <c r="J10">
        <v>-1</v>
      </c>
      <c r="K10">
        <v>-5</v>
      </c>
      <c r="L10">
        <v>-51</v>
      </c>
      <c r="M10" t="s">
        <v>21</v>
      </c>
    </row>
    <row r="11" spans="1:13" x14ac:dyDescent="0.25">
      <c r="A11">
        <v>500</v>
      </c>
      <c r="B11" s="3">
        <v>44256</v>
      </c>
      <c r="C11">
        <v>1.4119999999999999</v>
      </c>
      <c r="D11">
        <v>-0.98299999999999998</v>
      </c>
      <c r="E11">
        <v>1.2490000000000001</v>
      </c>
      <c r="F11">
        <v>-0.99399999999999999</v>
      </c>
      <c r="G11">
        <v>1.3180000000000001</v>
      </c>
      <c r="H11">
        <v>-0.997</v>
      </c>
      <c r="I11">
        <v>1.3129999999999999</v>
      </c>
      <c r="J11">
        <v>-0.999</v>
      </c>
      <c r="K11">
        <v>-5</v>
      </c>
      <c r="L11">
        <v>-51</v>
      </c>
      <c r="M11" t="s">
        <v>21</v>
      </c>
    </row>
    <row r="12" spans="1:13" x14ac:dyDescent="0.25">
      <c r="A12">
        <v>630</v>
      </c>
      <c r="B12" s="3">
        <v>44256</v>
      </c>
      <c r="C12">
        <v>1.387</v>
      </c>
      <c r="D12">
        <v>-0.995</v>
      </c>
      <c r="E12">
        <v>1.3080000000000001</v>
      </c>
      <c r="F12">
        <v>-0.99299999999999999</v>
      </c>
      <c r="G12">
        <v>1.2549999999999999</v>
      </c>
      <c r="H12">
        <v>-0.997</v>
      </c>
      <c r="I12">
        <v>1.2849999999999999</v>
      </c>
      <c r="J12">
        <v>-0.999</v>
      </c>
      <c r="K12">
        <v>-5</v>
      </c>
      <c r="L12">
        <v>-57</v>
      </c>
      <c r="M12" t="s">
        <v>21</v>
      </c>
    </row>
    <row r="13" spans="1:13" x14ac:dyDescent="0.25">
      <c r="A13">
        <v>800</v>
      </c>
      <c r="B13" s="3">
        <v>44256</v>
      </c>
      <c r="C13">
        <v>1.022</v>
      </c>
      <c r="D13">
        <v>-0.97299999999999998</v>
      </c>
      <c r="E13">
        <v>1.2350000000000001</v>
      </c>
      <c r="F13">
        <v>-0.999</v>
      </c>
      <c r="G13">
        <v>1.252</v>
      </c>
      <c r="H13">
        <v>-0.999</v>
      </c>
      <c r="I13">
        <v>1.3</v>
      </c>
      <c r="J13">
        <v>-0.999</v>
      </c>
      <c r="K13">
        <v>-5</v>
      </c>
      <c r="L13">
        <v>-50</v>
      </c>
      <c r="M13" t="s">
        <v>21</v>
      </c>
    </row>
    <row r="14" spans="1:13" x14ac:dyDescent="0.25">
      <c r="A14" s="5">
        <v>1000</v>
      </c>
      <c r="B14" s="3">
        <v>44256</v>
      </c>
      <c r="C14">
        <v>1.161</v>
      </c>
      <c r="D14">
        <v>-0.98599999999999999</v>
      </c>
      <c r="E14">
        <v>1.1200000000000001</v>
      </c>
      <c r="F14">
        <v>-0.998</v>
      </c>
      <c r="G14">
        <v>1.1379999999999999</v>
      </c>
      <c r="H14">
        <v>-0.997</v>
      </c>
      <c r="I14">
        <v>1.206</v>
      </c>
      <c r="J14">
        <v>-0.999</v>
      </c>
      <c r="K14">
        <v>-5</v>
      </c>
      <c r="L14">
        <v>-60</v>
      </c>
      <c r="M14" t="s">
        <v>21</v>
      </c>
    </row>
    <row r="15" spans="1:13" x14ac:dyDescent="0.25">
      <c r="A15" s="5">
        <v>1250</v>
      </c>
      <c r="B15" s="3">
        <v>44256</v>
      </c>
      <c r="C15">
        <v>0.93100000000000005</v>
      </c>
      <c r="D15">
        <v>-0.99199999999999999</v>
      </c>
      <c r="E15">
        <v>1.034</v>
      </c>
      <c r="F15">
        <v>-0.999</v>
      </c>
      <c r="G15">
        <v>1.0660000000000001</v>
      </c>
      <c r="H15">
        <v>-0.999</v>
      </c>
      <c r="I15">
        <v>1.07</v>
      </c>
      <c r="J15">
        <v>-1</v>
      </c>
      <c r="K15">
        <v>-5</v>
      </c>
      <c r="L15">
        <v>-39</v>
      </c>
      <c r="M15" t="s">
        <v>21</v>
      </c>
    </row>
    <row r="16" spans="1:13" x14ac:dyDescent="0.25">
      <c r="A16" s="5">
        <v>1600</v>
      </c>
      <c r="B16" s="3">
        <v>44256</v>
      </c>
      <c r="C16">
        <v>0.94299999999999995</v>
      </c>
      <c r="D16">
        <v>-0.997</v>
      </c>
      <c r="E16">
        <v>1.046</v>
      </c>
      <c r="F16">
        <v>-0.997</v>
      </c>
      <c r="G16">
        <v>1.081</v>
      </c>
      <c r="H16">
        <v>-0.999</v>
      </c>
      <c r="I16">
        <v>1.0940000000000001</v>
      </c>
      <c r="J16">
        <v>-0.999</v>
      </c>
      <c r="K16">
        <v>-5</v>
      </c>
      <c r="L16">
        <v>-54</v>
      </c>
      <c r="M16" t="s">
        <v>21</v>
      </c>
    </row>
    <row r="17" spans="1:13" x14ac:dyDescent="0.25">
      <c r="A17" s="5">
        <v>2000</v>
      </c>
      <c r="B17" s="3">
        <v>44256</v>
      </c>
      <c r="C17">
        <v>0.879</v>
      </c>
      <c r="D17">
        <v>-0.99399999999999999</v>
      </c>
      <c r="E17">
        <v>0.96899999999999997</v>
      </c>
      <c r="F17">
        <v>-0.999</v>
      </c>
      <c r="G17">
        <v>0.98899999999999999</v>
      </c>
      <c r="H17">
        <v>-0.999</v>
      </c>
      <c r="I17">
        <v>0.99199999999999999</v>
      </c>
      <c r="J17">
        <v>-1</v>
      </c>
      <c r="K17">
        <v>-5</v>
      </c>
      <c r="L17">
        <v>-44</v>
      </c>
      <c r="M17" t="s">
        <v>21</v>
      </c>
    </row>
    <row r="18" spans="1:13" x14ac:dyDescent="0.25">
      <c r="A18" s="5">
        <v>2500</v>
      </c>
      <c r="B18" s="3">
        <v>44256</v>
      </c>
      <c r="C18">
        <v>0.92700000000000005</v>
      </c>
      <c r="D18">
        <v>-0.998</v>
      </c>
      <c r="E18">
        <v>0.96399999999999997</v>
      </c>
      <c r="F18">
        <v>-0.999</v>
      </c>
      <c r="G18">
        <v>0.97099999999999997</v>
      </c>
      <c r="H18">
        <v>-1</v>
      </c>
      <c r="I18">
        <v>0.99099999999999999</v>
      </c>
      <c r="J18">
        <v>-1</v>
      </c>
      <c r="K18">
        <v>-5</v>
      </c>
      <c r="L18">
        <v>-55</v>
      </c>
      <c r="M18" t="s">
        <v>21</v>
      </c>
    </row>
    <row r="19" spans="1:13" x14ac:dyDescent="0.25">
      <c r="A19" s="5">
        <v>3150</v>
      </c>
      <c r="B19" s="3">
        <v>44256</v>
      </c>
      <c r="C19">
        <v>0.89300000000000002</v>
      </c>
      <c r="D19">
        <v>-0.996</v>
      </c>
      <c r="E19">
        <v>0.89100000000000001</v>
      </c>
      <c r="F19">
        <v>-0.998</v>
      </c>
      <c r="G19">
        <v>0.92400000000000004</v>
      </c>
      <c r="H19">
        <v>-0.999</v>
      </c>
      <c r="I19">
        <v>0.95899999999999996</v>
      </c>
      <c r="J19">
        <v>-0.999</v>
      </c>
      <c r="K19">
        <v>-5</v>
      </c>
      <c r="L19">
        <v>-52</v>
      </c>
      <c r="M19" t="s">
        <v>21</v>
      </c>
    </row>
    <row r="20" spans="1:13" x14ac:dyDescent="0.25">
      <c r="A20" s="5">
        <v>4000</v>
      </c>
      <c r="B20" s="3">
        <v>44256</v>
      </c>
      <c r="C20">
        <v>0.72399999999999998</v>
      </c>
      <c r="D20">
        <v>-0.996</v>
      </c>
      <c r="E20">
        <v>0.79900000000000004</v>
      </c>
      <c r="F20">
        <v>-0.999</v>
      </c>
      <c r="G20">
        <v>0.80800000000000005</v>
      </c>
      <c r="H20">
        <v>-1</v>
      </c>
      <c r="I20">
        <v>0.81100000000000005</v>
      </c>
      <c r="J20">
        <v>-1</v>
      </c>
      <c r="K20">
        <v>-5</v>
      </c>
      <c r="L20">
        <v>-49</v>
      </c>
      <c r="M20" t="s">
        <v>21</v>
      </c>
    </row>
    <row r="21" spans="1:13" x14ac:dyDescent="0.25">
      <c r="A21" s="5">
        <v>5000</v>
      </c>
      <c r="B21" s="3">
        <v>44256</v>
      </c>
      <c r="C21">
        <v>0.61399999999999999</v>
      </c>
      <c r="D21">
        <v>-0.99</v>
      </c>
      <c r="E21">
        <v>0.70799999999999996</v>
      </c>
      <c r="F21">
        <v>-0.999</v>
      </c>
      <c r="G21">
        <v>0.73499999999999999</v>
      </c>
      <c r="H21">
        <v>-0.999</v>
      </c>
      <c r="I21">
        <v>0.755</v>
      </c>
      <c r="J21">
        <v>-1</v>
      </c>
      <c r="K21">
        <v>-5</v>
      </c>
      <c r="L21">
        <v>-50</v>
      </c>
      <c r="M21" t="s">
        <v>21</v>
      </c>
    </row>
    <row r="22" spans="1:13" x14ac:dyDescent="0.25">
      <c r="A22" s="5">
        <v>6300</v>
      </c>
      <c r="B22" s="3">
        <v>44256</v>
      </c>
      <c r="C22">
        <v>0.59</v>
      </c>
      <c r="D22">
        <v>-0.98899999999999999</v>
      </c>
      <c r="E22">
        <v>0.60699999999999998</v>
      </c>
      <c r="F22">
        <v>-0.999</v>
      </c>
      <c r="G22">
        <v>0.61599999999999999</v>
      </c>
      <c r="H22">
        <v>-1</v>
      </c>
      <c r="I22">
        <v>0.61799999999999999</v>
      </c>
      <c r="J22">
        <v>-1</v>
      </c>
      <c r="K22">
        <v>-5</v>
      </c>
      <c r="L22">
        <v>-36</v>
      </c>
      <c r="M22" t="s">
        <v>21</v>
      </c>
    </row>
  </sheetData>
  <pageMargins left="0.7" right="0.7" top="0.78740157499999996" bottom="0.78740157499999996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E487D-7EE9-467B-99DD-100FCF3F3775}">
  <sheetPr codeName="Tabelle16"/>
  <dimension ref="A1:M22"/>
  <sheetViews>
    <sheetView workbookViewId="0">
      <selection sqref="A1:M22"/>
    </sheetView>
  </sheetViews>
  <sheetFormatPr baseColWidth="10" defaultRowHeight="15" x14ac:dyDescent="0.25"/>
  <cols>
    <col min="1" max="1" width="5" bestFit="1" customWidth="1"/>
    <col min="2" max="2" width="7.140625" bestFit="1" customWidth="1"/>
    <col min="3" max="3" width="12" bestFit="1" customWidth="1"/>
    <col min="4" max="4" width="12.7109375" bestFit="1" customWidth="1"/>
    <col min="5" max="5" width="12" bestFit="1" customWidth="1"/>
    <col min="6" max="6" width="12.7109375" bestFit="1" customWidth="1"/>
    <col min="7" max="7" width="12" bestFit="1" customWidth="1"/>
    <col min="8" max="8" width="12.7109375" bestFit="1" customWidth="1"/>
    <col min="9" max="9" width="12" bestFit="1" customWidth="1"/>
    <col min="10" max="10" width="12.7109375" bestFit="1" customWidth="1"/>
    <col min="11" max="12" width="3.7109375" bestFit="1" customWidth="1"/>
    <col min="13" max="13" width="9.85546875" bestFit="1" customWidth="1"/>
  </cols>
  <sheetData>
    <row r="1" spans="1:13" x14ac:dyDescent="0.25">
      <c r="A1">
        <v>50</v>
      </c>
      <c r="B1" s="3">
        <v>44256</v>
      </c>
      <c r="C1">
        <v>1.585</v>
      </c>
      <c r="D1">
        <v>-0.97399999999999998</v>
      </c>
      <c r="E1">
        <v>1.6679999999999999</v>
      </c>
      <c r="F1">
        <v>-0.99299999999999999</v>
      </c>
      <c r="G1">
        <v>1.778</v>
      </c>
      <c r="H1">
        <v>-0.997</v>
      </c>
      <c r="I1">
        <v>1.819</v>
      </c>
      <c r="J1">
        <v>-0.998</v>
      </c>
      <c r="K1">
        <v>-5</v>
      </c>
      <c r="L1">
        <v>-47</v>
      </c>
      <c r="M1" t="s">
        <v>21</v>
      </c>
    </row>
    <row r="2" spans="1:13" x14ac:dyDescent="0.25">
      <c r="A2">
        <v>63</v>
      </c>
      <c r="B2" s="3">
        <v>44256</v>
      </c>
      <c r="C2">
        <v>1.512</v>
      </c>
      <c r="D2">
        <v>-0.96099999999999997</v>
      </c>
      <c r="E2">
        <v>1.748</v>
      </c>
      <c r="F2">
        <v>-0.98</v>
      </c>
      <c r="G2">
        <v>1.8420000000000001</v>
      </c>
      <c r="H2">
        <v>-0.99199999999999999</v>
      </c>
      <c r="I2">
        <v>1.917</v>
      </c>
      <c r="J2">
        <v>-0.997</v>
      </c>
      <c r="K2">
        <v>-5</v>
      </c>
      <c r="L2">
        <v>-51</v>
      </c>
      <c r="M2" t="s">
        <v>21</v>
      </c>
    </row>
    <row r="3" spans="1:13" x14ac:dyDescent="0.25">
      <c r="A3">
        <v>80</v>
      </c>
      <c r="B3" s="3">
        <v>44256</v>
      </c>
      <c r="C3">
        <v>2.0270000000000001</v>
      </c>
      <c r="D3">
        <v>-0.93799999999999994</v>
      </c>
      <c r="E3">
        <v>1.4910000000000001</v>
      </c>
      <c r="F3">
        <v>-0.98799999999999999</v>
      </c>
      <c r="G3">
        <v>1.6879999999999999</v>
      </c>
      <c r="H3">
        <v>-0.99399999999999999</v>
      </c>
      <c r="I3">
        <v>1.62</v>
      </c>
      <c r="J3">
        <v>-0.998</v>
      </c>
      <c r="K3">
        <v>-5</v>
      </c>
      <c r="L3">
        <v>-60</v>
      </c>
      <c r="M3" t="s">
        <v>21</v>
      </c>
    </row>
    <row r="4" spans="1:13" x14ac:dyDescent="0.25">
      <c r="A4">
        <v>100</v>
      </c>
      <c r="B4" s="3">
        <v>44256</v>
      </c>
      <c r="C4">
        <v>1.9870000000000001</v>
      </c>
      <c r="D4">
        <v>-0.97399999999999998</v>
      </c>
      <c r="E4">
        <v>1.286</v>
      </c>
      <c r="F4">
        <v>-0.97299999999999998</v>
      </c>
      <c r="G4">
        <v>1.2909999999999999</v>
      </c>
      <c r="H4">
        <v>-0.99099999999999999</v>
      </c>
      <c r="I4">
        <v>1.504</v>
      </c>
      <c r="J4">
        <v>-0.99399999999999999</v>
      </c>
      <c r="K4">
        <v>-5</v>
      </c>
      <c r="L4">
        <v>-54</v>
      </c>
      <c r="M4" t="s">
        <v>21</v>
      </c>
    </row>
    <row r="5" spans="1:13" x14ac:dyDescent="0.25">
      <c r="A5">
        <v>125</v>
      </c>
      <c r="B5" s="3">
        <v>44256</v>
      </c>
      <c r="C5">
        <v>1.829</v>
      </c>
      <c r="D5">
        <v>-0.97499999999999998</v>
      </c>
      <c r="E5">
        <v>1.329</v>
      </c>
      <c r="F5">
        <v>-0.99299999999999999</v>
      </c>
      <c r="G5">
        <v>1.635</v>
      </c>
      <c r="H5">
        <v>-0.98799999999999999</v>
      </c>
      <c r="I5">
        <v>1.3580000000000001</v>
      </c>
      <c r="J5">
        <v>-0.995</v>
      </c>
      <c r="K5">
        <v>-5</v>
      </c>
      <c r="L5">
        <v>-28</v>
      </c>
      <c r="M5" t="s">
        <v>21</v>
      </c>
    </row>
    <row r="6" spans="1:13" x14ac:dyDescent="0.25">
      <c r="A6">
        <v>160</v>
      </c>
      <c r="B6" s="3">
        <v>44256</v>
      </c>
      <c r="C6">
        <v>1.133</v>
      </c>
      <c r="D6">
        <v>-0.98899999999999999</v>
      </c>
      <c r="E6">
        <v>1.43</v>
      </c>
      <c r="F6">
        <v>-0.99199999999999999</v>
      </c>
      <c r="G6">
        <v>1.4530000000000001</v>
      </c>
      <c r="H6">
        <v>-0.997</v>
      </c>
      <c r="I6">
        <v>1.474</v>
      </c>
      <c r="J6">
        <v>-0.997</v>
      </c>
      <c r="K6">
        <v>-5</v>
      </c>
      <c r="L6">
        <v>-36</v>
      </c>
      <c r="M6" t="s">
        <v>21</v>
      </c>
    </row>
    <row r="7" spans="1:13" x14ac:dyDescent="0.25">
      <c r="A7">
        <v>200</v>
      </c>
      <c r="B7" s="3">
        <v>44256</v>
      </c>
      <c r="C7">
        <v>1.7330000000000001</v>
      </c>
      <c r="D7">
        <v>-0.99299999999999999</v>
      </c>
      <c r="E7">
        <v>1.383</v>
      </c>
      <c r="F7">
        <v>-0.98299999999999998</v>
      </c>
      <c r="G7">
        <v>1.512</v>
      </c>
      <c r="H7">
        <v>-0.99299999999999999</v>
      </c>
      <c r="I7">
        <v>1.591</v>
      </c>
      <c r="J7">
        <v>-0.997</v>
      </c>
      <c r="K7">
        <v>-5</v>
      </c>
      <c r="L7">
        <v>-52</v>
      </c>
      <c r="M7" t="s">
        <v>21</v>
      </c>
    </row>
    <row r="8" spans="1:13" x14ac:dyDescent="0.25">
      <c r="A8">
        <v>250</v>
      </c>
      <c r="B8" s="3">
        <v>44256</v>
      </c>
      <c r="C8">
        <v>1.915</v>
      </c>
      <c r="D8">
        <v>-0.997</v>
      </c>
      <c r="E8">
        <v>1.4139999999999999</v>
      </c>
      <c r="F8">
        <v>-0.995</v>
      </c>
      <c r="G8">
        <v>1.389</v>
      </c>
      <c r="H8">
        <v>-0.997</v>
      </c>
      <c r="I8">
        <v>1.4750000000000001</v>
      </c>
      <c r="J8">
        <v>-0.998</v>
      </c>
      <c r="K8">
        <v>-5</v>
      </c>
      <c r="L8">
        <v>-52</v>
      </c>
      <c r="M8" t="s">
        <v>21</v>
      </c>
    </row>
    <row r="9" spans="1:13" x14ac:dyDescent="0.25">
      <c r="A9">
        <v>315</v>
      </c>
      <c r="B9" s="3">
        <v>44256</v>
      </c>
      <c r="C9">
        <v>1.837</v>
      </c>
      <c r="D9">
        <v>-0.98099999999999998</v>
      </c>
      <c r="E9">
        <v>1.379</v>
      </c>
      <c r="F9">
        <v>-0.99399999999999999</v>
      </c>
      <c r="G9">
        <v>1.5329999999999999</v>
      </c>
      <c r="H9">
        <v>-0.995</v>
      </c>
      <c r="I9">
        <v>1.4950000000000001</v>
      </c>
      <c r="J9">
        <v>-0.998</v>
      </c>
      <c r="K9">
        <v>-5</v>
      </c>
      <c r="L9">
        <v>-57</v>
      </c>
      <c r="M9" t="s">
        <v>21</v>
      </c>
    </row>
    <row r="10" spans="1:13" x14ac:dyDescent="0.25">
      <c r="A10">
        <v>400</v>
      </c>
      <c r="B10" s="3">
        <v>44256</v>
      </c>
      <c r="C10">
        <v>1.706</v>
      </c>
      <c r="D10">
        <v>-0.98899999999999999</v>
      </c>
      <c r="E10">
        <v>1.288</v>
      </c>
      <c r="F10">
        <v>-0.99</v>
      </c>
      <c r="G10">
        <v>1.3460000000000001</v>
      </c>
      <c r="H10">
        <v>-0.996</v>
      </c>
      <c r="I10">
        <v>1.4359999999999999</v>
      </c>
      <c r="J10">
        <v>-0.999</v>
      </c>
      <c r="K10">
        <v>-5</v>
      </c>
      <c r="L10">
        <v>-60</v>
      </c>
      <c r="M10" t="s">
        <v>21</v>
      </c>
    </row>
    <row r="11" spans="1:13" x14ac:dyDescent="0.25">
      <c r="A11">
        <v>500</v>
      </c>
      <c r="B11" s="3">
        <v>44256</v>
      </c>
      <c r="C11">
        <v>1.9059999999999999</v>
      </c>
      <c r="D11">
        <v>-0.98499999999999999</v>
      </c>
      <c r="E11">
        <v>1.1910000000000001</v>
      </c>
      <c r="F11">
        <v>-0.995</v>
      </c>
      <c r="G11">
        <v>1.1890000000000001</v>
      </c>
      <c r="H11">
        <v>-0.998</v>
      </c>
      <c r="I11">
        <v>1.1919999999999999</v>
      </c>
      <c r="J11">
        <v>-0.998</v>
      </c>
      <c r="K11">
        <v>-5</v>
      </c>
      <c r="L11">
        <v>-36</v>
      </c>
      <c r="M11" t="s">
        <v>21</v>
      </c>
    </row>
    <row r="12" spans="1:13" x14ac:dyDescent="0.25">
      <c r="A12">
        <v>630</v>
      </c>
      <c r="B12" s="3">
        <v>44256</v>
      </c>
      <c r="C12">
        <v>1.2689999999999999</v>
      </c>
      <c r="D12">
        <v>-0.97599999999999998</v>
      </c>
      <c r="E12">
        <v>1.23</v>
      </c>
      <c r="F12">
        <v>-0.996</v>
      </c>
      <c r="G12">
        <v>1.236</v>
      </c>
      <c r="H12">
        <v>-0.998</v>
      </c>
      <c r="I12">
        <v>1.3320000000000001</v>
      </c>
      <c r="J12">
        <v>-0.999</v>
      </c>
      <c r="K12">
        <v>-5</v>
      </c>
      <c r="L12">
        <v>-60</v>
      </c>
      <c r="M12" t="s">
        <v>21</v>
      </c>
    </row>
    <row r="13" spans="1:13" x14ac:dyDescent="0.25">
      <c r="A13">
        <v>800</v>
      </c>
      <c r="B13" s="3">
        <v>44256</v>
      </c>
      <c r="C13">
        <v>1.175</v>
      </c>
      <c r="D13">
        <v>-0.98799999999999999</v>
      </c>
      <c r="E13">
        <v>1.133</v>
      </c>
      <c r="F13">
        <v>-0.997</v>
      </c>
      <c r="G13">
        <v>1.169</v>
      </c>
      <c r="H13">
        <v>-0.999</v>
      </c>
      <c r="I13">
        <v>1.173</v>
      </c>
      <c r="J13">
        <v>-0.999</v>
      </c>
      <c r="K13">
        <v>-5</v>
      </c>
      <c r="L13">
        <v>-40</v>
      </c>
      <c r="M13" t="s">
        <v>21</v>
      </c>
    </row>
    <row r="14" spans="1:13" x14ac:dyDescent="0.25">
      <c r="A14" s="5">
        <v>1000</v>
      </c>
      <c r="B14" s="3">
        <v>44256</v>
      </c>
      <c r="C14">
        <v>0.998</v>
      </c>
      <c r="D14">
        <v>-0.98799999999999999</v>
      </c>
      <c r="E14">
        <v>1.24</v>
      </c>
      <c r="F14">
        <v>-0.995</v>
      </c>
      <c r="G14">
        <v>1.1579999999999999</v>
      </c>
      <c r="H14">
        <v>-0.997</v>
      </c>
      <c r="I14">
        <v>1.153</v>
      </c>
      <c r="J14">
        <v>-0.999</v>
      </c>
      <c r="K14">
        <v>-5</v>
      </c>
      <c r="L14">
        <v>-45</v>
      </c>
      <c r="M14" t="s">
        <v>21</v>
      </c>
    </row>
    <row r="15" spans="1:13" x14ac:dyDescent="0.25">
      <c r="A15" s="5">
        <v>1250</v>
      </c>
      <c r="B15" s="3">
        <v>44256</v>
      </c>
      <c r="C15">
        <v>1.1779999999999999</v>
      </c>
      <c r="D15">
        <v>-0.997</v>
      </c>
      <c r="E15">
        <v>1.1279999999999999</v>
      </c>
      <c r="F15">
        <v>-0.999</v>
      </c>
      <c r="G15">
        <v>1.1299999999999999</v>
      </c>
      <c r="H15">
        <v>-0.999</v>
      </c>
      <c r="I15">
        <v>1.139</v>
      </c>
      <c r="J15">
        <v>-1</v>
      </c>
      <c r="K15">
        <v>-5</v>
      </c>
      <c r="L15">
        <v>-48</v>
      </c>
      <c r="M15" t="s">
        <v>21</v>
      </c>
    </row>
    <row r="16" spans="1:13" x14ac:dyDescent="0.25">
      <c r="A16" s="5">
        <v>1600</v>
      </c>
      <c r="B16" s="3">
        <v>44256</v>
      </c>
      <c r="C16">
        <v>1.05</v>
      </c>
      <c r="D16">
        <v>-0.995</v>
      </c>
      <c r="E16">
        <v>1.0189999999999999</v>
      </c>
      <c r="F16">
        <v>-0.999</v>
      </c>
      <c r="G16">
        <v>1.018</v>
      </c>
      <c r="H16">
        <v>-0.999</v>
      </c>
      <c r="I16">
        <v>1.0669999999999999</v>
      </c>
      <c r="J16">
        <v>-0.999</v>
      </c>
      <c r="K16">
        <v>-5</v>
      </c>
      <c r="L16">
        <v>-56</v>
      </c>
      <c r="M16" t="s">
        <v>21</v>
      </c>
    </row>
    <row r="17" spans="1:13" x14ac:dyDescent="0.25">
      <c r="A17" s="5">
        <v>2000</v>
      </c>
      <c r="B17" s="3">
        <v>44256</v>
      </c>
      <c r="C17">
        <v>1.0389999999999999</v>
      </c>
      <c r="D17">
        <v>-0.99399999999999999</v>
      </c>
      <c r="E17">
        <v>1.0429999999999999</v>
      </c>
      <c r="F17">
        <v>-0.999</v>
      </c>
      <c r="G17">
        <v>1.03</v>
      </c>
      <c r="H17">
        <v>-0.999</v>
      </c>
      <c r="I17">
        <v>1.044</v>
      </c>
      <c r="J17">
        <v>-1</v>
      </c>
      <c r="K17">
        <v>-5</v>
      </c>
      <c r="L17">
        <v>-57</v>
      </c>
      <c r="M17" t="s">
        <v>21</v>
      </c>
    </row>
    <row r="18" spans="1:13" x14ac:dyDescent="0.25">
      <c r="A18" s="5">
        <v>2500</v>
      </c>
      <c r="B18" s="3">
        <v>44256</v>
      </c>
      <c r="C18">
        <v>1.119</v>
      </c>
      <c r="D18">
        <v>-0.99299999999999999</v>
      </c>
      <c r="E18">
        <v>0.93400000000000005</v>
      </c>
      <c r="F18">
        <v>-0.999</v>
      </c>
      <c r="G18">
        <v>0.93300000000000005</v>
      </c>
      <c r="H18">
        <v>-1</v>
      </c>
      <c r="I18">
        <v>0.94</v>
      </c>
      <c r="J18">
        <v>-1</v>
      </c>
      <c r="K18">
        <v>-5</v>
      </c>
      <c r="L18">
        <v>-42</v>
      </c>
      <c r="M18" t="s">
        <v>21</v>
      </c>
    </row>
    <row r="19" spans="1:13" x14ac:dyDescent="0.25">
      <c r="A19" s="5">
        <v>3150</v>
      </c>
      <c r="B19" s="3">
        <v>44256</v>
      </c>
      <c r="C19">
        <v>0.94399999999999995</v>
      </c>
      <c r="D19">
        <v>-0.997</v>
      </c>
      <c r="E19">
        <v>0.91</v>
      </c>
      <c r="F19">
        <v>-0.999</v>
      </c>
      <c r="G19">
        <v>0.90400000000000003</v>
      </c>
      <c r="H19">
        <v>-1</v>
      </c>
      <c r="I19">
        <v>0.90700000000000003</v>
      </c>
      <c r="J19">
        <v>-1</v>
      </c>
      <c r="K19">
        <v>-5</v>
      </c>
      <c r="L19">
        <v>-42</v>
      </c>
      <c r="M19" t="s">
        <v>21</v>
      </c>
    </row>
    <row r="20" spans="1:13" x14ac:dyDescent="0.25">
      <c r="A20" s="5">
        <v>4000</v>
      </c>
      <c r="B20" s="3">
        <v>44256</v>
      </c>
      <c r="C20">
        <v>0.73799999999999999</v>
      </c>
      <c r="D20">
        <v>-0.996</v>
      </c>
      <c r="E20">
        <v>0.84899999999999998</v>
      </c>
      <c r="F20">
        <v>-0.999</v>
      </c>
      <c r="G20">
        <v>0.85599999999999998</v>
      </c>
      <c r="H20">
        <v>-1</v>
      </c>
      <c r="I20">
        <v>0.83699999999999997</v>
      </c>
      <c r="J20">
        <v>-1</v>
      </c>
      <c r="K20">
        <v>-5</v>
      </c>
      <c r="L20">
        <v>-56</v>
      </c>
      <c r="M20" t="s">
        <v>21</v>
      </c>
    </row>
    <row r="21" spans="1:13" x14ac:dyDescent="0.25">
      <c r="A21" s="5">
        <v>5000</v>
      </c>
      <c r="B21" s="3">
        <v>44256</v>
      </c>
      <c r="C21">
        <v>0.77</v>
      </c>
      <c r="D21">
        <v>-0.997</v>
      </c>
      <c r="E21">
        <v>0.72799999999999998</v>
      </c>
      <c r="F21">
        <v>-0.999</v>
      </c>
      <c r="G21">
        <v>0.754</v>
      </c>
      <c r="H21">
        <v>-0.999</v>
      </c>
      <c r="I21">
        <v>0.76</v>
      </c>
      <c r="J21">
        <v>-1</v>
      </c>
      <c r="K21">
        <v>-5</v>
      </c>
      <c r="L21">
        <v>-42</v>
      </c>
      <c r="M21" t="s">
        <v>21</v>
      </c>
    </row>
    <row r="22" spans="1:13" x14ac:dyDescent="0.25">
      <c r="A22" s="5">
        <v>6300</v>
      </c>
      <c r="B22" s="3">
        <v>44256</v>
      </c>
      <c r="C22">
        <v>0.52200000000000002</v>
      </c>
      <c r="D22">
        <v>-0.995</v>
      </c>
      <c r="E22">
        <v>0.66400000000000003</v>
      </c>
      <c r="F22">
        <v>-1</v>
      </c>
      <c r="G22">
        <v>0.65300000000000002</v>
      </c>
      <c r="H22">
        <v>-1</v>
      </c>
      <c r="I22">
        <v>0.65800000000000003</v>
      </c>
      <c r="J22">
        <v>-1</v>
      </c>
      <c r="K22">
        <v>-5</v>
      </c>
      <c r="L22">
        <v>-44</v>
      </c>
      <c r="M22" t="s">
        <v>21</v>
      </c>
    </row>
  </sheetData>
  <pageMargins left="0.7" right="0.7" top="0.78740157499999996" bottom="0.78740157499999996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A2C7D-BA9F-4E75-86A7-C3ADFD373567}">
  <sheetPr codeName="Tabelle17"/>
  <dimension ref="A1:M22"/>
  <sheetViews>
    <sheetView workbookViewId="0">
      <selection activeCell="H28" sqref="H28"/>
    </sheetView>
  </sheetViews>
  <sheetFormatPr baseColWidth="10" defaultRowHeight="15" x14ac:dyDescent="0.25"/>
  <cols>
    <col min="1" max="1" width="5" bestFit="1" customWidth="1"/>
    <col min="2" max="2" width="7.140625" bestFit="1" customWidth="1"/>
    <col min="3" max="3" width="12" bestFit="1" customWidth="1"/>
    <col min="4" max="4" width="12.7109375" bestFit="1" customWidth="1"/>
    <col min="5" max="5" width="12" bestFit="1" customWidth="1"/>
    <col min="6" max="6" width="12.7109375" bestFit="1" customWidth="1"/>
    <col min="7" max="7" width="12" bestFit="1" customWidth="1"/>
    <col min="8" max="8" width="12.7109375" bestFit="1" customWidth="1"/>
    <col min="9" max="9" width="12" bestFit="1" customWidth="1"/>
    <col min="10" max="10" width="12.7109375" bestFit="1" customWidth="1"/>
    <col min="11" max="12" width="3.7109375" bestFit="1" customWidth="1"/>
    <col min="13" max="13" width="9.85546875" bestFit="1" customWidth="1"/>
  </cols>
  <sheetData>
    <row r="1" spans="1:13" x14ac:dyDescent="0.25">
      <c r="A1">
        <v>50</v>
      </c>
      <c r="B1" s="3">
        <v>44256</v>
      </c>
      <c r="C1">
        <v>1.077</v>
      </c>
      <c r="D1">
        <v>-0.97</v>
      </c>
      <c r="E1">
        <v>1.2789999999999999</v>
      </c>
      <c r="F1">
        <v>-0.99199999999999999</v>
      </c>
      <c r="G1">
        <v>1.355</v>
      </c>
      <c r="H1">
        <v>-0.995</v>
      </c>
      <c r="I1">
        <v>1.351</v>
      </c>
      <c r="J1">
        <v>-0.997</v>
      </c>
      <c r="K1">
        <v>-5</v>
      </c>
      <c r="L1">
        <v>-39</v>
      </c>
      <c r="M1" t="s">
        <v>21</v>
      </c>
    </row>
    <row r="2" spans="1:13" x14ac:dyDescent="0.25">
      <c r="A2">
        <v>63</v>
      </c>
      <c r="B2" s="3">
        <v>44256</v>
      </c>
      <c r="C2">
        <v>1.4390000000000001</v>
      </c>
      <c r="D2">
        <v>-0.98799999999999999</v>
      </c>
      <c r="E2">
        <v>1.421</v>
      </c>
      <c r="F2">
        <v>-0.996</v>
      </c>
      <c r="G2">
        <v>1.4910000000000001</v>
      </c>
      <c r="H2">
        <v>-0.997</v>
      </c>
      <c r="I2">
        <v>1.444</v>
      </c>
      <c r="J2">
        <v>-0.998</v>
      </c>
      <c r="K2">
        <v>-5</v>
      </c>
      <c r="L2">
        <v>-33</v>
      </c>
      <c r="M2" t="s">
        <v>21</v>
      </c>
    </row>
    <row r="3" spans="1:13" x14ac:dyDescent="0.25">
      <c r="A3">
        <v>80</v>
      </c>
      <c r="B3" s="3">
        <v>44256</v>
      </c>
      <c r="C3">
        <v>1.982</v>
      </c>
      <c r="D3">
        <v>-0.94899999999999995</v>
      </c>
      <c r="E3">
        <v>1.2509999999999999</v>
      </c>
      <c r="F3">
        <v>-0.97599999999999998</v>
      </c>
      <c r="G3">
        <v>1.198</v>
      </c>
      <c r="H3">
        <v>-0.99299999999999999</v>
      </c>
      <c r="I3">
        <v>1.198</v>
      </c>
      <c r="J3">
        <v>-0.99299999999999999</v>
      </c>
      <c r="K3">
        <v>-5</v>
      </c>
      <c r="L3">
        <v>-35</v>
      </c>
      <c r="M3" t="s">
        <v>21</v>
      </c>
    </row>
    <row r="4" spans="1:13" x14ac:dyDescent="0.25">
      <c r="A4">
        <v>100</v>
      </c>
      <c r="B4" s="3">
        <v>44256</v>
      </c>
      <c r="C4">
        <v>1.5289999999999999</v>
      </c>
      <c r="D4">
        <v>-0.98399999999999999</v>
      </c>
      <c r="E4">
        <v>1.4990000000000001</v>
      </c>
      <c r="F4">
        <v>-0.96499999999999997</v>
      </c>
      <c r="G4">
        <v>1.48</v>
      </c>
      <c r="H4">
        <v>-0.99099999999999999</v>
      </c>
      <c r="I4">
        <v>1.61</v>
      </c>
      <c r="J4">
        <v>-0.996</v>
      </c>
      <c r="K4">
        <v>-5</v>
      </c>
      <c r="L4">
        <v>-59</v>
      </c>
      <c r="M4" t="s">
        <v>21</v>
      </c>
    </row>
    <row r="5" spans="1:13" x14ac:dyDescent="0.25">
      <c r="A5">
        <v>125</v>
      </c>
      <c r="B5" s="3">
        <v>44256</v>
      </c>
      <c r="C5">
        <v>1.5840000000000001</v>
      </c>
      <c r="D5">
        <v>-0.98799999999999999</v>
      </c>
      <c r="E5">
        <v>1.673</v>
      </c>
      <c r="F5">
        <v>-0.98299999999999998</v>
      </c>
      <c r="G5">
        <v>1.6140000000000001</v>
      </c>
      <c r="H5">
        <v>-0.99399999999999999</v>
      </c>
      <c r="I5">
        <v>1.768</v>
      </c>
      <c r="J5">
        <v>-0.997</v>
      </c>
      <c r="K5">
        <v>-5</v>
      </c>
      <c r="L5">
        <v>-55</v>
      </c>
      <c r="M5" t="s">
        <v>21</v>
      </c>
    </row>
    <row r="6" spans="1:13" x14ac:dyDescent="0.25">
      <c r="A6">
        <v>160</v>
      </c>
      <c r="B6" s="3">
        <v>44256</v>
      </c>
      <c r="C6">
        <v>1.206</v>
      </c>
      <c r="D6">
        <v>-0.99199999999999999</v>
      </c>
      <c r="E6">
        <v>1.2949999999999999</v>
      </c>
      <c r="F6">
        <v>-0.99099999999999999</v>
      </c>
      <c r="G6">
        <v>1.3879999999999999</v>
      </c>
      <c r="H6">
        <v>-0.99399999999999999</v>
      </c>
      <c r="I6">
        <v>1.43</v>
      </c>
      <c r="J6">
        <v>-0.996</v>
      </c>
      <c r="K6">
        <v>-5</v>
      </c>
      <c r="L6">
        <v>-54</v>
      </c>
      <c r="M6" t="s">
        <v>21</v>
      </c>
    </row>
    <row r="7" spans="1:13" x14ac:dyDescent="0.25">
      <c r="A7">
        <v>200</v>
      </c>
      <c r="B7" s="3">
        <v>44256</v>
      </c>
      <c r="C7">
        <v>0.90100000000000002</v>
      </c>
      <c r="D7">
        <v>-0.97299999999999998</v>
      </c>
      <c r="E7">
        <v>1.385</v>
      </c>
      <c r="F7">
        <v>-0.98799999999999999</v>
      </c>
      <c r="G7" t="s">
        <v>89</v>
      </c>
      <c r="H7" t="s">
        <v>89</v>
      </c>
      <c r="I7">
        <v>1.385</v>
      </c>
      <c r="J7">
        <v>-0.98799999999999999</v>
      </c>
      <c r="K7">
        <v>-5</v>
      </c>
      <c r="L7">
        <v>-25</v>
      </c>
      <c r="M7" t="s">
        <v>21</v>
      </c>
    </row>
    <row r="8" spans="1:13" x14ac:dyDescent="0.25">
      <c r="A8">
        <v>250</v>
      </c>
      <c r="B8" s="3">
        <v>44256</v>
      </c>
      <c r="C8">
        <v>1.054</v>
      </c>
      <c r="D8">
        <v>-0.995</v>
      </c>
      <c r="E8">
        <v>1.3380000000000001</v>
      </c>
      <c r="F8">
        <v>-0.997</v>
      </c>
      <c r="G8">
        <v>1.373</v>
      </c>
      <c r="H8">
        <v>-0.997</v>
      </c>
      <c r="I8">
        <v>1.32</v>
      </c>
      <c r="J8">
        <v>-0.998</v>
      </c>
      <c r="K8">
        <v>-5</v>
      </c>
      <c r="L8">
        <v>-33</v>
      </c>
      <c r="M8" t="s">
        <v>21</v>
      </c>
    </row>
    <row r="9" spans="1:13" x14ac:dyDescent="0.25">
      <c r="A9">
        <v>315</v>
      </c>
      <c r="B9" s="3">
        <v>44256</v>
      </c>
      <c r="C9">
        <v>1.45</v>
      </c>
      <c r="D9">
        <v>-0.98399999999999999</v>
      </c>
      <c r="E9">
        <v>1.4219999999999999</v>
      </c>
      <c r="F9">
        <v>-0.995</v>
      </c>
      <c r="G9">
        <v>1.5620000000000001</v>
      </c>
      <c r="H9">
        <v>-0.996</v>
      </c>
      <c r="I9">
        <v>1.548</v>
      </c>
      <c r="J9">
        <v>-0.999</v>
      </c>
      <c r="K9">
        <v>-5</v>
      </c>
      <c r="L9">
        <v>-60</v>
      </c>
      <c r="M9" t="s">
        <v>21</v>
      </c>
    </row>
    <row r="10" spans="1:13" x14ac:dyDescent="0.25">
      <c r="A10">
        <v>400</v>
      </c>
      <c r="B10" s="3">
        <v>44256</v>
      </c>
      <c r="C10">
        <v>1.4219999999999999</v>
      </c>
      <c r="D10">
        <v>-0.99399999999999999</v>
      </c>
      <c r="E10">
        <v>1.292</v>
      </c>
      <c r="F10">
        <v>-0.998</v>
      </c>
      <c r="G10">
        <v>1.395</v>
      </c>
      <c r="H10">
        <v>-0.998</v>
      </c>
      <c r="I10">
        <v>1.498</v>
      </c>
      <c r="J10">
        <v>-0.999</v>
      </c>
      <c r="K10">
        <v>-5</v>
      </c>
      <c r="L10">
        <v>-60</v>
      </c>
      <c r="M10" t="s">
        <v>21</v>
      </c>
    </row>
    <row r="11" spans="1:13" x14ac:dyDescent="0.25">
      <c r="A11">
        <v>500</v>
      </c>
      <c r="B11" s="3">
        <v>44256</v>
      </c>
      <c r="C11">
        <v>1.452</v>
      </c>
      <c r="D11">
        <v>-0.98899999999999999</v>
      </c>
      <c r="E11">
        <v>1.256</v>
      </c>
      <c r="F11">
        <v>-0.99399999999999999</v>
      </c>
      <c r="G11">
        <v>1.306</v>
      </c>
      <c r="H11">
        <v>-0.997</v>
      </c>
      <c r="I11">
        <v>1.298</v>
      </c>
      <c r="J11">
        <v>-0.999</v>
      </c>
      <c r="K11">
        <v>-5</v>
      </c>
      <c r="L11">
        <v>-58</v>
      </c>
      <c r="M11" t="s">
        <v>21</v>
      </c>
    </row>
    <row r="12" spans="1:13" x14ac:dyDescent="0.25">
      <c r="A12">
        <v>630</v>
      </c>
      <c r="B12" s="3">
        <v>44256</v>
      </c>
      <c r="C12">
        <v>1.2649999999999999</v>
      </c>
      <c r="D12">
        <v>-0.98599999999999999</v>
      </c>
      <c r="E12">
        <v>1.1850000000000001</v>
      </c>
      <c r="F12">
        <v>-0.996</v>
      </c>
      <c r="G12">
        <v>1.2070000000000001</v>
      </c>
      <c r="H12">
        <v>-0.998</v>
      </c>
      <c r="I12">
        <v>1.2569999999999999</v>
      </c>
      <c r="J12">
        <v>-0.999</v>
      </c>
      <c r="K12">
        <v>-5</v>
      </c>
      <c r="L12">
        <v>-51</v>
      </c>
      <c r="M12" t="s">
        <v>21</v>
      </c>
    </row>
    <row r="13" spans="1:13" x14ac:dyDescent="0.25">
      <c r="A13">
        <v>800</v>
      </c>
      <c r="B13" s="3">
        <v>44256</v>
      </c>
      <c r="C13">
        <v>1.089</v>
      </c>
      <c r="D13">
        <v>-0.97699999999999998</v>
      </c>
      <c r="E13">
        <v>1.2370000000000001</v>
      </c>
      <c r="F13">
        <v>-0.998</v>
      </c>
      <c r="G13">
        <v>1.2549999999999999</v>
      </c>
      <c r="H13">
        <v>-0.999</v>
      </c>
      <c r="I13">
        <v>1.25</v>
      </c>
      <c r="J13">
        <v>-0.999</v>
      </c>
      <c r="K13">
        <v>-5</v>
      </c>
      <c r="L13">
        <v>-42</v>
      </c>
      <c r="M13" t="s">
        <v>21</v>
      </c>
    </row>
    <row r="14" spans="1:13" x14ac:dyDescent="0.25">
      <c r="A14" s="5">
        <v>1000</v>
      </c>
      <c r="B14" s="3">
        <v>44256</v>
      </c>
      <c r="C14">
        <v>0.83699999999999997</v>
      </c>
      <c r="D14">
        <v>-0.96799999999999997</v>
      </c>
      <c r="E14">
        <v>1.161</v>
      </c>
      <c r="F14">
        <v>-0.998</v>
      </c>
      <c r="G14">
        <v>1.22</v>
      </c>
      <c r="H14">
        <v>-0.999</v>
      </c>
      <c r="I14">
        <v>1.1950000000000001</v>
      </c>
      <c r="J14">
        <v>-0.999</v>
      </c>
      <c r="K14">
        <v>-5</v>
      </c>
      <c r="L14">
        <v>-55</v>
      </c>
      <c r="M14" t="s">
        <v>21</v>
      </c>
    </row>
    <row r="15" spans="1:13" x14ac:dyDescent="0.25">
      <c r="A15" s="5">
        <v>1250</v>
      </c>
      <c r="B15" s="3">
        <v>44256</v>
      </c>
      <c r="C15">
        <v>0.92500000000000004</v>
      </c>
      <c r="D15">
        <v>-0.98699999999999999</v>
      </c>
      <c r="E15">
        <v>1.0780000000000001</v>
      </c>
      <c r="F15">
        <v>-0.998</v>
      </c>
      <c r="G15">
        <v>1.1140000000000001</v>
      </c>
      <c r="H15">
        <v>-0.999</v>
      </c>
      <c r="I15">
        <v>1.1319999999999999</v>
      </c>
      <c r="J15">
        <v>-1</v>
      </c>
      <c r="K15">
        <v>-5</v>
      </c>
      <c r="L15">
        <v>-54</v>
      </c>
      <c r="M15" t="s">
        <v>21</v>
      </c>
    </row>
    <row r="16" spans="1:13" x14ac:dyDescent="0.25">
      <c r="A16" s="5">
        <v>1600</v>
      </c>
      <c r="B16" s="3">
        <v>44256</v>
      </c>
      <c r="C16">
        <v>0.80700000000000005</v>
      </c>
      <c r="D16">
        <v>-0.99399999999999999</v>
      </c>
      <c r="E16">
        <v>0.98499999999999999</v>
      </c>
      <c r="F16">
        <v>-0.998</v>
      </c>
      <c r="G16">
        <v>1.046</v>
      </c>
      <c r="H16">
        <v>-0.999</v>
      </c>
      <c r="I16">
        <v>1.052</v>
      </c>
      <c r="J16">
        <v>-1</v>
      </c>
      <c r="K16">
        <v>-5</v>
      </c>
      <c r="L16">
        <v>-56</v>
      </c>
      <c r="M16" t="s">
        <v>21</v>
      </c>
    </row>
    <row r="17" spans="1:13" x14ac:dyDescent="0.25">
      <c r="A17" s="5">
        <v>2000</v>
      </c>
      <c r="B17" s="3">
        <v>44256</v>
      </c>
      <c r="C17">
        <v>0.90700000000000003</v>
      </c>
      <c r="D17">
        <v>-0.99299999999999999</v>
      </c>
      <c r="E17">
        <v>1.006</v>
      </c>
      <c r="F17">
        <v>-1</v>
      </c>
      <c r="G17">
        <v>1.002</v>
      </c>
      <c r="H17">
        <v>-1</v>
      </c>
      <c r="I17">
        <v>1.0049999999999999</v>
      </c>
      <c r="J17">
        <v>-1</v>
      </c>
      <c r="K17">
        <v>-5</v>
      </c>
      <c r="L17">
        <v>-58</v>
      </c>
      <c r="M17" t="s">
        <v>21</v>
      </c>
    </row>
    <row r="18" spans="1:13" x14ac:dyDescent="0.25">
      <c r="A18" s="5">
        <v>2500</v>
      </c>
      <c r="B18" s="3">
        <v>44256</v>
      </c>
      <c r="C18">
        <v>0.94099999999999995</v>
      </c>
      <c r="D18">
        <v>-0.99299999999999999</v>
      </c>
      <c r="E18">
        <v>0.96199999999999997</v>
      </c>
      <c r="F18">
        <v>-0.999</v>
      </c>
      <c r="G18">
        <v>0.95799999999999996</v>
      </c>
      <c r="H18">
        <v>-1</v>
      </c>
      <c r="I18">
        <v>0.95399999999999996</v>
      </c>
      <c r="J18">
        <v>-1</v>
      </c>
      <c r="K18">
        <v>-5</v>
      </c>
      <c r="L18">
        <v>-52</v>
      </c>
      <c r="M18" t="s">
        <v>21</v>
      </c>
    </row>
    <row r="19" spans="1:13" x14ac:dyDescent="0.25">
      <c r="A19" s="5">
        <v>3150</v>
      </c>
      <c r="B19" s="3">
        <v>44256</v>
      </c>
      <c r="C19">
        <v>0.92700000000000005</v>
      </c>
      <c r="D19">
        <v>-0.995</v>
      </c>
      <c r="E19">
        <v>0.85899999999999999</v>
      </c>
      <c r="F19">
        <v>-0.999</v>
      </c>
      <c r="G19">
        <v>0.86799999999999999</v>
      </c>
      <c r="H19">
        <v>-1</v>
      </c>
      <c r="I19">
        <v>0.88</v>
      </c>
      <c r="J19">
        <v>-1</v>
      </c>
      <c r="K19">
        <v>-5</v>
      </c>
      <c r="L19">
        <v>-42</v>
      </c>
      <c r="M19" t="s">
        <v>21</v>
      </c>
    </row>
    <row r="20" spans="1:13" x14ac:dyDescent="0.25">
      <c r="A20" s="5">
        <v>4000</v>
      </c>
      <c r="B20" s="3">
        <v>44256</v>
      </c>
      <c r="C20">
        <v>0.89900000000000002</v>
      </c>
      <c r="D20">
        <v>-0.98099999999999998</v>
      </c>
      <c r="E20">
        <v>0.77500000000000002</v>
      </c>
      <c r="F20">
        <v>-0.998</v>
      </c>
      <c r="G20">
        <v>0.79400000000000004</v>
      </c>
      <c r="H20">
        <v>-0.999</v>
      </c>
      <c r="I20">
        <v>0.82099999999999995</v>
      </c>
      <c r="J20">
        <v>-1</v>
      </c>
      <c r="K20">
        <v>-5</v>
      </c>
      <c r="L20">
        <v>-53</v>
      </c>
      <c r="M20" t="s">
        <v>21</v>
      </c>
    </row>
    <row r="21" spans="1:13" x14ac:dyDescent="0.25">
      <c r="A21" s="5">
        <v>5000</v>
      </c>
      <c r="B21" s="3">
        <v>44256</v>
      </c>
      <c r="C21">
        <v>0.73199999999999998</v>
      </c>
      <c r="D21">
        <v>-0.98199999999999998</v>
      </c>
      <c r="E21">
        <v>0.73599999999999999</v>
      </c>
      <c r="F21">
        <v>-0.998</v>
      </c>
      <c r="G21">
        <v>0.73</v>
      </c>
      <c r="H21">
        <v>-0.999</v>
      </c>
      <c r="I21">
        <v>0.74</v>
      </c>
      <c r="J21">
        <v>-1</v>
      </c>
      <c r="K21">
        <v>-5</v>
      </c>
      <c r="L21">
        <v>-53</v>
      </c>
      <c r="M21" t="s">
        <v>21</v>
      </c>
    </row>
    <row r="22" spans="1:13" x14ac:dyDescent="0.25">
      <c r="A22" s="5">
        <v>6300</v>
      </c>
      <c r="B22" s="3">
        <v>44256</v>
      </c>
      <c r="C22">
        <v>0.68700000000000006</v>
      </c>
      <c r="D22">
        <v>-0.99099999999999999</v>
      </c>
      <c r="E22">
        <v>0.6</v>
      </c>
      <c r="F22">
        <v>-0.999</v>
      </c>
      <c r="G22">
        <v>0.60899999999999999</v>
      </c>
      <c r="H22">
        <v>-1</v>
      </c>
      <c r="I22">
        <v>0.60899999999999999</v>
      </c>
      <c r="J22">
        <v>-1</v>
      </c>
      <c r="K22">
        <v>-5</v>
      </c>
      <c r="L22">
        <v>-35</v>
      </c>
      <c r="M22" t="s">
        <v>21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5DF54-77DD-4AB1-BB0E-012E888333BA}">
  <sheetPr codeName="Tabelle3"/>
  <dimension ref="A1:L31"/>
  <sheetViews>
    <sheetView zoomScale="85" zoomScaleNormal="85" workbookViewId="0">
      <selection activeCell="W49" sqref="W49"/>
    </sheetView>
  </sheetViews>
  <sheetFormatPr baseColWidth="10" defaultRowHeight="15" x14ac:dyDescent="0.25"/>
  <cols>
    <col min="3" max="3" width="14.7109375" customWidth="1"/>
    <col min="6" max="6" width="14.28515625" bestFit="1" customWidth="1"/>
    <col min="11" max="11" width="12.42578125" bestFit="1" customWidth="1"/>
  </cols>
  <sheetData>
    <row r="1" spans="1:12" x14ac:dyDescent="0.25">
      <c r="A1" t="s">
        <v>62</v>
      </c>
    </row>
    <row r="3" spans="1:12" x14ac:dyDescent="0.25">
      <c r="A3" t="s">
        <v>55</v>
      </c>
      <c r="B3" s="12">
        <f>V</f>
        <v>369.6</v>
      </c>
      <c r="C3" t="s">
        <v>13</v>
      </c>
    </row>
    <row r="4" spans="1:12" x14ac:dyDescent="0.25">
      <c r="A4" t="s">
        <v>2</v>
      </c>
      <c r="B4" s="12">
        <f>S_</f>
        <v>342.40000000000003</v>
      </c>
      <c r="C4" t="s">
        <v>14</v>
      </c>
    </row>
    <row r="6" spans="1:12" x14ac:dyDescent="0.25">
      <c r="A6" s="13" t="s">
        <v>68</v>
      </c>
      <c r="B6" s="13"/>
      <c r="C6" s="13"/>
      <c r="D6" s="13"/>
      <c r="E6" s="14" t="s">
        <v>69</v>
      </c>
      <c r="F6" s="14"/>
      <c r="G6" s="14"/>
      <c r="H6" s="14"/>
      <c r="I6" s="19" t="s">
        <v>82</v>
      </c>
      <c r="J6" s="19" t="s">
        <v>67</v>
      </c>
      <c r="K6" s="20" t="s">
        <v>83</v>
      </c>
      <c r="L6" s="20" t="s">
        <v>67</v>
      </c>
    </row>
    <row r="7" spans="1:12" x14ac:dyDescent="0.25">
      <c r="A7" t="s">
        <v>64</v>
      </c>
      <c r="B7" t="s">
        <v>65</v>
      </c>
      <c r="C7" t="s">
        <v>66</v>
      </c>
      <c r="D7" t="s">
        <v>63</v>
      </c>
      <c r="E7" t="s">
        <v>63</v>
      </c>
      <c r="F7" t="s">
        <v>66</v>
      </c>
      <c r="G7" t="s">
        <v>70</v>
      </c>
      <c r="I7" t="s">
        <v>71</v>
      </c>
      <c r="J7" s="1">
        <v>0</v>
      </c>
      <c r="K7" t="s">
        <v>92</v>
      </c>
      <c r="L7" s="1">
        <v>70</v>
      </c>
    </row>
    <row r="9" spans="1:12" x14ac:dyDescent="0.25">
      <c r="I9" t="s">
        <v>63</v>
      </c>
      <c r="K9" t="s">
        <v>63</v>
      </c>
    </row>
    <row r="10" spans="1:12" x14ac:dyDescent="0.25">
      <c r="A10">
        <v>63</v>
      </c>
      <c r="B10" s="12">
        <f>'Messungen Summe'!P10</f>
        <v>1.6635</v>
      </c>
      <c r="C10" s="12">
        <f t="shared" ref="C10:C31" si="0">1-EXP((-k*V)/(S_*B10))</f>
        <v>9.8965726594098413E-2</v>
      </c>
      <c r="D10" s="12">
        <f t="shared" ref="D10:D31" si="1">C10*S_</f>
        <v>33.885864785819301</v>
      </c>
      <c r="E10" s="12">
        <f>D10+J10+L10</f>
        <v>37.385864785819301</v>
      </c>
      <c r="F10" s="12">
        <f t="shared" ref="F10:F31" si="2">E10/S_</f>
        <v>0.10918768921092084</v>
      </c>
      <c r="G10">
        <f t="shared" ref="G10:G31" si="3">(k*V)/(-S_*LN(1-F10))</f>
        <v>1.4993456904708804</v>
      </c>
      <c r="I10">
        <v>0.335321183615302</v>
      </c>
      <c r="J10">
        <f>I10*J$7</f>
        <v>0</v>
      </c>
      <c r="K10" s="12">
        <v>0.05</v>
      </c>
      <c r="L10">
        <f>K10*L$7</f>
        <v>3.5</v>
      </c>
    </row>
    <row r="11" spans="1:12" x14ac:dyDescent="0.25">
      <c r="A11">
        <v>80</v>
      </c>
      <c r="B11" s="12">
        <f>'Messungen Summe'!P11</f>
        <v>1.7049166666666666</v>
      </c>
      <c r="C11" s="12">
        <f t="shared" si="0"/>
        <v>9.668180707851215E-2</v>
      </c>
      <c r="D11" s="12">
        <f t="shared" si="1"/>
        <v>33.103850743682564</v>
      </c>
      <c r="E11" s="12">
        <f t="shared" ref="E11:E31" si="4">D11+J11+L11</f>
        <v>38.703850743682565</v>
      </c>
      <c r="F11" s="12">
        <f t="shared" si="2"/>
        <v>0.11303694726542804</v>
      </c>
      <c r="G11">
        <f t="shared" si="3"/>
        <v>1.4452172798436458</v>
      </c>
      <c r="I11">
        <v>0.35481424504192899</v>
      </c>
      <c r="J11">
        <f t="shared" ref="J11:J31" si="5">I11*J$7</f>
        <v>0</v>
      </c>
      <c r="K11">
        <v>0.08</v>
      </c>
      <c r="L11">
        <f t="shared" ref="L11:L31" si="6">K11*L$7</f>
        <v>5.6000000000000005</v>
      </c>
    </row>
    <row r="12" spans="1:12" x14ac:dyDescent="0.25">
      <c r="A12">
        <v>100</v>
      </c>
      <c r="B12" s="12">
        <f>'Messungen Summe'!P12</f>
        <v>1.5152000000000001</v>
      </c>
      <c r="C12" s="12">
        <f t="shared" si="0"/>
        <v>0.10810932615013147</v>
      </c>
      <c r="D12" s="12">
        <f t="shared" si="1"/>
        <v>37.01663327380502</v>
      </c>
      <c r="E12" s="12">
        <f t="shared" si="4"/>
        <v>44.01663327380502</v>
      </c>
      <c r="F12" s="12">
        <f t="shared" si="2"/>
        <v>0.12855325138377632</v>
      </c>
      <c r="G12">
        <f t="shared" si="3"/>
        <v>1.2598545021261145</v>
      </c>
      <c r="I12">
        <v>0.73586639124853803</v>
      </c>
      <c r="J12">
        <f t="shared" si="5"/>
        <v>0</v>
      </c>
      <c r="K12">
        <v>0.1</v>
      </c>
      <c r="L12">
        <f t="shared" si="6"/>
        <v>7</v>
      </c>
    </row>
    <row r="13" spans="1:12" x14ac:dyDescent="0.25">
      <c r="A13">
        <v>125</v>
      </c>
      <c r="B13" s="12">
        <f>'Messungen Summe'!P13</f>
        <v>1.5209166666666667</v>
      </c>
      <c r="C13" s="12">
        <f t="shared" si="0"/>
        <v>0.10772569579738722</v>
      </c>
      <c r="D13" s="12">
        <f t="shared" si="1"/>
        <v>36.885278241025389</v>
      </c>
      <c r="E13" s="12">
        <f t="shared" si="4"/>
        <v>47.385278241025389</v>
      </c>
      <c r="F13" s="12">
        <f t="shared" si="2"/>
        <v>0.1383915836478545</v>
      </c>
      <c r="G13">
        <f t="shared" si="3"/>
        <v>1.1638236329855804</v>
      </c>
      <c r="I13">
        <v>1.32746002198013</v>
      </c>
      <c r="J13">
        <f t="shared" si="5"/>
        <v>0</v>
      </c>
      <c r="K13">
        <v>0.15</v>
      </c>
      <c r="L13">
        <f t="shared" si="6"/>
        <v>10.5</v>
      </c>
    </row>
    <row r="14" spans="1:12" x14ac:dyDescent="0.25">
      <c r="A14">
        <v>160</v>
      </c>
      <c r="B14" s="12">
        <f>'Messungen Summe'!P14</f>
        <v>1.6117999999999999</v>
      </c>
      <c r="C14" s="12">
        <f t="shared" si="0"/>
        <v>0.10197258312312152</v>
      </c>
      <c r="D14" s="12">
        <f t="shared" si="1"/>
        <v>34.915412461356809</v>
      </c>
      <c r="E14" s="12">
        <f t="shared" si="4"/>
        <v>48.915412461356809</v>
      </c>
      <c r="F14" s="12">
        <f t="shared" si="2"/>
        <v>0.14286043359041123</v>
      </c>
      <c r="G14">
        <f t="shared" si="3"/>
        <v>1.1245640704388302</v>
      </c>
      <c r="I14">
        <v>1.12064257932487</v>
      </c>
      <c r="J14">
        <f t="shared" si="5"/>
        <v>0</v>
      </c>
      <c r="K14">
        <v>0.2</v>
      </c>
      <c r="L14">
        <f t="shared" si="6"/>
        <v>14</v>
      </c>
    </row>
    <row r="15" spans="1:12" x14ac:dyDescent="0.25">
      <c r="A15">
        <v>200</v>
      </c>
      <c r="B15" s="12">
        <f>'Messungen Summe'!P15</f>
        <v>1.4597500000000003</v>
      </c>
      <c r="C15" s="12">
        <f t="shared" si="0"/>
        <v>0.11197710650717796</v>
      </c>
      <c r="D15" s="12">
        <f t="shared" si="1"/>
        <v>38.34096126805774</v>
      </c>
      <c r="E15" s="12">
        <f t="shared" si="4"/>
        <v>55.84096126805774</v>
      </c>
      <c r="F15" s="12">
        <f t="shared" si="2"/>
        <v>0.16308691959129012</v>
      </c>
      <c r="G15">
        <f t="shared" si="3"/>
        <v>0.97372187777067865</v>
      </c>
      <c r="I15">
        <v>1.3833365758843701</v>
      </c>
      <c r="J15">
        <f t="shared" si="5"/>
        <v>0</v>
      </c>
      <c r="K15">
        <v>0.25</v>
      </c>
      <c r="L15">
        <f t="shared" si="6"/>
        <v>17.5</v>
      </c>
    </row>
    <row r="16" spans="1:12" x14ac:dyDescent="0.25">
      <c r="A16">
        <v>250</v>
      </c>
      <c r="B16" s="12">
        <f>'Messungen Summe'!P16</f>
        <v>1.5051000000000001</v>
      </c>
      <c r="C16" s="12">
        <f t="shared" si="0"/>
        <v>0.10879382297306472</v>
      </c>
      <c r="D16" s="12">
        <f t="shared" si="1"/>
        <v>37.251004985977367</v>
      </c>
      <c r="E16" s="12">
        <f t="shared" si="4"/>
        <v>58.251004985977367</v>
      </c>
      <c r="F16" s="12">
        <f t="shared" si="2"/>
        <v>0.17012559867399929</v>
      </c>
      <c r="G16">
        <f t="shared" si="3"/>
        <v>0.92962132305828316</v>
      </c>
      <c r="I16">
        <v>1.2386881553826701</v>
      </c>
      <c r="J16">
        <f t="shared" si="5"/>
        <v>0</v>
      </c>
      <c r="K16">
        <v>0.3</v>
      </c>
      <c r="L16">
        <f t="shared" si="6"/>
        <v>21</v>
      </c>
    </row>
    <row r="17" spans="1:12" x14ac:dyDescent="0.25">
      <c r="A17">
        <v>315</v>
      </c>
      <c r="B17" s="12">
        <f>'Messungen Summe'!P17</f>
        <v>1.5160909090909092</v>
      </c>
      <c r="C17" s="12">
        <f t="shared" si="0"/>
        <v>0.10804936017894806</v>
      </c>
      <c r="D17" s="12">
        <f t="shared" si="1"/>
        <v>36.996100925271818</v>
      </c>
      <c r="E17" s="12">
        <f t="shared" si="4"/>
        <v>61.496100925271818</v>
      </c>
      <c r="F17" s="12">
        <f t="shared" si="2"/>
        <v>0.17960309849670505</v>
      </c>
      <c r="G17">
        <f t="shared" si="3"/>
        <v>0.87568436894264545</v>
      </c>
      <c r="I17">
        <v>1.25461446146238</v>
      </c>
      <c r="J17">
        <f t="shared" si="5"/>
        <v>0</v>
      </c>
      <c r="K17">
        <v>0.35</v>
      </c>
      <c r="L17">
        <f t="shared" si="6"/>
        <v>24.5</v>
      </c>
    </row>
    <row r="18" spans="1:12" x14ac:dyDescent="0.25">
      <c r="A18">
        <v>400</v>
      </c>
      <c r="B18" s="12">
        <f>'Messungen Summe'!P18</f>
        <v>1.5267500000000005</v>
      </c>
      <c r="C18" s="12">
        <f t="shared" si="0"/>
        <v>0.10733702951436097</v>
      </c>
      <c r="D18" s="12">
        <f t="shared" si="1"/>
        <v>36.752198905717201</v>
      </c>
      <c r="E18" s="12">
        <f t="shared" si="4"/>
        <v>64.752198905717194</v>
      </c>
      <c r="F18" s="12">
        <f t="shared" si="2"/>
        <v>0.18911273044894039</v>
      </c>
      <c r="G18">
        <f t="shared" si="3"/>
        <v>0.8269796588298286</v>
      </c>
      <c r="I18">
        <v>0.97892015040852198</v>
      </c>
      <c r="J18">
        <f t="shared" si="5"/>
        <v>0</v>
      </c>
      <c r="K18">
        <v>0.4</v>
      </c>
      <c r="L18">
        <f t="shared" si="6"/>
        <v>28</v>
      </c>
    </row>
    <row r="19" spans="1:12" x14ac:dyDescent="0.25">
      <c r="A19">
        <v>500</v>
      </c>
      <c r="B19" s="12">
        <f>'Messungen Summe'!P19</f>
        <v>1.4540833333333332</v>
      </c>
      <c r="C19" s="12">
        <f t="shared" si="0"/>
        <v>0.11238799503821373</v>
      </c>
      <c r="D19" s="12">
        <f t="shared" si="1"/>
        <v>38.481649501084384</v>
      </c>
      <c r="E19" s="12">
        <f t="shared" si="4"/>
        <v>69.281649501084388</v>
      </c>
      <c r="F19" s="12">
        <f t="shared" si="2"/>
        <v>0.20234126606625111</v>
      </c>
      <c r="G19">
        <f t="shared" si="3"/>
        <v>0.76681222835903162</v>
      </c>
      <c r="I19">
        <v>0.99699432766959795</v>
      </c>
      <c r="J19">
        <f t="shared" si="5"/>
        <v>0</v>
      </c>
      <c r="K19">
        <v>0.44</v>
      </c>
      <c r="L19">
        <f t="shared" si="6"/>
        <v>30.8</v>
      </c>
    </row>
    <row r="20" spans="1:12" x14ac:dyDescent="0.25">
      <c r="A20">
        <v>630</v>
      </c>
      <c r="B20" s="12">
        <f>'Messungen Summe'!P20</f>
        <v>1.2948333333333333</v>
      </c>
      <c r="C20" s="12">
        <f t="shared" si="0"/>
        <v>0.12530791461583302</v>
      </c>
      <c r="D20" s="12">
        <f t="shared" si="1"/>
        <v>42.905429964461227</v>
      </c>
      <c r="E20" s="12">
        <f t="shared" si="4"/>
        <v>74.405429964461234</v>
      </c>
      <c r="F20" s="12">
        <f t="shared" si="2"/>
        <v>0.21730557816723489</v>
      </c>
      <c r="G20">
        <f t="shared" si="3"/>
        <v>0.70754076901443841</v>
      </c>
      <c r="I20">
        <v>1.11436604394484</v>
      </c>
      <c r="J20">
        <f t="shared" si="5"/>
        <v>0</v>
      </c>
      <c r="K20">
        <v>0.45</v>
      </c>
      <c r="L20">
        <f t="shared" si="6"/>
        <v>31.5</v>
      </c>
    </row>
    <row r="21" spans="1:12" x14ac:dyDescent="0.25">
      <c r="A21">
        <v>800</v>
      </c>
      <c r="B21" s="12">
        <f>'Messungen Summe'!P21</f>
        <v>1.2839166666666666</v>
      </c>
      <c r="C21" s="12">
        <f t="shared" si="0"/>
        <v>0.12630306298314653</v>
      </c>
      <c r="D21" s="12">
        <f t="shared" si="1"/>
        <v>43.246168765429374</v>
      </c>
      <c r="E21" s="12">
        <f t="shared" si="4"/>
        <v>75.446168765429377</v>
      </c>
      <c r="F21" s="12">
        <f t="shared" si="2"/>
        <v>0.22034511905791287</v>
      </c>
      <c r="G21">
        <f t="shared" si="3"/>
        <v>0.69648013217456006</v>
      </c>
      <c r="I21">
        <v>1.0311770555766699</v>
      </c>
      <c r="J21">
        <f t="shared" si="5"/>
        <v>0</v>
      </c>
      <c r="K21">
        <v>0.46</v>
      </c>
      <c r="L21">
        <f t="shared" si="6"/>
        <v>32.200000000000003</v>
      </c>
    </row>
    <row r="22" spans="1:12" x14ac:dyDescent="0.25">
      <c r="A22">
        <v>1000</v>
      </c>
      <c r="B22" s="12">
        <f>'Messungen Summe'!P22</f>
        <v>1.2160833333333334</v>
      </c>
      <c r="C22" s="12">
        <f t="shared" si="0"/>
        <v>0.13285862360747469</v>
      </c>
      <c r="D22" s="12">
        <f t="shared" si="1"/>
        <v>45.490792723199341</v>
      </c>
      <c r="E22" s="12">
        <f t="shared" si="4"/>
        <v>78.39079272319934</v>
      </c>
      <c r="F22" s="12">
        <f t="shared" si="2"/>
        <v>0.22894507220560553</v>
      </c>
      <c r="G22">
        <f t="shared" si="3"/>
        <v>0.66676739758531445</v>
      </c>
      <c r="I22">
        <v>0.86590192302678304</v>
      </c>
      <c r="J22">
        <f t="shared" si="5"/>
        <v>0</v>
      </c>
      <c r="K22">
        <v>0.47</v>
      </c>
      <c r="L22">
        <f t="shared" si="6"/>
        <v>32.9</v>
      </c>
    </row>
    <row r="23" spans="1:12" x14ac:dyDescent="0.25">
      <c r="A23">
        <v>1250</v>
      </c>
      <c r="B23" s="12">
        <f>'Messungen Summe'!P23</f>
        <v>1.1745000000000001</v>
      </c>
      <c r="C23" s="12">
        <f t="shared" si="0"/>
        <v>0.13722416197192688</v>
      </c>
      <c r="D23" s="12">
        <f t="shared" si="1"/>
        <v>46.985553059187772</v>
      </c>
      <c r="E23" s="12">
        <f t="shared" si="4"/>
        <v>80.585553059187774</v>
      </c>
      <c r="F23" s="12">
        <f t="shared" si="2"/>
        <v>0.23535500309342222</v>
      </c>
      <c r="G23">
        <f t="shared" si="3"/>
        <v>0.64602482581948262</v>
      </c>
      <c r="I23">
        <v>0.72439530956410902</v>
      </c>
      <c r="J23">
        <f t="shared" si="5"/>
        <v>0</v>
      </c>
      <c r="K23">
        <v>0.48</v>
      </c>
      <c r="L23">
        <f t="shared" si="6"/>
        <v>33.6</v>
      </c>
    </row>
    <row r="24" spans="1:12" x14ac:dyDescent="0.25">
      <c r="A24">
        <v>1600</v>
      </c>
      <c r="B24" s="12">
        <f>'Messungen Summe'!P24</f>
        <v>1.0930833333333332</v>
      </c>
      <c r="C24" s="12">
        <f t="shared" si="0"/>
        <v>0.14665739098945074</v>
      </c>
      <c r="D24" s="12">
        <f t="shared" si="1"/>
        <v>50.215490674787937</v>
      </c>
      <c r="E24" s="12">
        <f t="shared" si="4"/>
        <v>84.515490674787941</v>
      </c>
      <c r="F24" s="12">
        <f t="shared" si="2"/>
        <v>0.24683262463431055</v>
      </c>
      <c r="G24">
        <f t="shared" si="3"/>
        <v>0.61155670841747323</v>
      </c>
      <c r="I24">
        <v>0.701815585598487</v>
      </c>
      <c r="J24">
        <f t="shared" si="5"/>
        <v>0</v>
      </c>
      <c r="K24">
        <v>0.49</v>
      </c>
      <c r="L24">
        <f t="shared" si="6"/>
        <v>34.299999999999997</v>
      </c>
    </row>
    <row r="25" spans="1:12" x14ac:dyDescent="0.25">
      <c r="A25">
        <v>2000</v>
      </c>
      <c r="B25" s="12">
        <f>'Messungen Summe'!P25</f>
        <v>1.0608333333333333</v>
      </c>
      <c r="C25" s="12">
        <f t="shared" si="0"/>
        <v>0.15076176245532757</v>
      </c>
      <c r="D25" s="12">
        <f t="shared" si="1"/>
        <v>51.620827464704163</v>
      </c>
      <c r="E25" s="12">
        <f t="shared" si="4"/>
        <v>86.620827464704163</v>
      </c>
      <c r="F25" s="12">
        <f t="shared" si="2"/>
        <v>0.25298138862355185</v>
      </c>
      <c r="G25">
        <f t="shared" si="3"/>
        <v>0.59436863113625749</v>
      </c>
      <c r="I25">
        <v>0.57837380499250901</v>
      </c>
      <c r="J25">
        <f t="shared" si="5"/>
        <v>0</v>
      </c>
      <c r="K25">
        <v>0.5</v>
      </c>
      <c r="L25">
        <f t="shared" si="6"/>
        <v>35</v>
      </c>
    </row>
    <row r="26" spans="1:12" x14ac:dyDescent="0.25">
      <c r="A26">
        <v>2500</v>
      </c>
      <c r="B26" s="12">
        <f>'Messungen Summe'!P26</f>
        <v>1.0104166666666667</v>
      </c>
      <c r="C26" s="12">
        <f t="shared" si="0"/>
        <v>0.15765823599650952</v>
      </c>
      <c r="D26" s="12">
        <f t="shared" si="1"/>
        <v>53.982180005204867</v>
      </c>
      <c r="E26" s="12">
        <f t="shared" si="4"/>
        <v>89.68218000520487</v>
      </c>
      <c r="F26" s="12">
        <f t="shared" si="2"/>
        <v>0.26192225468809832</v>
      </c>
      <c r="G26">
        <f t="shared" si="3"/>
        <v>0.57080389695903855</v>
      </c>
      <c r="I26">
        <v>0.53740695692130602</v>
      </c>
      <c r="J26">
        <f t="shared" si="5"/>
        <v>0</v>
      </c>
      <c r="K26">
        <v>0.51</v>
      </c>
      <c r="L26">
        <f t="shared" si="6"/>
        <v>35.700000000000003</v>
      </c>
    </row>
    <row r="27" spans="1:12" x14ac:dyDescent="0.25">
      <c r="A27">
        <v>3150</v>
      </c>
      <c r="B27" s="12">
        <f>'Messungen Summe'!P27</f>
        <v>0.96524999999999983</v>
      </c>
      <c r="C27" s="12">
        <f t="shared" si="0"/>
        <v>0.16439365149610141</v>
      </c>
      <c r="D27" s="12">
        <f t="shared" si="1"/>
        <v>56.288386272265129</v>
      </c>
      <c r="E27" s="12">
        <f t="shared" si="4"/>
        <v>92.68838627226512</v>
      </c>
      <c r="F27" s="12">
        <f t="shared" si="2"/>
        <v>0.27070206271105463</v>
      </c>
      <c r="G27">
        <f t="shared" si="3"/>
        <v>0.54916533184794902</v>
      </c>
      <c r="I27">
        <v>0.36469643169298699</v>
      </c>
      <c r="J27">
        <f t="shared" si="5"/>
        <v>0</v>
      </c>
      <c r="K27">
        <v>0.52</v>
      </c>
      <c r="L27">
        <f t="shared" si="6"/>
        <v>36.4</v>
      </c>
    </row>
    <row r="28" spans="1:12" x14ac:dyDescent="0.25">
      <c r="A28">
        <v>4000</v>
      </c>
      <c r="B28" s="12">
        <f>'Messungen Summe'!P28</f>
        <v>0.90783333333333338</v>
      </c>
      <c r="C28" s="12">
        <f t="shared" si="0"/>
        <v>0.1738314355980175</v>
      </c>
      <c r="D28" s="12">
        <f t="shared" si="1"/>
        <v>59.5198835487612</v>
      </c>
      <c r="E28" s="12">
        <f t="shared" si="4"/>
        <v>96.619883548761209</v>
      </c>
      <c r="F28" s="12">
        <f t="shared" si="2"/>
        <v>0.2821842393363353</v>
      </c>
      <c r="G28">
        <f t="shared" si="3"/>
        <v>0.52287931460799142</v>
      </c>
      <c r="I28">
        <v>0.32567536343644099</v>
      </c>
      <c r="J28">
        <f t="shared" si="5"/>
        <v>0</v>
      </c>
      <c r="K28">
        <v>0.53</v>
      </c>
      <c r="L28">
        <f t="shared" si="6"/>
        <v>37.1</v>
      </c>
    </row>
    <row r="29" spans="1:12" x14ac:dyDescent="0.25">
      <c r="A29">
        <v>5000</v>
      </c>
      <c r="B29" s="12">
        <f>'Messungen Summe'!P29</f>
        <v>0.8131666666666667</v>
      </c>
      <c r="C29" s="12">
        <f t="shared" si="0"/>
        <v>0.19199504462262418</v>
      </c>
      <c r="D29" s="12">
        <f t="shared" si="1"/>
        <v>65.73910327878653</v>
      </c>
      <c r="E29" s="12">
        <f t="shared" si="4"/>
        <v>103.53910327878654</v>
      </c>
      <c r="F29" s="12">
        <f t="shared" si="2"/>
        <v>0.30239224088430644</v>
      </c>
      <c r="G29">
        <f t="shared" si="3"/>
        <v>0.48141477246023356</v>
      </c>
      <c r="I29">
        <v>0.27642964667803399</v>
      </c>
      <c r="J29">
        <f t="shared" si="5"/>
        <v>0</v>
      </c>
      <c r="K29">
        <v>0.54</v>
      </c>
      <c r="L29">
        <f t="shared" si="6"/>
        <v>37.800000000000004</v>
      </c>
    </row>
    <row r="30" spans="1:12" x14ac:dyDescent="0.25">
      <c r="A30">
        <v>6300</v>
      </c>
      <c r="B30" s="12">
        <f>'Messungen Summe'!P30</f>
        <v>0.7426666666666667</v>
      </c>
      <c r="C30" s="12">
        <f t="shared" si="0"/>
        <v>0.20818266487942849</v>
      </c>
      <c r="D30" s="12">
        <f t="shared" si="1"/>
        <v>71.281744454716318</v>
      </c>
      <c r="E30" s="12">
        <f t="shared" si="4"/>
        <v>109.78174445471632</v>
      </c>
      <c r="F30" s="12">
        <f t="shared" si="2"/>
        <v>0.32062425366447517</v>
      </c>
      <c r="G30">
        <f t="shared" si="3"/>
        <v>0.44843556233486792</v>
      </c>
      <c r="I30">
        <v>0.26241460975991499</v>
      </c>
      <c r="J30">
        <f t="shared" si="5"/>
        <v>0</v>
      </c>
      <c r="K30">
        <v>0.55000000000000004</v>
      </c>
      <c r="L30">
        <f t="shared" si="6"/>
        <v>38.5</v>
      </c>
    </row>
    <row r="31" spans="1:12" x14ac:dyDescent="0.25">
      <c r="A31">
        <v>8000</v>
      </c>
      <c r="B31" s="12">
        <f>'Messungen Summe'!P31</f>
        <v>0.63416666666666666</v>
      </c>
      <c r="C31" s="12">
        <f t="shared" si="0"/>
        <v>0.23918215629044293</v>
      </c>
      <c r="D31" s="12">
        <f t="shared" si="1"/>
        <v>81.89597031384767</v>
      </c>
      <c r="E31" s="12">
        <f t="shared" si="4"/>
        <v>121.09597031384767</v>
      </c>
      <c r="F31" s="12">
        <f t="shared" si="2"/>
        <v>0.35366813759885413</v>
      </c>
      <c r="G31">
        <f t="shared" si="3"/>
        <v>0.39720411561561408</v>
      </c>
      <c r="I31">
        <v>0.141451270885389</v>
      </c>
      <c r="J31">
        <f t="shared" si="5"/>
        <v>0</v>
      </c>
      <c r="K31">
        <v>0.56000000000000005</v>
      </c>
      <c r="L31">
        <f t="shared" si="6"/>
        <v>39.200000000000003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1FA7F-E4D4-4D40-A8A7-5542FAB3C954}">
  <sheetPr codeName="Tabelle4"/>
  <dimension ref="A1:AA34"/>
  <sheetViews>
    <sheetView showGridLines="0" zoomScale="25" zoomScaleNormal="25" workbookViewId="0">
      <selection activeCell="AQ162" sqref="AQ162"/>
    </sheetView>
  </sheetViews>
  <sheetFormatPr baseColWidth="10" defaultRowHeight="15" x14ac:dyDescent="0.25"/>
  <cols>
    <col min="2" max="2" width="14.7109375" customWidth="1"/>
    <col min="3" max="3" width="12.140625" bestFit="1" customWidth="1"/>
    <col min="4" max="4" width="12.7109375" bestFit="1" customWidth="1"/>
    <col min="5" max="5" width="15" customWidth="1"/>
    <col min="6" max="6" width="14.7109375" customWidth="1"/>
    <col min="7" max="7" width="12.140625" bestFit="1" customWidth="1"/>
    <col min="8" max="8" width="12.7109375" bestFit="1" customWidth="1"/>
    <col min="12" max="12" width="12" bestFit="1" customWidth="1"/>
    <col min="13" max="13" width="13" bestFit="1" customWidth="1"/>
    <col min="14" max="14" width="21.28515625" bestFit="1" customWidth="1"/>
    <col min="25" max="25" width="17.28515625" bestFit="1" customWidth="1"/>
  </cols>
  <sheetData>
    <row r="1" spans="1:27" x14ac:dyDescent="0.25">
      <c r="F1" s="22"/>
      <c r="G1" s="22"/>
      <c r="H1" s="22"/>
    </row>
    <row r="2" spans="1:27" x14ac:dyDescent="0.25">
      <c r="F2" s="22"/>
      <c r="G2" s="22"/>
      <c r="H2" s="22"/>
    </row>
    <row r="3" spans="1:27" x14ac:dyDescent="0.25">
      <c r="F3" s="22"/>
      <c r="G3" s="22"/>
      <c r="H3" s="22"/>
    </row>
    <row r="4" spans="1:27" x14ac:dyDescent="0.25">
      <c r="F4" s="22"/>
      <c r="G4" s="22"/>
      <c r="H4" s="22"/>
    </row>
    <row r="5" spans="1:27" x14ac:dyDescent="0.25">
      <c r="F5" s="22"/>
      <c r="G5" s="22"/>
      <c r="H5" s="22"/>
    </row>
    <row r="6" spans="1:27" x14ac:dyDescent="0.25">
      <c r="F6" s="22"/>
      <c r="G6" s="22"/>
      <c r="H6" s="22"/>
    </row>
    <row r="7" spans="1:27" x14ac:dyDescent="0.25">
      <c r="B7" t="s">
        <v>40</v>
      </c>
      <c r="F7" s="24">
        <v>18041</v>
      </c>
      <c r="G7" s="22"/>
      <c r="H7" s="22"/>
      <c r="K7" t="s">
        <v>48</v>
      </c>
      <c r="R7" t="s">
        <v>72</v>
      </c>
      <c r="S7" t="s">
        <v>73</v>
      </c>
      <c r="T7" t="s">
        <v>75</v>
      </c>
      <c r="U7" t="s">
        <v>76</v>
      </c>
      <c r="W7" t="s">
        <v>79</v>
      </c>
      <c r="X7" t="s">
        <v>81</v>
      </c>
      <c r="Z7" t="s">
        <v>77</v>
      </c>
    </row>
    <row r="8" spans="1:27" x14ac:dyDescent="0.25">
      <c r="B8" t="s">
        <v>41</v>
      </c>
      <c r="C8" t="s">
        <v>42</v>
      </c>
      <c r="D8" t="s">
        <v>43</v>
      </c>
      <c r="E8" t="s">
        <v>44</v>
      </c>
      <c r="F8" s="22" t="s">
        <v>41</v>
      </c>
      <c r="G8" s="22" t="s">
        <v>42</v>
      </c>
      <c r="H8" s="22" t="s">
        <v>43</v>
      </c>
      <c r="K8" t="s">
        <v>13</v>
      </c>
      <c r="L8" t="s">
        <v>45</v>
      </c>
      <c r="M8" t="s">
        <v>46</v>
      </c>
      <c r="N8" t="s">
        <v>49</v>
      </c>
      <c r="P8" t="s">
        <v>1</v>
      </c>
      <c r="S8" t="s">
        <v>74</v>
      </c>
      <c r="T8" t="s">
        <v>74</v>
      </c>
      <c r="U8" t="s">
        <v>74</v>
      </c>
      <c r="W8" t="s">
        <v>80</v>
      </c>
      <c r="X8" t="s">
        <v>73</v>
      </c>
      <c r="AA8" t="s">
        <v>78</v>
      </c>
    </row>
    <row r="9" spans="1:27" x14ac:dyDescent="0.25">
      <c r="F9" s="22"/>
      <c r="G9" s="22"/>
      <c r="H9" s="22"/>
      <c r="R9">
        <v>31.5</v>
      </c>
      <c r="S9" s="15">
        <v>2</v>
      </c>
      <c r="T9" s="15">
        <v>1.5</v>
      </c>
      <c r="U9" s="15">
        <v>1</v>
      </c>
      <c r="V9" s="15"/>
      <c r="W9" s="15">
        <v>0.75</v>
      </c>
      <c r="X9" s="15"/>
      <c r="Y9">
        <v>63</v>
      </c>
      <c r="Z9">
        <f>Absorption!G10</f>
        <v>1.4993456904708804</v>
      </c>
      <c r="AA9">
        <f t="shared" ref="AA9:AA17" si="0">Z9/Z$18</f>
        <v>1.9552970532035738</v>
      </c>
    </row>
    <row r="10" spans="1:27" x14ac:dyDescent="0.25">
      <c r="A10">
        <v>63</v>
      </c>
      <c r="B10">
        <f t="shared" ref="B10:B31" si="1">0.25*((V/100)^(1/3))</f>
        <v>0.38653070262579603</v>
      </c>
      <c r="C10" s="7">
        <f>(0.25*((V/100)^(1/3)))+0.3</f>
        <v>0.68653070262579607</v>
      </c>
      <c r="D10">
        <f t="shared" ref="D10:D27" si="2">0.25*((V/100)^(1/3))-0.05</f>
        <v>0.33653070262579604</v>
      </c>
      <c r="E10">
        <f>'Messungen Summe'!P10</f>
        <v>1.6635</v>
      </c>
      <c r="F10" s="22">
        <f t="shared" ref="F10:F31" si="3">0.45*LOG10(V)-0.07</f>
        <v>1.0854793831466309</v>
      </c>
      <c r="G10" s="22">
        <f>(0.45*LOG10(V)-0.07)*1.7</f>
        <v>1.8453149513492726</v>
      </c>
      <c r="H10" s="22">
        <f>(0.45*LOG10(V)-0.07)*1.2</f>
        <v>1.302575259775957</v>
      </c>
      <c r="K10">
        <v>27</v>
      </c>
      <c r="L10" s="9">
        <v>0.2</v>
      </c>
      <c r="M10" s="9">
        <v>0.1</v>
      </c>
      <c r="N10">
        <f>'Messungen Summe'!P19</f>
        <v>1.4540833333333332</v>
      </c>
      <c r="O10" t="s">
        <v>47</v>
      </c>
      <c r="P10">
        <f>V</f>
        <v>369.6</v>
      </c>
      <c r="Q10" t="s">
        <v>13</v>
      </c>
      <c r="R10">
        <v>63</v>
      </c>
      <c r="S10" s="15">
        <v>1.75</v>
      </c>
      <c r="T10" s="17"/>
      <c r="U10" s="15">
        <v>1</v>
      </c>
      <c r="V10" s="15"/>
      <c r="W10" s="15">
        <v>0.75</v>
      </c>
      <c r="X10" s="15"/>
      <c r="Y10">
        <v>80</v>
      </c>
      <c r="Z10">
        <f>Absorption!G11</f>
        <v>1.4452172798436458</v>
      </c>
      <c r="AA10">
        <f t="shared" si="0"/>
        <v>1.8847081806929349</v>
      </c>
    </row>
    <row r="11" spans="1:27" x14ac:dyDescent="0.25">
      <c r="A11">
        <v>80</v>
      </c>
      <c r="B11">
        <f t="shared" si="1"/>
        <v>0.38653070262579603</v>
      </c>
      <c r="C11" s="7">
        <f>(0.25*((V/100)^(1/3)))+0.25</f>
        <v>0.63653070262579603</v>
      </c>
      <c r="D11">
        <f t="shared" si="2"/>
        <v>0.33653070262579604</v>
      </c>
      <c r="E11">
        <f>'Messungen Summe'!P11</f>
        <v>1.7049166666666666</v>
      </c>
      <c r="F11" s="22">
        <f t="shared" si="3"/>
        <v>1.0854793831466309</v>
      </c>
      <c r="G11" s="22">
        <f>(0.45*LOG10(V)-0.07)*1.6</f>
        <v>1.7367670130346096</v>
      </c>
      <c r="H11" s="22">
        <f>(0.45*LOG10(V)-0.07)*1.13</f>
        <v>1.2265917029556928</v>
      </c>
      <c r="K11">
        <v>27000</v>
      </c>
      <c r="L11" s="9">
        <v>1.3</v>
      </c>
      <c r="M11" s="9">
        <v>1</v>
      </c>
      <c r="R11">
        <v>125</v>
      </c>
      <c r="S11" s="15">
        <v>1.5</v>
      </c>
      <c r="T11" s="17"/>
      <c r="U11" s="15">
        <v>1</v>
      </c>
      <c r="V11" s="15"/>
      <c r="W11" s="15">
        <v>0.75</v>
      </c>
      <c r="X11" s="15"/>
      <c r="Y11">
        <v>100</v>
      </c>
      <c r="Z11">
        <f>Absorption!G12</f>
        <v>1.2598545021261145</v>
      </c>
      <c r="AA11">
        <f t="shared" si="0"/>
        <v>1.6429765404526568</v>
      </c>
    </row>
    <row r="12" spans="1:27" x14ac:dyDescent="0.25">
      <c r="A12">
        <v>100</v>
      </c>
      <c r="B12">
        <f t="shared" si="1"/>
        <v>0.38653070262579603</v>
      </c>
      <c r="C12" s="7">
        <f>(0.25*((V/100)^(1/3)))+0.2</f>
        <v>0.58653070262579599</v>
      </c>
      <c r="D12">
        <f t="shared" si="2"/>
        <v>0.33653070262579604</v>
      </c>
      <c r="E12">
        <f>'Messungen Summe'!P12</f>
        <v>1.5152000000000001</v>
      </c>
      <c r="F12" s="22">
        <f t="shared" si="3"/>
        <v>1.0854793831466309</v>
      </c>
      <c r="G12" s="22">
        <f>(0.45*LOG10(V)-0.07)*1.5</f>
        <v>1.6282190747199463</v>
      </c>
      <c r="H12" s="22">
        <f>(0.45*LOG10(V)-0.07)*1.07</f>
        <v>1.1614629399668952</v>
      </c>
      <c r="L12" s="9"/>
      <c r="M12" s="9"/>
      <c r="R12">
        <v>250</v>
      </c>
      <c r="S12" s="15">
        <v>1.25</v>
      </c>
      <c r="T12" s="15">
        <v>1</v>
      </c>
      <c r="U12" s="15">
        <v>1</v>
      </c>
      <c r="V12" s="15"/>
      <c r="W12" s="15">
        <v>0.75</v>
      </c>
      <c r="X12" s="15"/>
      <c r="Y12">
        <v>125</v>
      </c>
      <c r="Z12">
        <f>Absorption!G13</f>
        <v>1.1638236329855804</v>
      </c>
      <c r="AA12">
        <f t="shared" si="0"/>
        <v>1.517742662341403</v>
      </c>
    </row>
    <row r="13" spans="1:27" x14ac:dyDescent="0.25">
      <c r="A13">
        <v>125</v>
      </c>
      <c r="B13">
        <f t="shared" si="1"/>
        <v>0.38653070262579603</v>
      </c>
      <c r="C13" s="7">
        <f>(0.25*((V/100)^(1/3)))+0.15</f>
        <v>0.53653070262579605</v>
      </c>
      <c r="D13">
        <f t="shared" si="2"/>
        <v>0.33653070262579604</v>
      </c>
      <c r="E13">
        <f>'Messungen Summe'!P13</f>
        <v>1.5209166666666667</v>
      </c>
      <c r="F13" s="22">
        <f t="shared" si="3"/>
        <v>1.0854793831466309</v>
      </c>
      <c r="G13" s="22">
        <f>(0.45*LOG10(V)-0.07)*1.4</f>
        <v>1.5196711364052833</v>
      </c>
      <c r="H13" s="22">
        <f>(0.45*LOG10(V)-0.07)*1</f>
        <v>1.0854793831466309</v>
      </c>
      <c r="L13" s="9"/>
      <c r="M13" s="9"/>
      <c r="R13">
        <v>500</v>
      </c>
      <c r="S13" s="15">
        <v>1</v>
      </c>
      <c r="T13" s="15">
        <v>1</v>
      </c>
      <c r="U13" s="15">
        <v>1</v>
      </c>
      <c r="V13" s="15"/>
      <c r="W13" s="15">
        <v>0.75</v>
      </c>
      <c r="X13" s="15"/>
      <c r="Y13">
        <v>160</v>
      </c>
      <c r="Z13">
        <f>Absorption!G14</f>
        <v>1.1245640704388302</v>
      </c>
      <c r="AA13">
        <f t="shared" si="0"/>
        <v>1.4665442579670163</v>
      </c>
    </row>
    <row r="14" spans="1:27" x14ac:dyDescent="0.25">
      <c r="A14">
        <v>160</v>
      </c>
      <c r="B14">
        <f t="shared" si="1"/>
        <v>0.38653070262579603</v>
      </c>
      <c r="C14" s="7">
        <f>(0.25*((V/100)^(1/3)))+0.1</f>
        <v>0.48653070262579601</v>
      </c>
      <c r="D14">
        <f t="shared" si="2"/>
        <v>0.33653070262579604</v>
      </c>
      <c r="E14">
        <f>'Messungen Summe'!P14</f>
        <v>1.6117999999999999</v>
      </c>
      <c r="F14" s="22">
        <f t="shared" si="3"/>
        <v>1.0854793831466309</v>
      </c>
      <c r="G14" s="22">
        <f>(0.45*LOG10(V)-0.07)*1.3</f>
        <v>1.4111231980906203</v>
      </c>
      <c r="H14" s="22">
        <f>(0.45*LOG10(V)-0.07)*0.94</f>
        <v>1.020350620157833</v>
      </c>
      <c r="L14" s="9"/>
      <c r="M14" s="9"/>
      <c r="R14">
        <v>1000</v>
      </c>
      <c r="S14" s="15">
        <v>1</v>
      </c>
      <c r="T14" s="15">
        <v>1</v>
      </c>
      <c r="U14" s="16"/>
      <c r="V14" s="16"/>
      <c r="W14" s="18"/>
      <c r="X14" s="18"/>
      <c r="Y14">
        <v>200</v>
      </c>
      <c r="Z14">
        <f>Absorption!G15</f>
        <v>0.97372187777067865</v>
      </c>
      <c r="AA14">
        <f t="shared" si="0"/>
        <v>1.269830920477665</v>
      </c>
    </row>
    <row r="15" spans="1:27" x14ac:dyDescent="0.25">
      <c r="A15">
        <v>200</v>
      </c>
      <c r="B15">
        <f t="shared" si="1"/>
        <v>0.38653070262579603</v>
      </c>
      <c r="C15" s="7">
        <f t="shared" ref="C15:C31" si="4">(0.25*((V/100)^(1/3)))+0.05</f>
        <v>0.43653070262579602</v>
      </c>
      <c r="D15">
        <f t="shared" si="2"/>
        <v>0.33653070262579604</v>
      </c>
      <c r="E15">
        <f>'Messungen Summe'!P15</f>
        <v>1.4597500000000003</v>
      </c>
      <c r="F15" s="22">
        <f t="shared" si="3"/>
        <v>1.0854793831466309</v>
      </c>
      <c r="G15" s="22">
        <f t="shared" ref="G15:G31" si="5">(0.45*LOG10(V)-0.07)*1.2</f>
        <v>1.302575259775957</v>
      </c>
      <c r="H15" s="22">
        <f>(0.45*LOG10(V)-0.07)*0.87</f>
        <v>0.94436706333756892</v>
      </c>
      <c r="L15" s="9"/>
      <c r="M15" s="9"/>
      <c r="R15">
        <v>2000</v>
      </c>
      <c r="S15" s="15">
        <v>1</v>
      </c>
      <c r="T15" s="15">
        <v>1</v>
      </c>
      <c r="U15" s="16"/>
      <c r="V15" s="16"/>
      <c r="W15" s="18"/>
      <c r="X15" s="18"/>
      <c r="Y15">
        <v>250</v>
      </c>
      <c r="Z15">
        <f>Absorption!G16</f>
        <v>0.92962132305828316</v>
      </c>
      <c r="AA15">
        <f t="shared" si="0"/>
        <v>1.2123193771279064</v>
      </c>
    </row>
    <row r="16" spans="1:27" x14ac:dyDescent="0.25">
      <c r="A16">
        <v>250</v>
      </c>
      <c r="B16">
        <f t="shared" si="1"/>
        <v>0.38653070262579603</v>
      </c>
      <c r="C16" s="7">
        <f t="shared" si="4"/>
        <v>0.43653070262579602</v>
      </c>
      <c r="D16">
        <f t="shared" si="2"/>
        <v>0.33653070262579604</v>
      </c>
      <c r="E16">
        <f>'Messungen Summe'!P16</f>
        <v>1.5051000000000001</v>
      </c>
      <c r="F16" s="22">
        <f t="shared" si="3"/>
        <v>1.0854793831466309</v>
      </c>
      <c r="G16" s="22">
        <f t="shared" si="5"/>
        <v>1.302575259775957</v>
      </c>
      <c r="H16" s="22">
        <f t="shared" ref="H16:H26" si="6">(0.45*LOG10(V)-0.07)*0.8</f>
        <v>0.86838350651730478</v>
      </c>
      <c r="R16">
        <v>4000</v>
      </c>
      <c r="S16" s="15">
        <v>1</v>
      </c>
      <c r="T16" s="16"/>
      <c r="U16" s="16"/>
      <c r="V16" s="16"/>
      <c r="W16" s="18">
        <v>0.5</v>
      </c>
      <c r="X16" s="18">
        <v>1</v>
      </c>
      <c r="Y16">
        <v>315</v>
      </c>
      <c r="Z16">
        <f>Absorption!G17</f>
        <v>0.87568436894264545</v>
      </c>
      <c r="AA16">
        <f t="shared" si="0"/>
        <v>1.1419801830972347</v>
      </c>
    </row>
    <row r="17" spans="1:27" x14ac:dyDescent="0.25">
      <c r="A17">
        <v>315</v>
      </c>
      <c r="B17">
        <f t="shared" si="1"/>
        <v>0.38653070262579603</v>
      </c>
      <c r="C17" s="7">
        <f t="shared" si="4"/>
        <v>0.43653070262579602</v>
      </c>
      <c r="D17">
        <f t="shared" si="2"/>
        <v>0.33653070262579604</v>
      </c>
      <c r="E17">
        <f>'Messungen Summe'!P17</f>
        <v>1.5160909090909092</v>
      </c>
      <c r="F17" s="22">
        <f t="shared" si="3"/>
        <v>1.0854793831466309</v>
      </c>
      <c r="G17" s="22">
        <f t="shared" si="5"/>
        <v>1.302575259775957</v>
      </c>
      <c r="H17" s="22">
        <f t="shared" si="6"/>
        <v>0.86838350651730478</v>
      </c>
      <c r="K17" s="8"/>
      <c r="R17">
        <v>8000</v>
      </c>
      <c r="S17" s="15">
        <v>0.875</v>
      </c>
      <c r="T17" s="16"/>
      <c r="U17" s="16"/>
      <c r="V17" s="16"/>
      <c r="W17" s="18"/>
      <c r="X17" s="18">
        <v>1</v>
      </c>
      <c r="Y17">
        <v>400</v>
      </c>
      <c r="Z17">
        <f>Absorption!G18</f>
        <v>0.8269796588298286</v>
      </c>
      <c r="AA17">
        <f t="shared" si="0"/>
        <v>1.0784643596510641</v>
      </c>
    </row>
    <row r="18" spans="1:27" x14ac:dyDescent="0.25">
      <c r="A18">
        <v>400</v>
      </c>
      <c r="B18">
        <f t="shared" si="1"/>
        <v>0.38653070262579603</v>
      </c>
      <c r="C18" s="7">
        <f t="shared" si="4"/>
        <v>0.43653070262579602</v>
      </c>
      <c r="D18">
        <f t="shared" si="2"/>
        <v>0.33653070262579604</v>
      </c>
      <c r="E18">
        <f>'Messungen Summe'!P18</f>
        <v>1.5267500000000005</v>
      </c>
      <c r="F18" s="22">
        <f t="shared" si="3"/>
        <v>1.0854793831466309</v>
      </c>
      <c r="G18" s="22">
        <f t="shared" si="5"/>
        <v>1.302575259775957</v>
      </c>
      <c r="H18" s="22">
        <f t="shared" si="6"/>
        <v>0.86838350651730478</v>
      </c>
      <c r="K18" s="8"/>
      <c r="R18">
        <v>16000</v>
      </c>
      <c r="S18" s="15">
        <v>0.75</v>
      </c>
      <c r="T18" s="15">
        <v>0.5</v>
      </c>
      <c r="U18" s="15">
        <v>0.25</v>
      </c>
      <c r="V18" s="15"/>
      <c r="W18" s="15"/>
      <c r="X18" s="15">
        <v>1</v>
      </c>
      <c r="Y18">
        <v>500</v>
      </c>
      <c r="Z18">
        <f>Absorption!G19</f>
        <v>0.76681222835903162</v>
      </c>
      <c r="AA18">
        <f>Z18/Z$18</f>
        <v>1</v>
      </c>
    </row>
    <row r="19" spans="1:27" x14ac:dyDescent="0.25">
      <c r="A19">
        <v>500</v>
      </c>
      <c r="B19">
        <f t="shared" si="1"/>
        <v>0.38653070262579603</v>
      </c>
      <c r="C19" s="7">
        <f t="shared" si="4"/>
        <v>0.43653070262579602</v>
      </c>
      <c r="D19">
        <f t="shared" si="2"/>
        <v>0.33653070262579604</v>
      </c>
      <c r="E19">
        <f>'Messungen Summe'!P19</f>
        <v>1.4540833333333332</v>
      </c>
      <c r="F19" s="22">
        <f t="shared" si="3"/>
        <v>1.0854793831466309</v>
      </c>
      <c r="G19" s="22">
        <f t="shared" si="5"/>
        <v>1.302575259775957</v>
      </c>
      <c r="H19" s="22">
        <f t="shared" si="6"/>
        <v>0.86838350651730478</v>
      </c>
      <c r="R19">
        <v>32000</v>
      </c>
      <c r="W19">
        <v>0.25</v>
      </c>
      <c r="X19" s="15">
        <v>1</v>
      </c>
      <c r="Y19">
        <v>630</v>
      </c>
      <c r="Z19">
        <f>Absorption!G20</f>
        <v>0.70754076901443841</v>
      </c>
      <c r="AA19">
        <f t="shared" ref="AA19:AA30" si="7">Z19/Z$18</f>
        <v>0.92270407649675412</v>
      </c>
    </row>
    <row r="20" spans="1:27" x14ac:dyDescent="0.25">
      <c r="A20">
        <v>630</v>
      </c>
      <c r="B20">
        <f t="shared" si="1"/>
        <v>0.38653070262579603</v>
      </c>
      <c r="C20" s="7">
        <f t="shared" si="4"/>
        <v>0.43653070262579602</v>
      </c>
      <c r="D20">
        <f t="shared" si="2"/>
        <v>0.33653070262579604</v>
      </c>
      <c r="E20">
        <f>'Messungen Summe'!P20</f>
        <v>1.2948333333333333</v>
      </c>
      <c r="F20" s="22">
        <f t="shared" si="3"/>
        <v>1.0854793831466309</v>
      </c>
      <c r="G20" s="22">
        <f t="shared" si="5"/>
        <v>1.302575259775957</v>
      </c>
      <c r="H20" s="22">
        <f t="shared" si="6"/>
        <v>0.86838350651730478</v>
      </c>
      <c r="Y20">
        <v>800</v>
      </c>
      <c r="Z20">
        <f>Absorption!G21</f>
        <v>0.69648013217456006</v>
      </c>
      <c r="AA20">
        <f t="shared" si="7"/>
        <v>0.90827989749852922</v>
      </c>
    </row>
    <row r="21" spans="1:27" x14ac:dyDescent="0.25">
      <c r="A21">
        <v>800</v>
      </c>
      <c r="B21">
        <f t="shared" si="1"/>
        <v>0.38653070262579603</v>
      </c>
      <c r="C21" s="7">
        <f t="shared" si="4"/>
        <v>0.43653070262579602</v>
      </c>
      <c r="D21">
        <f t="shared" si="2"/>
        <v>0.33653070262579604</v>
      </c>
      <c r="E21">
        <f>'Messungen Summe'!P21</f>
        <v>1.2839166666666666</v>
      </c>
      <c r="F21" s="22">
        <f t="shared" si="3"/>
        <v>1.0854793831466309</v>
      </c>
      <c r="G21" s="22">
        <f t="shared" si="5"/>
        <v>1.302575259775957</v>
      </c>
      <c r="H21" s="22">
        <f t="shared" si="6"/>
        <v>0.86838350651730478</v>
      </c>
      <c r="K21">
        <v>150</v>
      </c>
      <c r="L21">
        <v>0.31</v>
      </c>
      <c r="M21">
        <v>0.16500000000000001</v>
      </c>
      <c r="N21">
        <f>'Messungen Summe'!P19</f>
        <v>1.4540833333333332</v>
      </c>
      <c r="Y21">
        <v>1000</v>
      </c>
      <c r="Z21">
        <f>Absorption!G22</f>
        <v>0.66676739758531445</v>
      </c>
      <c r="AA21">
        <f t="shared" si="7"/>
        <v>0.86953151361734038</v>
      </c>
    </row>
    <row r="22" spans="1:27" x14ac:dyDescent="0.25">
      <c r="A22">
        <v>1000</v>
      </c>
      <c r="B22">
        <f t="shared" si="1"/>
        <v>0.38653070262579603</v>
      </c>
      <c r="C22" s="7">
        <f t="shared" si="4"/>
        <v>0.43653070262579602</v>
      </c>
      <c r="D22">
        <f t="shared" si="2"/>
        <v>0.33653070262579604</v>
      </c>
      <c r="E22">
        <f>'Messungen Summe'!P22</f>
        <v>1.2160833333333334</v>
      </c>
      <c r="F22" s="22">
        <f t="shared" si="3"/>
        <v>1.0854793831466309</v>
      </c>
      <c r="G22" s="22">
        <f t="shared" si="5"/>
        <v>1.302575259775957</v>
      </c>
      <c r="H22" s="22">
        <f t="shared" si="6"/>
        <v>0.86838350651730478</v>
      </c>
      <c r="K22">
        <v>4000</v>
      </c>
      <c r="L22">
        <v>0.8</v>
      </c>
      <c r="M22">
        <v>0.52500000000000002</v>
      </c>
      <c r="N22">
        <f>Absorption!G19</f>
        <v>0.76681222835903162</v>
      </c>
      <c r="Y22">
        <v>1250</v>
      </c>
      <c r="Z22">
        <f>Absorption!G23</f>
        <v>0.64602482581948262</v>
      </c>
      <c r="AA22">
        <f t="shared" si="7"/>
        <v>0.84248112109788276</v>
      </c>
    </row>
    <row r="23" spans="1:27" x14ac:dyDescent="0.25">
      <c r="A23">
        <v>1250</v>
      </c>
      <c r="B23">
        <f t="shared" si="1"/>
        <v>0.38653070262579603</v>
      </c>
      <c r="C23" s="7">
        <f t="shared" si="4"/>
        <v>0.43653070262579602</v>
      </c>
      <c r="D23">
        <f t="shared" si="2"/>
        <v>0.33653070262579604</v>
      </c>
      <c r="E23">
        <f>'Messungen Summe'!P23</f>
        <v>1.1745000000000001</v>
      </c>
      <c r="F23" s="22">
        <f t="shared" si="3"/>
        <v>1.0854793831466309</v>
      </c>
      <c r="G23" s="22">
        <f t="shared" si="5"/>
        <v>1.302575259775957</v>
      </c>
      <c r="H23" s="22">
        <f t="shared" si="6"/>
        <v>0.86838350651730478</v>
      </c>
      <c r="Y23">
        <v>1600</v>
      </c>
      <c r="Z23">
        <f>Absorption!G24</f>
        <v>0.61155670841747323</v>
      </c>
      <c r="AA23">
        <f t="shared" si="7"/>
        <v>0.79753124141772858</v>
      </c>
    </row>
    <row r="24" spans="1:27" x14ac:dyDescent="0.25">
      <c r="A24">
        <v>1600</v>
      </c>
      <c r="B24">
        <f t="shared" si="1"/>
        <v>0.38653070262579603</v>
      </c>
      <c r="C24" s="7">
        <f t="shared" si="4"/>
        <v>0.43653070262579602</v>
      </c>
      <c r="D24">
        <f t="shared" si="2"/>
        <v>0.33653070262579604</v>
      </c>
      <c r="E24">
        <f>'Messungen Summe'!P24</f>
        <v>1.0930833333333332</v>
      </c>
      <c r="F24" s="22">
        <f t="shared" si="3"/>
        <v>1.0854793831466309</v>
      </c>
      <c r="G24" s="22">
        <f t="shared" si="5"/>
        <v>1.302575259775957</v>
      </c>
      <c r="H24" s="22">
        <f t="shared" si="6"/>
        <v>0.86838350651730478</v>
      </c>
      <c r="Y24">
        <v>2000</v>
      </c>
      <c r="Z24">
        <f>Absorption!G25</f>
        <v>0.59436863113625749</v>
      </c>
      <c r="AA24">
        <f t="shared" si="7"/>
        <v>0.77511626595757188</v>
      </c>
    </row>
    <row r="25" spans="1:27" x14ac:dyDescent="0.25">
      <c r="A25">
        <v>2000</v>
      </c>
      <c r="B25">
        <f t="shared" si="1"/>
        <v>0.38653070262579603</v>
      </c>
      <c r="C25" s="7">
        <f t="shared" si="4"/>
        <v>0.43653070262579602</v>
      </c>
      <c r="D25">
        <f t="shared" si="2"/>
        <v>0.33653070262579604</v>
      </c>
      <c r="E25">
        <f>'Messungen Summe'!P25</f>
        <v>1.0608333333333333</v>
      </c>
      <c r="F25" s="22">
        <f t="shared" si="3"/>
        <v>1.0854793831466309</v>
      </c>
      <c r="G25" s="22">
        <f t="shared" si="5"/>
        <v>1.302575259775957</v>
      </c>
      <c r="H25" s="22">
        <f t="shared" si="6"/>
        <v>0.86838350651730478</v>
      </c>
      <c r="Y25">
        <v>2500</v>
      </c>
      <c r="Z25">
        <f>Absorption!G26</f>
        <v>0.57080389695903855</v>
      </c>
      <c r="AA25">
        <f t="shared" si="7"/>
        <v>0.74438549080072913</v>
      </c>
    </row>
    <row r="26" spans="1:27" x14ac:dyDescent="0.25">
      <c r="A26">
        <v>2500</v>
      </c>
      <c r="B26">
        <f t="shared" si="1"/>
        <v>0.38653070262579603</v>
      </c>
      <c r="C26" s="7">
        <f t="shared" si="4"/>
        <v>0.43653070262579602</v>
      </c>
      <c r="D26">
        <f t="shared" si="2"/>
        <v>0.33653070262579604</v>
      </c>
      <c r="E26">
        <f>'Messungen Summe'!P26</f>
        <v>1.0104166666666667</v>
      </c>
      <c r="F26" s="22">
        <f t="shared" si="3"/>
        <v>1.0854793831466309</v>
      </c>
      <c r="G26" s="22">
        <f t="shared" si="5"/>
        <v>1.302575259775957</v>
      </c>
      <c r="H26" s="22">
        <f t="shared" si="6"/>
        <v>0.86838350651730478</v>
      </c>
      <c r="Y26">
        <v>3150</v>
      </c>
      <c r="Z26">
        <f>Absorption!G27</f>
        <v>0.54916533184794902</v>
      </c>
      <c r="AA26">
        <f t="shared" si="7"/>
        <v>0.71616663315758</v>
      </c>
    </row>
    <row r="27" spans="1:27" x14ac:dyDescent="0.25">
      <c r="A27">
        <v>3150</v>
      </c>
      <c r="B27">
        <f t="shared" si="1"/>
        <v>0.38653070262579603</v>
      </c>
      <c r="C27" s="7">
        <f t="shared" si="4"/>
        <v>0.43653070262579602</v>
      </c>
      <c r="D27">
        <f t="shared" si="2"/>
        <v>0.33653070262579604</v>
      </c>
      <c r="E27">
        <f>'Messungen Summe'!P27</f>
        <v>0.96524999999999983</v>
      </c>
      <c r="F27" s="22">
        <f t="shared" si="3"/>
        <v>1.0854793831466309</v>
      </c>
      <c r="G27" s="22">
        <f t="shared" si="5"/>
        <v>1.302575259775957</v>
      </c>
      <c r="H27" s="22">
        <f>(0.45*LOG10(V)-0.07)*0.74</f>
        <v>0.8032547435285069</v>
      </c>
      <c r="Y27">
        <v>4000</v>
      </c>
      <c r="Z27">
        <f>Absorption!G28</f>
        <v>0.52287931460799142</v>
      </c>
      <c r="AA27">
        <f t="shared" si="7"/>
        <v>0.6818870321446836</v>
      </c>
    </row>
    <row r="28" spans="1:27" x14ac:dyDescent="0.25">
      <c r="A28">
        <v>4000</v>
      </c>
      <c r="B28">
        <f t="shared" si="1"/>
        <v>0.38653070262579603</v>
      </c>
      <c r="C28" s="7">
        <f t="shared" si="4"/>
        <v>0.43653070262579602</v>
      </c>
      <c r="D28">
        <f>0.25*((V/100)^(1/3))-0.1</f>
        <v>0.28653070262579605</v>
      </c>
      <c r="E28">
        <f>'Messungen Summe'!P28</f>
        <v>0.90783333333333338</v>
      </c>
      <c r="F28" s="22">
        <f t="shared" si="3"/>
        <v>1.0854793831466309</v>
      </c>
      <c r="G28" s="22">
        <f t="shared" si="5"/>
        <v>1.302575259775957</v>
      </c>
      <c r="H28" s="22">
        <f>(0.45*LOG10(V)-0.07)*0.67</f>
        <v>0.72727118670824276</v>
      </c>
      <c r="Y28">
        <v>5000</v>
      </c>
      <c r="Z28">
        <f>Absorption!G29</f>
        <v>0.48141477246023356</v>
      </c>
      <c r="AA28">
        <f t="shared" si="7"/>
        <v>0.62781311337516754</v>
      </c>
    </row>
    <row r="29" spans="1:27" x14ac:dyDescent="0.25">
      <c r="A29">
        <v>5000</v>
      </c>
      <c r="B29">
        <f t="shared" si="1"/>
        <v>0.38653070262579603</v>
      </c>
      <c r="C29" s="7">
        <f t="shared" si="4"/>
        <v>0.43653070262579602</v>
      </c>
      <c r="D29">
        <f>0.25*((V/100)^(1/3))-0.1</f>
        <v>0.28653070262579605</v>
      </c>
      <c r="E29">
        <f>'Messungen Summe'!P29</f>
        <v>0.8131666666666667</v>
      </c>
      <c r="F29" s="22">
        <f t="shared" si="3"/>
        <v>1.0854793831466309</v>
      </c>
      <c r="G29" s="22">
        <f t="shared" si="5"/>
        <v>1.302575259775957</v>
      </c>
      <c r="H29" s="22">
        <f>(0.45*LOG10(V)-0.07)*0.6</f>
        <v>0.6512876298879785</v>
      </c>
      <c r="Y29">
        <v>6300</v>
      </c>
      <c r="Z29">
        <f>Absorption!G30</f>
        <v>0.44843556233486792</v>
      </c>
      <c r="AA29">
        <f t="shared" si="7"/>
        <v>0.58480491801038992</v>
      </c>
    </row>
    <row r="30" spans="1:27" x14ac:dyDescent="0.25">
      <c r="A30">
        <v>6300</v>
      </c>
      <c r="B30">
        <f t="shared" si="1"/>
        <v>0.38653070262579603</v>
      </c>
      <c r="C30" s="7">
        <f t="shared" si="4"/>
        <v>0.43653070262579602</v>
      </c>
      <c r="D30">
        <f>0.25*((V/100)^(1/3))-0.1</f>
        <v>0.28653070262579605</v>
      </c>
      <c r="E30">
        <f>'Messungen Summe'!P30</f>
        <v>0.7426666666666667</v>
      </c>
      <c r="F30" s="22">
        <f t="shared" si="3"/>
        <v>1.0854793831466309</v>
      </c>
      <c r="G30" s="22">
        <f t="shared" si="5"/>
        <v>1.302575259775957</v>
      </c>
      <c r="H30" s="22">
        <f>(0.45*LOG10(V)-0.07)*0.53</f>
        <v>0.57530407306771447</v>
      </c>
      <c r="Y30">
        <v>8000</v>
      </c>
      <c r="Z30">
        <f>Absorption!G31</f>
        <v>0.39720411561561408</v>
      </c>
      <c r="AA30">
        <f t="shared" si="7"/>
        <v>0.51799397678571957</v>
      </c>
    </row>
    <row r="31" spans="1:27" x14ac:dyDescent="0.25">
      <c r="A31">
        <v>8000</v>
      </c>
      <c r="B31">
        <f t="shared" si="1"/>
        <v>0.38653070262579603</v>
      </c>
      <c r="C31" s="7">
        <f t="shared" si="4"/>
        <v>0.43653070262579602</v>
      </c>
      <c r="D31">
        <f>0.25*((V/100)^(1/3))-0.1</f>
        <v>0.28653070262579605</v>
      </c>
      <c r="E31">
        <f>'Messungen Summe'!P31</f>
        <v>0.63416666666666666</v>
      </c>
      <c r="F31" s="22">
        <f t="shared" si="3"/>
        <v>1.0854793831466309</v>
      </c>
      <c r="G31" s="22">
        <f t="shared" si="5"/>
        <v>1.302575259775957</v>
      </c>
      <c r="H31" s="22">
        <f>(0.45*LOG10(V)-0.07)*0.46</f>
        <v>0.49932051624745027</v>
      </c>
    </row>
    <row r="32" spans="1:27" x14ac:dyDescent="0.25">
      <c r="C32" s="7"/>
      <c r="F32" s="22"/>
      <c r="G32" s="23"/>
      <c r="H32" s="22"/>
    </row>
    <row r="33" spans="6:8" x14ac:dyDescent="0.25">
      <c r="F33" s="22"/>
      <c r="G33" s="22"/>
      <c r="H33" s="22"/>
    </row>
    <row r="34" spans="6:8" x14ac:dyDescent="0.25">
      <c r="F34" s="22"/>
      <c r="G34" s="22"/>
      <c r="H34" s="22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7A3DB-7EEE-4658-BF40-02FB83D6C6F7}">
  <dimension ref="A1:C13"/>
  <sheetViews>
    <sheetView zoomScale="130" zoomScaleNormal="130" workbookViewId="0">
      <selection activeCell="D14" sqref="D14"/>
    </sheetView>
  </sheetViews>
  <sheetFormatPr baseColWidth="10" defaultRowHeight="15" x14ac:dyDescent="0.25"/>
  <sheetData>
    <row r="1" spans="1:3" x14ac:dyDescent="0.25">
      <c r="B1" t="s">
        <v>87</v>
      </c>
    </row>
    <row r="3" spans="1:3" x14ac:dyDescent="0.25">
      <c r="A3" t="s">
        <v>1</v>
      </c>
      <c r="B3">
        <f>V</f>
        <v>369.6</v>
      </c>
    </row>
    <row r="7" spans="1:3" x14ac:dyDescent="0.25">
      <c r="A7" t="s">
        <v>86</v>
      </c>
      <c r="B7">
        <f>0.55+1.04*10^(-4)*B3</f>
        <v>0.58843840000000003</v>
      </c>
      <c r="C7" t="s">
        <v>85</v>
      </c>
    </row>
    <row r="9" spans="1:3" x14ac:dyDescent="0.25">
      <c r="A9" t="s">
        <v>88</v>
      </c>
    </row>
    <row r="13" spans="1:3" x14ac:dyDescent="0.25">
      <c r="A13">
        <f>10^4*(B7-0.55)/B3</f>
        <v>1.0399999999999996</v>
      </c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7ADC8-6794-4261-98D7-756EFC99B735}">
  <dimension ref="A1"/>
  <sheetViews>
    <sheetView workbookViewId="0">
      <selection activeCell="J1" sqref="J1"/>
    </sheetView>
  </sheetViews>
  <sheetFormatPr baseColWidth="10" defaultRowHeight="15" x14ac:dyDescent="0.25"/>
  <sheetData/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26385-69A2-4D0B-B53F-DA5C1D5209B9}">
  <dimension ref="A4:C6"/>
  <sheetViews>
    <sheetView workbookViewId="0">
      <selection activeCell="C18" sqref="C18"/>
    </sheetView>
  </sheetViews>
  <sheetFormatPr baseColWidth="10" defaultRowHeight="15" x14ac:dyDescent="0.25"/>
  <sheetData>
    <row r="4" spans="1:3" x14ac:dyDescent="0.25">
      <c r="A4" t="s">
        <v>1</v>
      </c>
      <c r="B4">
        <f>V</f>
        <v>369.6</v>
      </c>
    </row>
    <row r="6" spans="1:3" x14ac:dyDescent="0.25">
      <c r="A6" t="s">
        <v>84</v>
      </c>
      <c r="B6">
        <f>0.45*LOG10(B4)-0.07</f>
        <v>1.0854793831466309</v>
      </c>
      <c r="C6" t="s">
        <v>85</v>
      </c>
    </row>
  </sheetData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B1CA4E-1DE4-4603-889A-55414C55A1D5}">
  <sheetPr codeName="Tabelle5"/>
  <dimension ref="A1:P35"/>
  <sheetViews>
    <sheetView zoomScale="70" zoomScaleNormal="70" workbookViewId="0">
      <selection activeCell="A25" sqref="A25:XFD25"/>
    </sheetView>
  </sheetViews>
  <sheetFormatPr baseColWidth="10" defaultRowHeight="15" x14ac:dyDescent="0.25"/>
  <cols>
    <col min="4" max="6" width="11.7109375" bestFit="1" customWidth="1"/>
    <col min="7" max="7" width="12.28515625" customWidth="1"/>
    <col min="8" max="9" width="11.7109375" bestFit="1" customWidth="1"/>
    <col min="11" max="11" width="11.7109375" bestFit="1" customWidth="1"/>
    <col min="14" max="14" width="11.7109375" bestFit="1" customWidth="1"/>
    <col min="16" max="16" width="12" bestFit="1" customWidth="1"/>
  </cols>
  <sheetData>
    <row r="1" spans="1:16" x14ac:dyDescent="0.25">
      <c r="A1" t="s">
        <v>39</v>
      </c>
    </row>
    <row r="3" spans="1:16" x14ac:dyDescent="0.25">
      <c r="A3" t="s">
        <v>22</v>
      </c>
      <c r="E3" s="4" t="s">
        <v>23</v>
      </c>
      <c r="P3" s="21"/>
    </row>
    <row r="4" spans="1:16" x14ac:dyDescent="0.25">
      <c r="E4" s="4" t="s">
        <v>24</v>
      </c>
      <c r="P4" s="21"/>
    </row>
    <row r="5" spans="1:16" x14ac:dyDescent="0.25">
      <c r="E5" s="4" t="s">
        <v>38</v>
      </c>
      <c r="P5" s="21" t="s">
        <v>90</v>
      </c>
    </row>
    <row r="6" spans="1:16" x14ac:dyDescent="0.25">
      <c r="P6" s="21"/>
    </row>
    <row r="7" spans="1:16" x14ac:dyDescent="0.25">
      <c r="D7" t="s">
        <v>25</v>
      </c>
      <c r="E7" t="s">
        <v>26</v>
      </c>
      <c r="F7" t="s">
        <v>27</v>
      </c>
      <c r="G7" t="s">
        <v>28</v>
      </c>
      <c r="H7" t="s">
        <v>29</v>
      </c>
      <c r="I7" t="s">
        <v>30</v>
      </c>
      <c r="J7" t="s">
        <v>31</v>
      </c>
      <c r="K7" t="s">
        <v>32</v>
      </c>
      <c r="L7" t="s">
        <v>33</v>
      </c>
      <c r="M7" t="s">
        <v>34</v>
      </c>
      <c r="N7" t="s">
        <v>35</v>
      </c>
      <c r="O7" t="s">
        <v>36</v>
      </c>
      <c r="P7" s="21" t="s">
        <v>37</v>
      </c>
    </row>
    <row r="8" spans="1:16" x14ac:dyDescent="0.25">
      <c r="P8" s="21"/>
    </row>
    <row r="9" spans="1:16" x14ac:dyDescent="0.25">
      <c r="P9" s="21"/>
    </row>
    <row r="10" spans="1:16" x14ac:dyDescent="0.25">
      <c r="A10">
        <v>63</v>
      </c>
      <c r="D10" s="6">
        <f>'Messung 1'!I1</f>
        <v>1.718</v>
      </c>
      <c r="E10" s="6">
        <f>'Messung 2'!I1</f>
        <v>1.4970000000000001</v>
      </c>
      <c r="F10" s="6">
        <f>'Messung 3'!I1</f>
        <v>1.4870000000000001</v>
      </c>
      <c r="G10" s="6">
        <f>'Messung 4'!I1</f>
        <v>1.798</v>
      </c>
      <c r="H10" s="6">
        <f>'Messung 5'!I1</f>
        <v>1.89</v>
      </c>
      <c r="I10" s="6">
        <f>'Messung 6'!I1</f>
        <v>1.639</v>
      </c>
      <c r="J10" s="6">
        <f>'Messung 7'!I1</f>
        <v>1.6080000000000001</v>
      </c>
      <c r="K10" s="6">
        <f>'Messung 8'!I1</f>
        <v>1.585</v>
      </c>
      <c r="L10" s="6">
        <f>'Messung 9'!I1</f>
        <v>1.7030000000000001</v>
      </c>
      <c r="M10" s="6">
        <f>'Messung 10'!I1</f>
        <v>1.867</v>
      </c>
      <c r="N10" s="6">
        <f>'Messung 11'!I1</f>
        <v>1.819</v>
      </c>
      <c r="O10" s="6">
        <f>'Messung 12'!I1</f>
        <v>1.351</v>
      </c>
      <c r="P10" s="6">
        <f>SUMIF(D10:O10,"&gt;0")/COUNTIF(D10:O10,"&gt;0")</f>
        <v>1.6635</v>
      </c>
    </row>
    <row r="11" spans="1:16" x14ac:dyDescent="0.25">
      <c r="A11">
        <v>80</v>
      </c>
      <c r="D11" s="6">
        <f>'Messung 1'!I2</f>
        <v>1.9079999999999999</v>
      </c>
      <c r="E11" s="6">
        <f>'Messung 2'!I2</f>
        <v>1.208</v>
      </c>
      <c r="F11" s="6">
        <f>'Messung 3'!I2</f>
        <v>1.341</v>
      </c>
      <c r="G11" s="6">
        <f>'Messung 4'!I2</f>
        <v>2.3010000000000002</v>
      </c>
      <c r="H11" s="6">
        <f>'Messung 5'!I2</f>
        <v>1.994</v>
      </c>
      <c r="I11" s="6">
        <f>'Messung 6'!I2</f>
        <v>1.4610000000000001</v>
      </c>
      <c r="J11" s="6">
        <f>'Messung 7'!I2</f>
        <v>1.85</v>
      </c>
      <c r="K11" s="6">
        <f>'Messung 8'!I2</f>
        <v>1.5049999999999999</v>
      </c>
      <c r="L11" s="6">
        <f>'Messung 9'!I2</f>
        <v>1.52</v>
      </c>
      <c r="M11" s="6">
        <f>'Messung 10'!I2</f>
        <v>2.0099999999999998</v>
      </c>
      <c r="N11" s="6">
        <f>'Messung 11'!I2</f>
        <v>1.917</v>
      </c>
      <c r="O11" s="6">
        <f>'Messung 12'!I2</f>
        <v>1.444</v>
      </c>
      <c r="P11" s="6">
        <f>SUMIF(D11:O11,"&gt;0")/COUNTIF(D11:O11,"&gt;0")</f>
        <v>1.7049166666666666</v>
      </c>
    </row>
    <row r="12" spans="1:16" x14ac:dyDescent="0.25">
      <c r="A12">
        <v>100</v>
      </c>
      <c r="D12" s="6">
        <f>'Messung 1'!I3</f>
        <v>1.6140000000000001</v>
      </c>
      <c r="E12" s="6" t="str">
        <f>'Messung 2'!I3</f>
        <v>�</v>
      </c>
      <c r="F12" s="6" t="str">
        <f>'Messung 3'!I3</f>
        <v>�</v>
      </c>
      <c r="G12" s="6">
        <f>'Messung 4'!I3</f>
        <v>1.5640000000000001</v>
      </c>
      <c r="H12" s="6">
        <f>'Messung 5'!I3</f>
        <v>1.59</v>
      </c>
      <c r="I12" s="6">
        <f>'Messung 6'!I3</f>
        <v>1.506</v>
      </c>
      <c r="J12" s="6">
        <f>'Messung 7'!I3</f>
        <v>1.4770000000000001</v>
      </c>
      <c r="K12" s="6">
        <f>'Messung 8'!I3</f>
        <v>1.49</v>
      </c>
      <c r="L12" s="6">
        <f>'Messung 9'!I3</f>
        <v>1.4690000000000001</v>
      </c>
      <c r="M12" s="6">
        <f>'Messung 10'!I3</f>
        <v>1.6240000000000001</v>
      </c>
      <c r="N12" s="6">
        <f>'Messung 11'!I3</f>
        <v>1.62</v>
      </c>
      <c r="O12" s="6">
        <f>'Messung 12'!I3</f>
        <v>1.198</v>
      </c>
      <c r="P12" s="6">
        <f>SUMIF(D12:O12,"&gt;0")/COUNTIF(D12:O12,"&gt;0")</f>
        <v>1.5152000000000001</v>
      </c>
    </row>
    <row r="13" spans="1:16" x14ac:dyDescent="0.25">
      <c r="A13">
        <v>125</v>
      </c>
      <c r="D13" s="6">
        <f>'Messung 1'!I4</f>
        <v>1.456</v>
      </c>
      <c r="E13" s="6">
        <f>'Messung 2'!I4</f>
        <v>1.47</v>
      </c>
      <c r="F13" s="6">
        <f>'Messung 3'!I4</f>
        <v>1.482</v>
      </c>
      <c r="G13" s="6">
        <f>'Messung 4'!I4</f>
        <v>1.5109999999999999</v>
      </c>
      <c r="H13" s="6">
        <f>'Messung 5'!I4</f>
        <v>1.4450000000000001</v>
      </c>
      <c r="I13" s="6">
        <f>'Messung 6'!I4</f>
        <v>1.524</v>
      </c>
      <c r="J13" s="6">
        <f>'Messung 7'!I4</f>
        <v>1.532</v>
      </c>
      <c r="K13" s="6">
        <f>'Messung 8'!I4</f>
        <v>1.6259999999999999</v>
      </c>
      <c r="L13" s="6">
        <f>'Messung 9'!I4</f>
        <v>1.5329999999999999</v>
      </c>
      <c r="M13" s="6">
        <f>'Messung 10'!I4</f>
        <v>1.5580000000000001</v>
      </c>
      <c r="N13" s="6">
        <f>'Messung 11'!I4</f>
        <v>1.504</v>
      </c>
      <c r="O13" s="6">
        <f>'Messung 12'!I4</f>
        <v>1.61</v>
      </c>
      <c r="P13" s="6">
        <f>SUMIF(D13:O13,"&gt;0")/COUNTIF(D13:O13,"&gt;0")</f>
        <v>1.5209166666666667</v>
      </c>
    </row>
    <row r="14" spans="1:16" x14ac:dyDescent="0.25">
      <c r="A14">
        <v>160</v>
      </c>
      <c r="D14" s="6">
        <f>'Messung 1'!I5</f>
        <v>1.633</v>
      </c>
      <c r="E14" s="6">
        <f>'Messung 2'!I5</f>
        <v>1.766</v>
      </c>
      <c r="F14" s="6">
        <f>'Messung 3'!I5</f>
        <v>1.5880000000000001</v>
      </c>
      <c r="G14" s="6">
        <f>'Messung 4'!I5</f>
        <v>1.665</v>
      </c>
      <c r="H14" s="6" t="str">
        <f>'Messung 5'!I5</f>
        <v>�</v>
      </c>
      <c r="I14" s="6">
        <f>'Messung 6'!I5</f>
        <v>1.577</v>
      </c>
      <c r="J14" s="6" t="str">
        <f>'Messung 7'!I5</f>
        <v>�</v>
      </c>
      <c r="K14" s="6">
        <f>'Messung 8'!I5</f>
        <v>1.4530000000000001</v>
      </c>
      <c r="L14" s="6">
        <f>'Messung 9'!I5</f>
        <v>1.514</v>
      </c>
      <c r="M14" s="6">
        <f>'Messung 10'!I5</f>
        <v>1.796</v>
      </c>
      <c r="N14" s="6">
        <f>'Messung 11'!I5</f>
        <v>1.3580000000000001</v>
      </c>
      <c r="O14" s="6">
        <f>'Messung 12'!I5</f>
        <v>1.768</v>
      </c>
      <c r="P14" s="6">
        <f t="shared" ref="P14:P31" si="0">SUMIF(D14:O14,"&gt;0")/COUNTIF(D14:O14,"&gt;0")</f>
        <v>1.6117999999999999</v>
      </c>
    </row>
    <row r="15" spans="1:16" x14ac:dyDescent="0.25">
      <c r="A15">
        <v>200</v>
      </c>
      <c r="D15" s="6">
        <f>'Messung 1'!I6</f>
        <v>1.476</v>
      </c>
      <c r="E15" s="6">
        <f>'Messung 2'!I6</f>
        <v>1.373</v>
      </c>
      <c r="F15" s="6">
        <f>'Messung 3'!I6</f>
        <v>1.371</v>
      </c>
      <c r="G15" s="6">
        <f>'Messung 4'!I6</f>
        <v>1.393</v>
      </c>
      <c r="H15" s="6">
        <f>'Messung 5'!I6</f>
        <v>1.4430000000000001</v>
      </c>
      <c r="I15" s="6">
        <f>'Messung 6'!I6</f>
        <v>1.48</v>
      </c>
      <c r="J15" s="6">
        <f>'Messung 7'!I6</f>
        <v>1.425</v>
      </c>
      <c r="K15" s="6">
        <f>'Messung 8'!I6</f>
        <v>1.5149999999999999</v>
      </c>
      <c r="L15" s="6">
        <f>'Messung 9'!I6</f>
        <v>1.5960000000000001</v>
      </c>
      <c r="M15" s="6">
        <f>'Messung 10'!I6</f>
        <v>1.5409999999999999</v>
      </c>
      <c r="N15" s="6">
        <f>'Messung 11'!I6</f>
        <v>1.474</v>
      </c>
      <c r="O15" s="6">
        <f>'Messung 12'!I6</f>
        <v>1.43</v>
      </c>
      <c r="P15" s="6">
        <f t="shared" si="0"/>
        <v>1.4597500000000003</v>
      </c>
    </row>
    <row r="16" spans="1:16" x14ac:dyDescent="0.25">
      <c r="A16">
        <v>250</v>
      </c>
      <c r="D16" s="6">
        <f>'Messung 1'!I7</f>
        <v>1.5549999999999999</v>
      </c>
      <c r="E16" s="6">
        <f>'Messung 2'!I7</f>
        <v>1.6</v>
      </c>
      <c r="F16" s="6">
        <f>'Messung 3'!I7</f>
        <v>1.367</v>
      </c>
      <c r="G16" s="6">
        <f>'Messung 4'!I7</f>
        <v>1.292</v>
      </c>
      <c r="H16" s="6">
        <f>'Messung 5'!I7</f>
        <v>1.516</v>
      </c>
      <c r="I16" s="6">
        <f>'Messung 6'!I7</f>
        <v>1.6559999999999999</v>
      </c>
      <c r="J16" s="6">
        <f>'Messung 7'!I7</f>
        <v>1.4390000000000001</v>
      </c>
      <c r="K16" s="6" t="str">
        <f>'Messung 8'!I7</f>
        <v>�</v>
      </c>
      <c r="L16" s="6">
        <f>'Messung 9'!I7</f>
        <v>1.65</v>
      </c>
      <c r="M16" s="6" t="str">
        <f>'Messung 10'!I7</f>
        <v>�</v>
      </c>
      <c r="N16" s="6">
        <f>'Messung 11'!I7</f>
        <v>1.591</v>
      </c>
      <c r="O16" s="6">
        <f>'Messung 12'!I7</f>
        <v>1.385</v>
      </c>
      <c r="P16" s="6">
        <f t="shared" si="0"/>
        <v>1.5051000000000001</v>
      </c>
    </row>
    <row r="17" spans="1:16" x14ac:dyDescent="0.25">
      <c r="A17">
        <v>315</v>
      </c>
      <c r="D17" s="6" t="str">
        <f>'Messung 1'!I8</f>
        <v>�</v>
      </c>
      <c r="E17" s="6">
        <f>'Messung 2'!I8</f>
        <v>1.613</v>
      </c>
      <c r="F17" s="6">
        <f>'Messung 3'!I8</f>
        <v>1.4279999999999999</v>
      </c>
      <c r="G17" s="6">
        <f>'Messung 4'!I8</f>
        <v>1.4510000000000001</v>
      </c>
      <c r="H17" s="6">
        <f>'Messung 5'!I8</f>
        <v>1.595</v>
      </c>
      <c r="I17" s="6">
        <f>'Messung 6'!I8</f>
        <v>1.6180000000000001</v>
      </c>
      <c r="J17" s="6">
        <f>'Messung 7'!I8</f>
        <v>1.5760000000000001</v>
      </c>
      <c r="K17" s="6">
        <f>'Messung 8'!I8</f>
        <v>1.462</v>
      </c>
      <c r="L17" s="6">
        <f>'Messung 9'!I8</f>
        <v>1.581</v>
      </c>
      <c r="M17" s="6">
        <f>'Messung 10'!I8</f>
        <v>1.5580000000000001</v>
      </c>
      <c r="N17" s="6">
        <f>'Messung 11'!I8</f>
        <v>1.4750000000000001</v>
      </c>
      <c r="O17" s="6">
        <f>'Messung 12'!I8</f>
        <v>1.32</v>
      </c>
      <c r="P17" s="6">
        <f t="shared" si="0"/>
        <v>1.5160909090909092</v>
      </c>
    </row>
    <row r="18" spans="1:16" x14ac:dyDescent="0.25">
      <c r="A18">
        <v>400</v>
      </c>
      <c r="D18" s="6">
        <f>'Messung 1'!I9</f>
        <v>1.536</v>
      </c>
      <c r="E18" s="6">
        <f>'Messung 2'!I9</f>
        <v>1.5329999999999999</v>
      </c>
      <c r="F18" s="6">
        <f>'Messung 3'!I9</f>
        <v>1.498</v>
      </c>
      <c r="G18" s="6">
        <f>'Messung 4'!I9</f>
        <v>1.5229999999999999</v>
      </c>
      <c r="H18" s="6">
        <f>'Messung 5'!I9</f>
        <v>1.548</v>
      </c>
      <c r="I18" s="6">
        <f>'Messung 6'!I9</f>
        <v>1.5409999999999999</v>
      </c>
      <c r="J18" s="6">
        <f>'Messung 7'!I9</f>
        <v>1.633</v>
      </c>
      <c r="K18" s="6">
        <f>'Messung 8'!I9</f>
        <v>1.532</v>
      </c>
      <c r="L18" s="6">
        <f>'Messung 9'!I9</f>
        <v>1.55</v>
      </c>
      <c r="M18" s="6">
        <f>'Messung 10'!I9</f>
        <v>1.3839999999999999</v>
      </c>
      <c r="N18" s="6">
        <f>'Messung 11'!I9</f>
        <v>1.4950000000000001</v>
      </c>
      <c r="O18" s="6">
        <f>'Messung 12'!I9</f>
        <v>1.548</v>
      </c>
      <c r="P18" s="6">
        <f t="shared" si="0"/>
        <v>1.5267500000000005</v>
      </c>
    </row>
    <row r="19" spans="1:16" x14ac:dyDescent="0.25">
      <c r="A19">
        <v>500</v>
      </c>
      <c r="D19" s="6">
        <f>'Messung 1'!I10</f>
        <v>1.4319999999999999</v>
      </c>
      <c r="E19" s="6">
        <f>'Messung 2'!I10</f>
        <v>1.403</v>
      </c>
      <c r="F19" s="6">
        <f>'Messung 3'!I10</f>
        <v>1.5629999999999999</v>
      </c>
      <c r="G19" s="6">
        <f>'Messung 4'!I10</f>
        <v>1.45</v>
      </c>
      <c r="H19" s="6">
        <f>'Messung 5'!I10</f>
        <v>1.419</v>
      </c>
      <c r="I19" s="6">
        <f>'Messung 6'!I10</f>
        <v>1.53</v>
      </c>
      <c r="J19" s="6">
        <f>'Messung 7'!I10</f>
        <v>1.4530000000000001</v>
      </c>
      <c r="K19" s="6">
        <f>'Messung 8'!I10</f>
        <v>1.383</v>
      </c>
      <c r="L19" s="6">
        <f>'Messung 9'!I10</f>
        <v>1.4419999999999999</v>
      </c>
      <c r="M19" s="6">
        <f>'Messung 10'!I10</f>
        <v>1.44</v>
      </c>
      <c r="N19" s="6">
        <f>'Messung 11'!I10</f>
        <v>1.4359999999999999</v>
      </c>
      <c r="O19" s="6">
        <f>'Messung 12'!I10</f>
        <v>1.498</v>
      </c>
      <c r="P19" s="6">
        <f t="shared" si="0"/>
        <v>1.4540833333333332</v>
      </c>
    </row>
    <row r="20" spans="1:16" x14ac:dyDescent="0.25">
      <c r="A20">
        <v>630</v>
      </c>
      <c r="D20" s="6">
        <f>'Messung 1'!I11</f>
        <v>1.3</v>
      </c>
      <c r="E20" s="6">
        <f>'Messung 2'!I11</f>
        <v>1.34</v>
      </c>
      <c r="F20" s="6">
        <f>'Messung 3'!I11</f>
        <v>1.391</v>
      </c>
      <c r="G20" s="6">
        <f>'Messung 4'!I11</f>
        <v>1.319</v>
      </c>
      <c r="H20" s="6">
        <f>'Messung 5'!I11</f>
        <v>1.244</v>
      </c>
      <c r="I20" s="6">
        <f>'Messung 6'!I11</f>
        <v>1.2989999999999999</v>
      </c>
      <c r="J20" s="6">
        <f>'Messung 7'!I11</f>
        <v>1.27</v>
      </c>
      <c r="K20" s="6">
        <f>'Messung 8'!I11</f>
        <v>1.266</v>
      </c>
      <c r="L20" s="6">
        <f>'Messung 9'!I11</f>
        <v>1.306</v>
      </c>
      <c r="M20" s="6">
        <f>'Messung 10'!I11</f>
        <v>1.3129999999999999</v>
      </c>
      <c r="N20" s="6">
        <f>'Messung 11'!I11</f>
        <v>1.1919999999999999</v>
      </c>
      <c r="O20" s="6">
        <f>'Messung 12'!I11</f>
        <v>1.298</v>
      </c>
      <c r="P20" s="6">
        <f t="shared" si="0"/>
        <v>1.2948333333333333</v>
      </c>
    </row>
    <row r="21" spans="1:16" x14ac:dyDescent="0.25">
      <c r="A21">
        <v>800</v>
      </c>
      <c r="D21" s="6">
        <f>'Messung 1'!I12</f>
        <v>1.31</v>
      </c>
      <c r="E21" s="6">
        <f>'Messung 2'!I12</f>
        <v>1.365</v>
      </c>
      <c r="F21" s="6">
        <f>'Messung 3'!I12</f>
        <v>1.2549999999999999</v>
      </c>
      <c r="G21" s="6">
        <f>'Messung 4'!I12</f>
        <v>1.177</v>
      </c>
      <c r="H21" s="6">
        <f>'Messung 5'!I12</f>
        <v>1.2809999999999999</v>
      </c>
      <c r="I21" s="6">
        <f>'Messung 6'!I12</f>
        <v>1.2889999999999999</v>
      </c>
      <c r="J21" s="6">
        <f>'Messung 7'!I12</f>
        <v>1.2430000000000001</v>
      </c>
      <c r="K21" s="6">
        <f>'Messung 8'!I12</f>
        <v>1.266</v>
      </c>
      <c r="L21" s="6">
        <f>'Messung 9'!I12</f>
        <v>1.347</v>
      </c>
      <c r="M21" s="6">
        <f>'Messung 10'!I12</f>
        <v>1.2849999999999999</v>
      </c>
      <c r="N21" s="6">
        <f>'Messung 11'!I12</f>
        <v>1.3320000000000001</v>
      </c>
      <c r="O21" s="6">
        <f>'Messung 12'!I12</f>
        <v>1.2569999999999999</v>
      </c>
      <c r="P21" s="6">
        <f t="shared" si="0"/>
        <v>1.2839166666666666</v>
      </c>
    </row>
    <row r="22" spans="1:16" x14ac:dyDescent="0.25">
      <c r="A22">
        <v>1000</v>
      </c>
      <c r="D22" s="6">
        <f>'Messung 1'!I13</f>
        <v>1.1100000000000001</v>
      </c>
      <c r="E22" s="6">
        <f>'Messung 2'!I13</f>
        <v>1.173</v>
      </c>
      <c r="F22" s="6">
        <f>'Messung 3'!I13</f>
        <v>1.1850000000000001</v>
      </c>
      <c r="G22" s="6">
        <f>'Messung 4'!I13</f>
        <v>1.242</v>
      </c>
      <c r="H22" s="6">
        <f>'Messung 5'!I13</f>
        <v>1.208</v>
      </c>
      <c r="I22" s="6">
        <f>'Messung 6'!I13</f>
        <v>1.2170000000000001</v>
      </c>
      <c r="J22" s="6">
        <f>'Messung 7'!I13</f>
        <v>1.24</v>
      </c>
      <c r="K22" s="6">
        <f>'Messung 8'!I13</f>
        <v>1.292</v>
      </c>
      <c r="L22" s="6">
        <f>'Messung 9'!I13</f>
        <v>1.2030000000000001</v>
      </c>
      <c r="M22" s="6">
        <f>'Messung 10'!I13</f>
        <v>1.3</v>
      </c>
      <c r="N22" s="6">
        <f>'Messung 11'!I13</f>
        <v>1.173</v>
      </c>
      <c r="O22" s="6">
        <f>'Messung 12'!I13</f>
        <v>1.25</v>
      </c>
      <c r="P22" s="6">
        <f t="shared" si="0"/>
        <v>1.2160833333333334</v>
      </c>
    </row>
    <row r="23" spans="1:16" x14ac:dyDescent="0.25">
      <c r="A23">
        <v>1250</v>
      </c>
      <c r="D23" s="6">
        <f>'Messung 1'!I14</f>
        <v>1.1579999999999999</v>
      </c>
      <c r="E23" s="6">
        <f>'Messung 2'!I14</f>
        <v>1.125</v>
      </c>
      <c r="F23" s="6">
        <f>'Messung 3'!I14</f>
        <v>1.19</v>
      </c>
      <c r="G23" s="6">
        <f>'Messung 4'!I14</f>
        <v>1.1220000000000001</v>
      </c>
      <c r="H23" s="6">
        <f>'Messung 5'!I14</f>
        <v>1.204</v>
      </c>
      <c r="I23" s="6">
        <f>'Messung 6'!I14</f>
        <v>1.18</v>
      </c>
      <c r="J23" s="6">
        <f>'Messung 7'!I14</f>
        <v>1.181</v>
      </c>
      <c r="K23" s="6">
        <f>'Messung 8'!I14</f>
        <v>1.157</v>
      </c>
      <c r="L23" s="6">
        <f>'Messung 9'!I14</f>
        <v>1.2230000000000001</v>
      </c>
      <c r="M23" s="6">
        <f>'Messung 10'!I14</f>
        <v>1.206</v>
      </c>
      <c r="N23" s="6">
        <f>'Messung 11'!I14</f>
        <v>1.153</v>
      </c>
      <c r="O23" s="6">
        <f>'Messung 12'!I14</f>
        <v>1.1950000000000001</v>
      </c>
      <c r="P23" s="6">
        <f t="shared" si="0"/>
        <v>1.1745000000000001</v>
      </c>
    </row>
    <row r="24" spans="1:16" x14ac:dyDescent="0.25">
      <c r="A24">
        <v>1600</v>
      </c>
      <c r="D24" s="6">
        <f>'Messung 1'!I15</f>
        <v>1.0620000000000001</v>
      </c>
      <c r="E24" s="6">
        <f>'Messung 2'!I15</f>
        <v>1.147</v>
      </c>
      <c r="F24" s="6">
        <f>'Messung 3'!I15</f>
        <v>0.97299999999999998</v>
      </c>
      <c r="G24" s="6">
        <f>'Messung 4'!I15</f>
        <v>1.1459999999999999</v>
      </c>
      <c r="H24" s="6">
        <f>'Messung 5'!I15</f>
        <v>1.127</v>
      </c>
      <c r="I24" s="6">
        <f>'Messung 6'!I15</f>
        <v>1.125</v>
      </c>
      <c r="J24" s="6">
        <f>'Messung 7'!I15</f>
        <v>0.997</v>
      </c>
      <c r="K24" s="6">
        <f>'Messung 8'!I15</f>
        <v>1.1000000000000001</v>
      </c>
      <c r="L24" s="6">
        <f>'Messung 9'!I15</f>
        <v>1.099</v>
      </c>
      <c r="M24" s="6">
        <f>'Messung 10'!I15</f>
        <v>1.07</v>
      </c>
      <c r="N24" s="6">
        <f>'Messung 11'!I15</f>
        <v>1.139</v>
      </c>
      <c r="O24" s="6">
        <f>'Messung 12'!I15</f>
        <v>1.1319999999999999</v>
      </c>
      <c r="P24" s="6">
        <f t="shared" si="0"/>
        <v>1.0930833333333332</v>
      </c>
    </row>
    <row r="25" spans="1:16" x14ac:dyDescent="0.25">
      <c r="A25">
        <v>2000</v>
      </c>
      <c r="D25" s="6">
        <f>'Messung 1'!I16</f>
        <v>1.04</v>
      </c>
      <c r="E25" s="6">
        <f>'Messung 2'!I16</f>
        <v>1.0620000000000001</v>
      </c>
      <c r="F25" s="6">
        <f>'Messung 3'!I16</f>
        <v>1.0640000000000001</v>
      </c>
      <c r="G25" s="6">
        <f>'Messung 4'!I16</f>
        <v>1.0569999999999999</v>
      </c>
      <c r="H25" s="6">
        <f>'Messung 5'!I16</f>
        <v>1.018</v>
      </c>
      <c r="I25" s="6">
        <f>'Messung 6'!I16</f>
        <v>1.0389999999999999</v>
      </c>
      <c r="J25" s="6">
        <f>'Messung 7'!I16</f>
        <v>1.044</v>
      </c>
      <c r="K25" s="6">
        <f>'Messung 8'!I16</f>
        <v>1.1020000000000001</v>
      </c>
      <c r="L25" s="6">
        <f>'Messung 9'!I16</f>
        <v>1.091</v>
      </c>
      <c r="M25" s="6">
        <f>'Messung 10'!I16</f>
        <v>1.0940000000000001</v>
      </c>
      <c r="N25" s="6">
        <f>'Messung 11'!I16</f>
        <v>1.0669999999999999</v>
      </c>
      <c r="O25" s="6">
        <f>'Messung 12'!I16</f>
        <v>1.052</v>
      </c>
      <c r="P25" s="6">
        <f t="shared" si="0"/>
        <v>1.0608333333333333</v>
      </c>
    </row>
    <row r="26" spans="1:16" x14ac:dyDescent="0.25">
      <c r="A26">
        <v>2500</v>
      </c>
      <c r="D26" s="6">
        <f>'Messung 1'!I17</f>
        <v>0.99299999999999999</v>
      </c>
      <c r="E26" s="6">
        <f>'Messung 2'!I17</f>
        <v>1.0109999999999999</v>
      </c>
      <c r="F26" s="6">
        <f>'Messung 3'!I17</f>
        <v>1.0029999999999999</v>
      </c>
      <c r="G26" s="6">
        <f>'Messung 4'!I17</f>
        <v>1.0169999999999999</v>
      </c>
      <c r="H26" s="6">
        <f>'Messung 5'!I17</f>
        <v>0.98699999999999999</v>
      </c>
      <c r="I26" s="6">
        <f>'Messung 6'!I17</f>
        <v>0.97399999999999998</v>
      </c>
      <c r="J26" s="6">
        <f>'Messung 7'!I17</f>
        <v>1.0149999999999999</v>
      </c>
      <c r="K26" s="6">
        <f>'Messung 8'!I17</f>
        <v>1.0529999999999999</v>
      </c>
      <c r="L26" s="6">
        <f>'Messung 9'!I17</f>
        <v>1.0309999999999999</v>
      </c>
      <c r="M26" s="6">
        <f>'Messung 10'!I17</f>
        <v>0.99199999999999999</v>
      </c>
      <c r="N26" s="6">
        <f>'Messung 11'!I17</f>
        <v>1.044</v>
      </c>
      <c r="O26" s="6">
        <f>'Messung 12'!I17</f>
        <v>1.0049999999999999</v>
      </c>
      <c r="P26" s="6">
        <f t="shared" si="0"/>
        <v>1.0104166666666667</v>
      </c>
    </row>
    <row r="27" spans="1:16" x14ac:dyDescent="0.25">
      <c r="A27">
        <v>3150</v>
      </c>
      <c r="D27" s="6">
        <f>'Messung 1'!I18</f>
        <v>0.94499999999999995</v>
      </c>
      <c r="E27" s="6">
        <f>'Messung 2'!I18</f>
        <v>0.97</v>
      </c>
      <c r="F27" s="6">
        <f>'Messung 3'!I18</f>
        <v>0.98599999999999999</v>
      </c>
      <c r="G27" s="6">
        <f>'Messung 4'!I18</f>
        <v>0.96299999999999997</v>
      </c>
      <c r="H27" s="6">
        <f>'Messung 5'!I18</f>
        <v>0.97099999999999997</v>
      </c>
      <c r="I27" s="6">
        <f>'Messung 6'!I18</f>
        <v>0.94799999999999995</v>
      </c>
      <c r="J27" s="6">
        <f>'Messung 7'!I18</f>
        <v>0.99099999999999999</v>
      </c>
      <c r="K27" s="6">
        <f>'Messung 8'!I18</f>
        <v>0.95299999999999996</v>
      </c>
      <c r="L27" s="6">
        <f>'Messung 9'!I18</f>
        <v>0.97099999999999997</v>
      </c>
      <c r="M27" s="6">
        <f>'Messung 10'!I18</f>
        <v>0.99099999999999999</v>
      </c>
      <c r="N27" s="6">
        <f>'Messung 11'!I18</f>
        <v>0.94</v>
      </c>
      <c r="O27" s="6">
        <f>'Messung 12'!I18</f>
        <v>0.95399999999999996</v>
      </c>
      <c r="P27" s="6">
        <f t="shared" si="0"/>
        <v>0.96524999999999983</v>
      </c>
    </row>
    <row r="28" spans="1:16" x14ac:dyDescent="0.25">
      <c r="A28">
        <v>4000</v>
      </c>
      <c r="D28" s="6">
        <f>'Messung 1'!I19</f>
        <v>0.89100000000000001</v>
      </c>
      <c r="E28" s="6">
        <f>'Messung 2'!I19</f>
        <v>0.89400000000000002</v>
      </c>
      <c r="F28" s="6">
        <f>'Messung 3'!I19</f>
        <v>0.9</v>
      </c>
      <c r="G28" s="6">
        <f>'Messung 4'!I19</f>
        <v>0.91600000000000004</v>
      </c>
      <c r="H28" s="6">
        <f>'Messung 5'!I19</f>
        <v>0.90600000000000003</v>
      </c>
      <c r="I28" s="6">
        <f>'Messung 6'!I19</f>
        <v>0.90600000000000003</v>
      </c>
      <c r="J28" s="6">
        <f>'Messung 7'!I19</f>
        <v>0.91900000000000004</v>
      </c>
      <c r="K28" s="6">
        <f>'Messung 8'!I19</f>
        <v>0.90900000000000003</v>
      </c>
      <c r="L28" s="6">
        <f>'Messung 9'!I19</f>
        <v>0.90700000000000003</v>
      </c>
      <c r="M28" s="6">
        <f>'Messung 10'!I19</f>
        <v>0.95899999999999996</v>
      </c>
      <c r="N28" s="6">
        <f>'Messung 11'!I19</f>
        <v>0.90700000000000003</v>
      </c>
      <c r="O28" s="6">
        <f>'Messung 12'!I19</f>
        <v>0.88</v>
      </c>
      <c r="P28" s="6">
        <f t="shared" si="0"/>
        <v>0.90783333333333338</v>
      </c>
    </row>
    <row r="29" spans="1:16" x14ac:dyDescent="0.25">
      <c r="A29">
        <v>5000</v>
      </c>
      <c r="D29" s="6">
        <f>'Messung 1'!I20</f>
        <v>0.82899999999999996</v>
      </c>
      <c r="E29" s="6">
        <f>'Messung 2'!I20</f>
        <v>0.82499999999999996</v>
      </c>
      <c r="F29" s="6">
        <f>'Messung 3'!I20</f>
        <v>0.82299999999999995</v>
      </c>
      <c r="G29" s="6">
        <f>'Messung 4'!I20</f>
        <v>0.82799999999999996</v>
      </c>
      <c r="H29" s="6">
        <f>'Messung 5'!I20</f>
        <v>0.81699999999999995</v>
      </c>
      <c r="I29" s="6">
        <f>'Messung 6'!I20</f>
        <v>0.83799999999999997</v>
      </c>
      <c r="J29" s="6">
        <f>'Messung 7'!I20</f>
        <v>0.80100000000000005</v>
      </c>
      <c r="K29" s="6">
        <f>'Messung 8'!I20</f>
        <v>0.78800000000000003</v>
      </c>
      <c r="L29" s="6">
        <f>'Messung 9'!I20</f>
        <v>0.74</v>
      </c>
      <c r="M29" s="6">
        <f>'Messung 10'!I20</f>
        <v>0.81100000000000005</v>
      </c>
      <c r="N29" s="6">
        <f>'Messung 11'!I20</f>
        <v>0.83699999999999997</v>
      </c>
      <c r="O29" s="6">
        <f>'Messung 12'!I20</f>
        <v>0.82099999999999995</v>
      </c>
      <c r="P29" s="6">
        <f t="shared" si="0"/>
        <v>0.8131666666666667</v>
      </c>
    </row>
    <row r="30" spans="1:16" x14ac:dyDescent="0.25">
      <c r="A30">
        <v>6300</v>
      </c>
      <c r="D30" s="6">
        <f>'Messung 1'!I21</f>
        <v>0.74099999999999999</v>
      </c>
      <c r="E30" s="6">
        <f>'Messung 2'!I21</f>
        <v>0.74399999999999999</v>
      </c>
      <c r="F30" s="6">
        <f>'Messung 3'!I21</f>
        <v>0.747</v>
      </c>
      <c r="G30" s="6">
        <f>'Messung 4'!I21</f>
        <v>0.73899999999999999</v>
      </c>
      <c r="H30" s="6">
        <f>'Messung 5'!I21</f>
        <v>0.751</v>
      </c>
      <c r="I30" s="6">
        <f>'Messung 6'!I21</f>
        <v>0.72699999999999998</v>
      </c>
      <c r="J30" s="6">
        <f>'Messung 7'!I21</f>
        <v>0.753</v>
      </c>
      <c r="K30" s="6">
        <f>'Messung 8'!I21</f>
        <v>0.74199999999999999</v>
      </c>
      <c r="L30" s="6">
        <f>'Messung 9'!I21</f>
        <v>0.71299999999999997</v>
      </c>
      <c r="M30" s="6">
        <f>'Messung 10'!I21</f>
        <v>0.755</v>
      </c>
      <c r="N30" s="6">
        <f>'Messung 11'!I21</f>
        <v>0.76</v>
      </c>
      <c r="O30" s="6">
        <f>'Messung 12'!I21</f>
        <v>0.74</v>
      </c>
      <c r="P30" s="6">
        <f t="shared" si="0"/>
        <v>0.7426666666666667</v>
      </c>
    </row>
    <row r="31" spans="1:16" x14ac:dyDescent="0.25">
      <c r="A31">
        <v>8000</v>
      </c>
      <c r="D31" s="6">
        <f>'Messung 1'!I22</f>
        <v>0.61899999999999999</v>
      </c>
      <c r="E31" s="6">
        <f>'Messung 2'!I22</f>
        <v>0.65200000000000002</v>
      </c>
      <c r="F31" s="6">
        <f>'Messung 3'!I22</f>
        <v>0.65300000000000002</v>
      </c>
      <c r="G31" s="6">
        <f>'Messung 4'!I22</f>
        <v>0.64200000000000002</v>
      </c>
      <c r="H31" s="6">
        <f>'Messung 5'!I22</f>
        <v>0.63400000000000001</v>
      </c>
      <c r="I31" s="6">
        <f>'Messung 6'!I22</f>
        <v>0.61899999999999999</v>
      </c>
      <c r="J31" s="6">
        <f>'Messung 7'!I22</f>
        <v>0.63300000000000001</v>
      </c>
      <c r="K31" s="6">
        <f>'Messung 8'!I22</f>
        <v>0.628</v>
      </c>
      <c r="L31" s="6">
        <f>'Messung 9'!I22</f>
        <v>0.64500000000000002</v>
      </c>
      <c r="M31" s="6">
        <f>'Messung 10'!I22</f>
        <v>0.61799999999999999</v>
      </c>
      <c r="N31" s="6">
        <f>'Messung 11'!I22</f>
        <v>0.65800000000000003</v>
      </c>
      <c r="O31" s="6">
        <f>'Messung 12'!I22</f>
        <v>0.60899999999999999</v>
      </c>
      <c r="P31" s="6">
        <f t="shared" si="0"/>
        <v>0.63416666666666666</v>
      </c>
    </row>
    <row r="32" spans="1:16" x14ac:dyDescent="0.25">
      <c r="P32" s="21"/>
    </row>
    <row r="33" spans="16:16" x14ac:dyDescent="0.25">
      <c r="P33" s="21"/>
    </row>
    <row r="34" spans="16:16" x14ac:dyDescent="0.25">
      <c r="P34" s="21"/>
    </row>
    <row r="35" spans="16:16" x14ac:dyDescent="0.25">
      <c r="P35" s="21"/>
    </row>
  </sheetData>
  <pageMargins left="0.7" right="0.7" top="0.78740157499999996" bottom="0.78740157499999996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EDC26-974D-4C89-9D16-CF761AA30E6A}">
  <sheetPr codeName="Tabelle6"/>
  <dimension ref="A1:M23"/>
  <sheetViews>
    <sheetView workbookViewId="0">
      <selection sqref="A1:M22"/>
    </sheetView>
  </sheetViews>
  <sheetFormatPr baseColWidth="10" defaultRowHeight="15" x14ac:dyDescent="0.25"/>
  <cols>
    <col min="1" max="1" width="5" bestFit="1" customWidth="1"/>
    <col min="2" max="2" width="7.140625" bestFit="1" customWidth="1"/>
    <col min="3" max="3" width="12" bestFit="1" customWidth="1"/>
    <col min="4" max="4" width="12.7109375" bestFit="1" customWidth="1"/>
    <col min="5" max="5" width="12" bestFit="1" customWidth="1"/>
    <col min="6" max="6" width="12.7109375" bestFit="1" customWidth="1"/>
    <col min="7" max="7" width="12" bestFit="1" customWidth="1"/>
    <col min="8" max="8" width="12.7109375" bestFit="1" customWidth="1"/>
    <col min="9" max="9" width="12" bestFit="1" customWidth="1"/>
    <col min="10" max="10" width="12.7109375" bestFit="1" customWidth="1"/>
    <col min="11" max="11" width="2.7109375" bestFit="1" customWidth="1"/>
    <col min="12" max="12" width="3.7109375" bestFit="1" customWidth="1"/>
    <col min="13" max="13" width="9.85546875" bestFit="1" customWidth="1"/>
  </cols>
  <sheetData>
    <row r="1" spans="1:13" x14ac:dyDescent="0.25">
      <c r="A1">
        <v>50</v>
      </c>
      <c r="B1" s="3">
        <v>44256</v>
      </c>
      <c r="C1">
        <v>1.155</v>
      </c>
      <c r="D1">
        <v>-0.94199999999999995</v>
      </c>
      <c r="E1">
        <v>1.8919999999999999</v>
      </c>
      <c r="F1">
        <v>-0.98199999999999998</v>
      </c>
      <c r="G1">
        <v>1.714</v>
      </c>
      <c r="H1">
        <v>-0.99099999999999999</v>
      </c>
      <c r="I1">
        <v>1.718</v>
      </c>
      <c r="J1">
        <v>-0.997</v>
      </c>
      <c r="K1">
        <v>-5</v>
      </c>
      <c r="L1">
        <v>-54</v>
      </c>
      <c r="M1" t="s">
        <v>91</v>
      </c>
    </row>
    <row r="2" spans="1:13" x14ac:dyDescent="0.25">
      <c r="A2">
        <v>63</v>
      </c>
      <c r="B2" s="3">
        <v>44256</v>
      </c>
      <c r="C2">
        <v>1.3640000000000001</v>
      </c>
      <c r="D2">
        <v>-0.90800000000000003</v>
      </c>
      <c r="E2">
        <v>1.764</v>
      </c>
      <c r="F2">
        <v>-0.88600000000000001</v>
      </c>
      <c r="G2">
        <v>1.9330000000000001</v>
      </c>
      <c r="H2">
        <v>-0.97</v>
      </c>
      <c r="I2">
        <v>1.9079999999999999</v>
      </c>
      <c r="J2">
        <v>-0.995</v>
      </c>
      <c r="K2">
        <v>-5</v>
      </c>
      <c r="L2">
        <v>-60</v>
      </c>
      <c r="M2" t="s">
        <v>91</v>
      </c>
    </row>
    <row r="3" spans="1:13" x14ac:dyDescent="0.25">
      <c r="A3">
        <v>80</v>
      </c>
      <c r="B3" s="3">
        <v>44256</v>
      </c>
      <c r="C3">
        <v>1.246</v>
      </c>
      <c r="D3">
        <v>-0.92700000000000005</v>
      </c>
      <c r="E3">
        <v>1.538</v>
      </c>
      <c r="F3">
        <v>-0.98499999999999999</v>
      </c>
      <c r="G3">
        <v>1.673</v>
      </c>
      <c r="H3">
        <v>-0.99399999999999999</v>
      </c>
      <c r="I3">
        <v>1.6140000000000001</v>
      </c>
      <c r="J3">
        <v>-0.999</v>
      </c>
      <c r="K3">
        <v>-5</v>
      </c>
      <c r="L3">
        <v>-57</v>
      </c>
      <c r="M3" t="s">
        <v>91</v>
      </c>
    </row>
    <row r="4" spans="1:13" x14ac:dyDescent="0.25">
      <c r="A4">
        <v>100</v>
      </c>
      <c r="B4" s="3">
        <v>44256</v>
      </c>
      <c r="C4">
        <v>1.302</v>
      </c>
      <c r="D4">
        <v>-0.96499999999999997</v>
      </c>
      <c r="E4">
        <v>1.827</v>
      </c>
      <c r="F4">
        <v>-0.98299999999999998</v>
      </c>
      <c r="G4">
        <v>1.5760000000000001</v>
      </c>
      <c r="H4">
        <v>-0.98799999999999999</v>
      </c>
      <c r="I4">
        <v>1.456</v>
      </c>
      <c r="J4">
        <v>-0.997</v>
      </c>
      <c r="K4">
        <v>-5</v>
      </c>
      <c r="L4">
        <v>-60</v>
      </c>
      <c r="M4" t="s">
        <v>91</v>
      </c>
    </row>
    <row r="5" spans="1:13" x14ac:dyDescent="0.25">
      <c r="A5">
        <v>125</v>
      </c>
      <c r="B5" s="3">
        <v>44256</v>
      </c>
      <c r="C5">
        <v>1.3959999999999999</v>
      </c>
      <c r="D5">
        <v>-0.98799999999999999</v>
      </c>
      <c r="E5">
        <v>1.6020000000000001</v>
      </c>
      <c r="F5">
        <v>-0.99</v>
      </c>
      <c r="G5">
        <v>1.5640000000000001</v>
      </c>
      <c r="H5">
        <v>-0.995</v>
      </c>
      <c r="I5">
        <v>1.633</v>
      </c>
      <c r="J5">
        <v>-0.998</v>
      </c>
      <c r="K5">
        <v>-5</v>
      </c>
      <c r="L5">
        <v>-60</v>
      </c>
      <c r="M5" t="s">
        <v>91</v>
      </c>
    </row>
    <row r="6" spans="1:13" x14ac:dyDescent="0.25">
      <c r="A6">
        <v>160</v>
      </c>
      <c r="B6" s="3">
        <v>44256</v>
      </c>
      <c r="C6">
        <v>1.3009999999999999</v>
      </c>
      <c r="D6">
        <v>-0.99099999999999999</v>
      </c>
      <c r="E6">
        <v>1.464</v>
      </c>
      <c r="F6">
        <v>-0.99099999999999999</v>
      </c>
      <c r="G6">
        <v>1.4830000000000001</v>
      </c>
      <c r="H6">
        <v>-0.997</v>
      </c>
      <c r="I6">
        <v>1.476</v>
      </c>
      <c r="J6">
        <v>-0.999</v>
      </c>
      <c r="K6">
        <v>-5</v>
      </c>
      <c r="L6">
        <v>-60</v>
      </c>
      <c r="M6" t="s">
        <v>91</v>
      </c>
    </row>
    <row r="7" spans="1:13" x14ac:dyDescent="0.25">
      <c r="A7">
        <v>200</v>
      </c>
      <c r="B7" s="3">
        <v>44256</v>
      </c>
      <c r="C7">
        <v>2.0099999999999998</v>
      </c>
      <c r="D7">
        <v>-0.97299999999999998</v>
      </c>
      <c r="E7">
        <v>1.329</v>
      </c>
      <c r="F7">
        <v>-0.98299999999999998</v>
      </c>
      <c r="G7">
        <v>1.3879999999999999</v>
      </c>
      <c r="H7">
        <v>-0.99199999999999999</v>
      </c>
      <c r="I7">
        <v>1.5549999999999999</v>
      </c>
      <c r="J7">
        <v>-0.995</v>
      </c>
      <c r="K7">
        <v>-5</v>
      </c>
      <c r="L7">
        <v>-57</v>
      </c>
      <c r="M7" t="s">
        <v>91</v>
      </c>
    </row>
    <row r="8" spans="1:13" x14ac:dyDescent="0.25">
      <c r="A8">
        <v>250</v>
      </c>
      <c r="B8" s="3">
        <v>44256</v>
      </c>
      <c r="C8">
        <v>1.532</v>
      </c>
      <c r="D8">
        <v>-0.98099999999999998</v>
      </c>
      <c r="E8" t="s">
        <v>89</v>
      </c>
      <c r="F8" t="s">
        <v>89</v>
      </c>
      <c r="G8" t="s">
        <v>89</v>
      </c>
      <c r="H8" t="s">
        <v>89</v>
      </c>
      <c r="I8" t="s">
        <v>89</v>
      </c>
      <c r="J8" t="s">
        <v>89</v>
      </c>
      <c r="K8">
        <v>-5</v>
      </c>
      <c r="L8">
        <v>-5</v>
      </c>
      <c r="M8" t="s">
        <v>91</v>
      </c>
    </row>
    <row r="9" spans="1:13" x14ac:dyDescent="0.25">
      <c r="A9">
        <v>315</v>
      </c>
      <c r="B9" s="3">
        <v>44256</v>
      </c>
      <c r="C9">
        <v>1.3149999999999999</v>
      </c>
      <c r="D9">
        <v>-0.98299999999999998</v>
      </c>
      <c r="E9">
        <v>1.6279999999999999</v>
      </c>
      <c r="F9">
        <v>-0.99199999999999999</v>
      </c>
      <c r="G9">
        <v>1.5309999999999999</v>
      </c>
      <c r="H9">
        <v>-0.995</v>
      </c>
      <c r="I9">
        <v>1.536</v>
      </c>
      <c r="J9">
        <v>-0.999</v>
      </c>
      <c r="K9">
        <v>-5</v>
      </c>
      <c r="L9">
        <v>-60</v>
      </c>
      <c r="M9" t="s">
        <v>91</v>
      </c>
    </row>
    <row r="10" spans="1:13" x14ac:dyDescent="0.25">
      <c r="A10">
        <v>400</v>
      </c>
      <c r="B10" s="3">
        <v>44256</v>
      </c>
      <c r="C10">
        <v>1.2789999999999999</v>
      </c>
      <c r="D10">
        <v>-0.99299999999999999</v>
      </c>
      <c r="E10">
        <v>1.34</v>
      </c>
      <c r="F10">
        <v>-0.995</v>
      </c>
      <c r="G10">
        <v>1.381</v>
      </c>
      <c r="H10">
        <v>-0.998</v>
      </c>
      <c r="I10">
        <v>1.4319999999999999</v>
      </c>
      <c r="J10">
        <v>-0.999</v>
      </c>
      <c r="K10">
        <v>-5</v>
      </c>
      <c r="L10">
        <v>-53</v>
      </c>
      <c r="M10" t="s">
        <v>91</v>
      </c>
    </row>
    <row r="11" spans="1:13" x14ac:dyDescent="0.25">
      <c r="A11">
        <v>500</v>
      </c>
      <c r="B11" s="3">
        <v>44256</v>
      </c>
      <c r="C11">
        <v>1.353</v>
      </c>
      <c r="D11">
        <v>-0.997</v>
      </c>
      <c r="E11">
        <v>1.2030000000000001</v>
      </c>
      <c r="F11">
        <v>-0.997</v>
      </c>
      <c r="G11">
        <v>1.2589999999999999</v>
      </c>
      <c r="H11">
        <v>-0.998</v>
      </c>
      <c r="I11">
        <v>1.3</v>
      </c>
      <c r="J11">
        <v>-0.999</v>
      </c>
      <c r="K11">
        <v>-5</v>
      </c>
      <c r="L11">
        <v>-57</v>
      </c>
      <c r="M11" t="s">
        <v>91</v>
      </c>
    </row>
    <row r="12" spans="1:13" x14ac:dyDescent="0.25">
      <c r="A12">
        <v>630</v>
      </c>
      <c r="B12" s="3">
        <v>44256</v>
      </c>
      <c r="C12">
        <v>1.095</v>
      </c>
      <c r="D12">
        <v>-0.99099999999999999</v>
      </c>
      <c r="E12">
        <v>1.2450000000000001</v>
      </c>
      <c r="F12">
        <v>-0.99399999999999999</v>
      </c>
      <c r="G12">
        <v>1.282</v>
      </c>
      <c r="H12">
        <v>-0.997</v>
      </c>
      <c r="I12">
        <v>1.31</v>
      </c>
      <c r="J12">
        <v>-0.999</v>
      </c>
      <c r="K12">
        <v>-5</v>
      </c>
      <c r="L12">
        <v>-58</v>
      </c>
      <c r="M12" t="s">
        <v>91</v>
      </c>
    </row>
    <row r="13" spans="1:13" x14ac:dyDescent="0.25">
      <c r="A13">
        <v>800</v>
      </c>
      <c r="B13" s="3">
        <v>44256</v>
      </c>
      <c r="C13">
        <v>1.427</v>
      </c>
      <c r="D13">
        <v>-0.99299999999999999</v>
      </c>
      <c r="E13">
        <v>1.0900000000000001</v>
      </c>
      <c r="F13">
        <v>-0.999</v>
      </c>
      <c r="G13">
        <v>1.1100000000000001</v>
      </c>
      <c r="H13">
        <v>-0.999</v>
      </c>
      <c r="I13">
        <v>1.1100000000000001</v>
      </c>
      <c r="J13">
        <v>-0.999</v>
      </c>
      <c r="K13">
        <v>-5</v>
      </c>
      <c r="L13">
        <v>-35</v>
      </c>
      <c r="M13" t="s">
        <v>91</v>
      </c>
    </row>
    <row r="14" spans="1:13" x14ac:dyDescent="0.25">
      <c r="A14" s="5">
        <v>1000</v>
      </c>
      <c r="B14" s="3">
        <v>44256</v>
      </c>
      <c r="C14">
        <v>1.1830000000000001</v>
      </c>
      <c r="D14">
        <v>-0.99399999999999999</v>
      </c>
      <c r="E14">
        <v>1.181</v>
      </c>
      <c r="F14">
        <v>-0.998</v>
      </c>
      <c r="G14">
        <v>1.1439999999999999</v>
      </c>
      <c r="H14">
        <v>-0.998</v>
      </c>
      <c r="I14">
        <v>1.1579999999999999</v>
      </c>
      <c r="J14">
        <v>-0.999</v>
      </c>
      <c r="K14">
        <v>-5</v>
      </c>
      <c r="L14">
        <v>-50</v>
      </c>
      <c r="M14" t="s">
        <v>91</v>
      </c>
    </row>
    <row r="15" spans="1:13" x14ac:dyDescent="0.25">
      <c r="A15" s="5">
        <v>1250</v>
      </c>
      <c r="B15" s="3">
        <v>44256</v>
      </c>
      <c r="C15">
        <v>1.0309999999999999</v>
      </c>
      <c r="D15">
        <v>-0.99299999999999999</v>
      </c>
      <c r="E15">
        <v>1.04</v>
      </c>
      <c r="F15">
        <v>-0.998</v>
      </c>
      <c r="G15">
        <v>1.0269999999999999</v>
      </c>
      <c r="H15">
        <v>-0.999</v>
      </c>
      <c r="I15">
        <v>1.0620000000000001</v>
      </c>
      <c r="J15">
        <v>-0.999</v>
      </c>
      <c r="K15">
        <v>-5</v>
      </c>
      <c r="L15">
        <v>-48</v>
      </c>
      <c r="M15" t="s">
        <v>91</v>
      </c>
    </row>
    <row r="16" spans="1:13" x14ac:dyDescent="0.25">
      <c r="A16" s="5">
        <v>1600</v>
      </c>
      <c r="B16" s="3">
        <v>44256</v>
      </c>
      <c r="C16">
        <v>1.006</v>
      </c>
      <c r="D16">
        <v>-0.996</v>
      </c>
      <c r="E16">
        <v>1.0860000000000001</v>
      </c>
      <c r="F16">
        <v>-0.999</v>
      </c>
      <c r="G16">
        <v>1.0289999999999999</v>
      </c>
      <c r="H16">
        <v>-0.999</v>
      </c>
      <c r="I16">
        <v>1.04</v>
      </c>
      <c r="J16">
        <v>-1</v>
      </c>
      <c r="K16">
        <v>-5</v>
      </c>
      <c r="L16">
        <v>-54</v>
      </c>
      <c r="M16" t="s">
        <v>91</v>
      </c>
    </row>
    <row r="17" spans="1:13" x14ac:dyDescent="0.25">
      <c r="A17" s="5">
        <v>2000</v>
      </c>
      <c r="B17" s="3">
        <v>44256</v>
      </c>
      <c r="C17">
        <v>0.83799999999999997</v>
      </c>
      <c r="D17">
        <v>-0.995</v>
      </c>
      <c r="E17">
        <v>1.01</v>
      </c>
      <c r="F17">
        <v>-0.999</v>
      </c>
      <c r="G17">
        <v>1.012</v>
      </c>
      <c r="H17">
        <v>-1</v>
      </c>
      <c r="I17">
        <v>0.99299999999999999</v>
      </c>
      <c r="J17">
        <v>-1</v>
      </c>
      <c r="K17">
        <v>-5</v>
      </c>
      <c r="L17">
        <v>-50</v>
      </c>
      <c r="M17" t="s">
        <v>91</v>
      </c>
    </row>
    <row r="18" spans="1:13" x14ac:dyDescent="0.25">
      <c r="A18" s="5">
        <v>2500</v>
      </c>
      <c r="B18" s="3">
        <v>44256</v>
      </c>
      <c r="C18">
        <v>0.75700000000000001</v>
      </c>
      <c r="D18">
        <v>-0.998</v>
      </c>
      <c r="E18">
        <v>0.91700000000000004</v>
      </c>
      <c r="F18">
        <v>-0.999</v>
      </c>
      <c r="G18">
        <v>0.93899999999999995</v>
      </c>
      <c r="H18">
        <v>-1</v>
      </c>
      <c r="I18">
        <v>0.94499999999999995</v>
      </c>
      <c r="J18">
        <v>-1</v>
      </c>
      <c r="K18">
        <v>-5</v>
      </c>
      <c r="L18">
        <v>-46</v>
      </c>
      <c r="M18" t="s">
        <v>91</v>
      </c>
    </row>
    <row r="19" spans="1:13" x14ac:dyDescent="0.25">
      <c r="A19" s="5">
        <v>3150</v>
      </c>
      <c r="B19" s="3">
        <v>44256</v>
      </c>
      <c r="C19">
        <v>0.75800000000000001</v>
      </c>
      <c r="D19">
        <v>-0.99299999999999999</v>
      </c>
      <c r="E19">
        <v>0.89400000000000002</v>
      </c>
      <c r="F19">
        <v>-0.999</v>
      </c>
      <c r="G19">
        <v>0.90100000000000002</v>
      </c>
      <c r="H19">
        <v>-1</v>
      </c>
      <c r="I19">
        <v>0.89100000000000001</v>
      </c>
      <c r="J19">
        <v>-1</v>
      </c>
      <c r="K19">
        <v>-5</v>
      </c>
      <c r="L19">
        <v>-53</v>
      </c>
      <c r="M19" t="s">
        <v>91</v>
      </c>
    </row>
    <row r="20" spans="1:13" x14ac:dyDescent="0.25">
      <c r="A20" s="5">
        <v>4000</v>
      </c>
      <c r="B20" s="3">
        <v>44256</v>
      </c>
      <c r="C20">
        <v>0.69899999999999995</v>
      </c>
      <c r="D20">
        <v>-0.996</v>
      </c>
      <c r="E20">
        <v>0.79700000000000004</v>
      </c>
      <c r="F20">
        <v>-0.998</v>
      </c>
      <c r="G20">
        <v>0.82899999999999996</v>
      </c>
      <c r="H20">
        <v>-0.999</v>
      </c>
      <c r="I20">
        <v>0.82899999999999996</v>
      </c>
      <c r="J20">
        <v>-1</v>
      </c>
      <c r="K20">
        <v>-5</v>
      </c>
      <c r="L20">
        <v>-58</v>
      </c>
      <c r="M20" t="s">
        <v>91</v>
      </c>
    </row>
    <row r="21" spans="1:13" x14ac:dyDescent="0.25">
      <c r="A21" s="5">
        <v>5000</v>
      </c>
      <c r="B21" s="3">
        <v>44256</v>
      </c>
      <c r="C21">
        <v>0.66</v>
      </c>
      <c r="D21">
        <v>-0.996</v>
      </c>
      <c r="E21">
        <v>0.73</v>
      </c>
      <c r="F21">
        <v>-0.998</v>
      </c>
      <c r="G21">
        <v>0.73399999999999999</v>
      </c>
      <c r="H21">
        <v>-0.999</v>
      </c>
      <c r="I21">
        <v>0.74099999999999999</v>
      </c>
      <c r="J21">
        <v>-1</v>
      </c>
      <c r="K21">
        <v>-5</v>
      </c>
      <c r="L21">
        <v>-55</v>
      </c>
      <c r="M21" t="s">
        <v>91</v>
      </c>
    </row>
    <row r="22" spans="1:13" x14ac:dyDescent="0.25">
      <c r="A22" s="5">
        <v>6300</v>
      </c>
      <c r="B22" s="3">
        <v>44256</v>
      </c>
      <c r="C22">
        <v>0.6</v>
      </c>
      <c r="D22">
        <v>-0.995</v>
      </c>
      <c r="E22">
        <v>0.624</v>
      </c>
      <c r="F22">
        <v>-0.999</v>
      </c>
      <c r="G22">
        <v>0.61499999999999999</v>
      </c>
      <c r="H22">
        <v>-1</v>
      </c>
      <c r="I22">
        <v>0.61899999999999999</v>
      </c>
      <c r="J22">
        <v>-1</v>
      </c>
      <c r="K22">
        <v>-5</v>
      </c>
      <c r="L22">
        <v>-39</v>
      </c>
      <c r="M22" t="s">
        <v>91</v>
      </c>
    </row>
    <row r="23" spans="1:13" x14ac:dyDescent="0.25">
      <c r="B23" s="3"/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B1273-474E-4D25-92FE-B9877F0E7D6D}">
  <sheetPr codeName="Tabelle7"/>
  <dimension ref="A1:M23"/>
  <sheetViews>
    <sheetView workbookViewId="0"/>
  </sheetViews>
  <sheetFormatPr baseColWidth="10" defaultRowHeight="15" x14ac:dyDescent="0.25"/>
  <cols>
    <col min="1" max="1" width="5" bestFit="1" customWidth="1"/>
    <col min="2" max="2" width="7.140625" bestFit="1" customWidth="1"/>
    <col min="3" max="3" width="12" bestFit="1" customWidth="1"/>
    <col min="4" max="4" width="12.7109375" bestFit="1" customWidth="1"/>
    <col min="5" max="5" width="12" bestFit="1" customWidth="1"/>
    <col min="6" max="6" width="12.7109375" bestFit="1" customWidth="1"/>
    <col min="7" max="7" width="12" bestFit="1" customWidth="1"/>
    <col min="8" max="8" width="12.7109375" bestFit="1" customWidth="1"/>
    <col min="9" max="9" width="12" bestFit="1" customWidth="1"/>
    <col min="10" max="10" width="12.7109375" bestFit="1" customWidth="1"/>
    <col min="11" max="12" width="3.7109375" bestFit="1" customWidth="1"/>
    <col min="13" max="13" width="9.85546875" bestFit="1" customWidth="1"/>
  </cols>
  <sheetData>
    <row r="1" spans="1:13" x14ac:dyDescent="0.25">
      <c r="A1">
        <v>50</v>
      </c>
      <c r="B1" s="3">
        <v>44256</v>
      </c>
      <c r="C1">
        <v>1.786</v>
      </c>
      <c r="D1">
        <v>-0.91</v>
      </c>
      <c r="E1">
        <v>1.3979999999999999</v>
      </c>
      <c r="F1">
        <v>-0.98099999999999998</v>
      </c>
      <c r="G1">
        <v>1.45</v>
      </c>
      <c r="H1">
        <v>-0.99299999999999999</v>
      </c>
      <c r="I1">
        <v>1.4970000000000001</v>
      </c>
      <c r="J1">
        <v>-0.995</v>
      </c>
      <c r="K1">
        <v>-5</v>
      </c>
      <c r="L1">
        <v>-40</v>
      </c>
      <c r="M1" t="s">
        <v>91</v>
      </c>
    </row>
    <row r="2" spans="1:13" x14ac:dyDescent="0.25">
      <c r="A2">
        <v>63</v>
      </c>
      <c r="B2" s="3">
        <v>44256</v>
      </c>
      <c r="C2">
        <v>1.6919999999999999</v>
      </c>
      <c r="D2">
        <v>-0.95899999999999996</v>
      </c>
      <c r="E2">
        <v>1.3919999999999999</v>
      </c>
      <c r="F2">
        <v>-0.99199999999999999</v>
      </c>
      <c r="G2">
        <v>1.2130000000000001</v>
      </c>
      <c r="H2">
        <v>-0.99299999999999999</v>
      </c>
      <c r="I2">
        <v>1.208</v>
      </c>
      <c r="J2">
        <v>-0.997</v>
      </c>
      <c r="K2">
        <v>-5</v>
      </c>
      <c r="L2">
        <v>-46</v>
      </c>
      <c r="M2" t="s">
        <v>91</v>
      </c>
    </row>
    <row r="3" spans="1:13" x14ac:dyDescent="0.25">
      <c r="A3">
        <v>80</v>
      </c>
      <c r="B3" s="3">
        <v>44256</v>
      </c>
      <c r="C3">
        <v>0.2</v>
      </c>
      <c r="D3">
        <v>-0.72</v>
      </c>
      <c r="E3" t="s">
        <v>89</v>
      </c>
      <c r="F3" t="s">
        <v>89</v>
      </c>
      <c r="G3" t="s">
        <v>89</v>
      </c>
      <c r="H3" t="s">
        <v>89</v>
      </c>
      <c r="I3" t="s">
        <v>89</v>
      </c>
      <c r="J3" t="s">
        <v>89</v>
      </c>
      <c r="K3">
        <v>-5</v>
      </c>
      <c r="L3">
        <v>-5</v>
      </c>
      <c r="M3" t="s">
        <v>91</v>
      </c>
    </row>
    <row r="4" spans="1:13" x14ac:dyDescent="0.25">
      <c r="A4">
        <v>100</v>
      </c>
      <c r="B4" s="3">
        <v>44256</v>
      </c>
      <c r="C4">
        <v>1.772</v>
      </c>
      <c r="D4">
        <v>-0.96299999999999997</v>
      </c>
      <c r="E4">
        <v>1.538</v>
      </c>
      <c r="F4">
        <v>-0.98699999999999999</v>
      </c>
      <c r="G4">
        <v>1.454</v>
      </c>
      <c r="H4">
        <v>-0.99299999999999999</v>
      </c>
      <c r="I4">
        <v>1.47</v>
      </c>
      <c r="J4">
        <v>-0.998</v>
      </c>
      <c r="K4">
        <v>-5</v>
      </c>
      <c r="L4">
        <v>-53</v>
      </c>
      <c r="M4" t="s">
        <v>91</v>
      </c>
    </row>
    <row r="5" spans="1:13" x14ac:dyDescent="0.25">
      <c r="A5">
        <v>125</v>
      </c>
      <c r="B5" s="3">
        <v>44256</v>
      </c>
      <c r="C5">
        <v>1.413</v>
      </c>
      <c r="D5">
        <v>-0.98299999999999998</v>
      </c>
      <c r="E5">
        <v>1.25</v>
      </c>
      <c r="F5">
        <v>-0.97499999999999998</v>
      </c>
      <c r="G5">
        <v>1.5129999999999999</v>
      </c>
      <c r="H5">
        <v>-0.98099999999999998</v>
      </c>
      <c r="I5">
        <v>1.766</v>
      </c>
      <c r="J5">
        <v>-0.99299999999999999</v>
      </c>
      <c r="K5">
        <v>-5</v>
      </c>
      <c r="L5">
        <v>-56</v>
      </c>
      <c r="M5" t="s">
        <v>91</v>
      </c>
    </row>
    <row r="6" spans="1:13" x14ac:dyDescent="0.25">
      <c r="A6">
        <v>160</v>
      </c>
      <c r="B6" s="3">
        <v>44256</v>
      </c>
      <c r="C6">
        <v>1.611</v>
      </c>
      <c r="D6">
        <v>-0.99</v>
      </c>
      <c r="E6">
        <v>1.3109999999999999</v>
      </c>
      <c r="F6">
        <v>-0.99299999999999999</v>
      </c>
      <c r="G6">
        <v>1.347</v>
      </c>
      <c r="H6">
        <v>-0.997</v>
      </c>
      <c r="I6">
        <v>1.373</v>
      </c>
      <c r="J6">
        <v>-0.998</v>
      </c>
      <c r="K6">
        <v>-5</v>
      </c>
      <c r="L6">
        <v>-51</v>
      </c>
      <c r="M6" t="s">
        <v>91</v>
      </c>
    </row>
    <row r="7" spans="1:13" x14ac:dyDescent="0.25">
      <c r="A7">
        <v>200</v>
      </c>
      <c r="B7" s="3">
        <v>44256</v>
      </c>
      <c r="C7">
        <v>1.044</v>
      </c>
      <c r="D7">
        <v>-0.99099999999999999</v>
      </c>
      <c r="E7">
        <v>1.677</v>
      </c>
      <c r="F7">
        <v>-0.99199999999999999</v>
      </c>
      <c r="G7">
        <v>1.522</v>
      </c>
      <c r="H7">
        <v>-0.99299999999999999</v>
      </c>
      <c r="I7">
        <v>1.6</v>
      </c>
      <c r="J7">
        <v>-0.996</v>
      </c>
      <c r="K7">
        <v>-5</v>
      </c>
      <c r="L7">
        <v>-54</v>
      </c>
      <c r="M7" t="s">
        <v>91</v>
      </c>
    </row>
    <row r="8" spans="1:13" x14ac:dyDescent="0.25">
      <c r="A8">
        <v>250</v>
      </c>
      <c r="B8" s="3">
        <v>44256</v>
      </c>
      <c r="C8">
        <v>1.714</v>
      </c>
      <c r="D8">
        <v>-0.98399999999999999</v>
      </c>
      <c r="E8">
        <v>1.3919999999999999</v>
      </c>
      <c r="F8">
        <v>-0.98899999999999999</v>
      </c>
      <c r="G8">
        <v>1.452</v>
      </c>
      <c r="H8">
        <v>-0.996</v>
      </c>
      <c r="I8">
        <v>1.613</v>
      </c>
      <c r="J8">
        <v>-0.997</v>
      </c>
      <c r="K8">
        <v>-5</v>
      </c>
      <c r="L8">
        <v>-58</v>
      </c>
      <c r="M8" t="s">
        <v>91</v>
      </c>
    </row>
    <row r="9" spans="1:13" x14ac:dyDescent="0.25">
      <c r="A9">
        <v>315</v>
      </c>
      <c r="B9" s="3">
        <v>44256</v>
      </c>
      <c r="C9">
        <v>1.556</v>
      </c>
      <c r="D9">
        <v>-0.98199999999999998</v>
      </c>
      <c r="E9">
        <v>1.5649999999999999</v>
      </c>
      <c r="F9">
        <v>-0.996</v>
      </c>
      <c r="G9">
        <v>1.54</v>
      </c>
      <c r="H9">
        <v>-0.998</v>
      </c>
      <c r="I9">
        <v>1.5329999999999999</v>
      </c>
      <c r="J9">
        <v>-0.999</v>
      </c>
      <c r="K9">
        <v>-5</v>
      </c>
      <c r="L9">
        <v>-44</v>
      </c>
      <c r="M9" t="s">
        <v>91</v>
      </c>
    </row>
    <row r="10" spans="1:13" x14ac:dyDescent="0.25">
      <c r="A10">
        <v>400</v>
      </c>
      <c r="B10" s="3">
        <v>44256</v>
      </c>
      <c r="C10">
        <v>1.502</v>
      </c>
      <c r="D10">
        <v>-0.99199999999999999</v>
      </c>
      <c r="E10">
        <v>1.5189999999999999</v>
      </c>
      <c r="F10">
        <v>-0.998</v>
      </c>
      <c r="G10">
        <v>1.431</v>
      </c>
      <c r="H10">
        <v>-0.998</v>
      </c>
      <c r="I10">
        <v>1.403</v>
      </c>
      <c r="J10">
        <v>-0.999</v>
      </c>
      <c r="K10">
        <v>-5</v>
      </c>
      <c r="L10">
        <v>-45</v>
      </c>
      <c r="M10" t="s">
        <v>91</v>
      </c>
    </row>
    <row r="11" spans="1:13" x14ac:dyDescent="0.25">
      <c r="A11">
        <v>500</v>
      </c>
      <c r="B11" s="3">
        <v>44256</v>
      </c>
      <c r="C11">
        <v>1.3129999999999999</v>
      </c>
      <c r="D11">
        <v>-0.98099999999999998</v>
      </c>
      <c r="E11">
        <v>1.2609999999999999</v>
      </c>
      <c r="F11">
        <v>-0.98899999999999999</v>
      </c>
      <c r="G11">
        <v>1.351</v>
      </c>
      <c r="H11">
        <v>-0.99299999999999999</v>
      </c>
      <c r="I11">
        <v>1.34</v>
      </c>
      <c r="J11">
        <v>-0.998</v>
      </c>
      <c r="K11">
        <v>-5</v>
      </c>
      <c r="L11">
        <v>-60</v>
      </c>
      <c r="M11" t="s">
        <v>91</v>
      </c>
    </row>
    <row r="12" spans="1:13" x14ac:dyDescent="0.25">
      <c r="A12">
        <v>630</v>
      </c>
      <c r="B12" s="3">
        <v>44256</v>
      </c>
      <c r="C12">
        <v>1.33</v>
      </c>
      <c r="D12">
        <v>-0.98399999999999999</v>
      </c>
      <c r="E12">
        <v>1.1299999999999999</v>
      </c>
      <c r="F12">
        <v>-0.996</v>
      </c>
      <c r="G12">
        <v>1.2909999999999999</v>
      </c>
      <c r="H12">
        <v>-0.995</v>
      </c>
      <c r="I12">
        <v>1.365</v>
      </c>
      <c r="J12">
        <v>-0.998</v>
      </c>
      <c r="K12">
        <v>-5</v>
      </c>
      <c r="L12">
        <v>-60</v>
      </c>
      <c r="M12" t="s">
        <v>91</v>
      </c>
    </row>
    <row r="13" spans="1:13" x14ac:dyDescent="0.25">
      <c r="A13">
        <v>800</v>
      </c>
      <c r="B13" s="3">
        <v>44256</v>
      </c>
      <c r="C13">
        <v>1.1779999999999999</v>
      </c>
      <c r="D13">
        <v>-0.99</v>
      </c>
      <c r="E13">
        <v>1.1299999999999999</v>
      </c>
      <c r="F13">
        <v>-0.998</v>
      </c>
      <c r="G13">
        <v>1.1919999999999999</v>
      </c>
      <c r="H13">
        <v>-0.998</v>
      </c>
      <c r="I13">
        <v>1.173</v>
      </c>
      <c r="J13">
        <v>-0.999</v>
      </c>
      <c r="K13">
        <v>-5</v>
      </c>
      <c r="L13">
        <v>-46</v>
      </c>
      <c r="M13" t="s">
        <v>91</v>
      </c>
    </row>
    <row r="14" spans="1:13" x14ac:dyDescent="0.25">
      <c r="A14" s="5">
        <v>1000</v>
      </c>
      <c r="B14" s="3">
        <v>44256</v>
      </c>
      <c r="C14">
        <v>1.1459999999999999</v>
      </c>
      <c r="D14">
        <v>-0.96899999999999997</v>
      </c>
      <c r="E14">
        <v>1.1439999999999999</v>
      </c>
      <c r="F14">
        <v>-0.998</v>
      </c>
      <c r="G14">
        <v>1.147</v>
      </c>
      <c r="H14">
        <v>-0.999</v>
      </c>
      <c r="I14">
        <v>1.125</v>
      </c>
      <c r="J14">
        <v>-0.999</v>
      </c>
      <c r="K14">
        <v>-5</v>
      </c>
      <c r="L14">
        <v>-45</v>
      </c>
      <c r="M14" t="s">
        <v>91</v>
      </c>
    </row>
    <row r="15" spans="1:13" x14ac:dyDescent="0.25">
      <c r="A15" s="5">
        <v>1250</v>
      </c>
      <c r="B15" s="3">
        <v>44256</v>
      </c>
      <c r="C15">
        <v>1.3260000000000001</v>
      </c>
      <c r="D15">
        <v>-0.98599999999999999</v>
      </c>
      <c r="E15">
        <v>1.093</v>
      </c>
      <c r="F15">
        <v>-0.999</v>
      </c>
      <c r="G15">
        <v>1.117</v>
      </c>
      <c r="H15">
        <v>-0.999</v>
      </c>
      <c r="I15">
        <v>1.147</v>
      </c>
      <c r="J15">
        <v>-1</v>
      </c>
      <c r="K15">
        <v>-5</v>
      </c>
      <c r="L15">
        <v>-60</v>
      </c>
      <c r="M15" t="s">
        <v>91</v>
      </c>
    </row>
    <row r="16" spans="1:13" x14ac:dyDescent="0.25">
      <c r="A16" s="5">
        <v>1600</v>
      </c>
      <c r="B16" s="3">
        <v>44256</v>
      </c>
      <c r="C16">
        <v>1.224</v>
      </c>
      <c r="D16">
        <v>-0.97899999999999998</v>
      </c>
      <c r="E16">
        <v>1.0229999999999999</v>
      </c>
      <c r="F16">
        <v>-0.998</v>
      </c>
      <c r="G16">
        <v>1.0660000000000001</v>
      </c>
      <c r="H16">
        <v>-0.999</v>
      </c>
      <c r="I16">
        <v>1.0620000000000001</v>
      </c>
      <c r="J16">
        <v>-0.999</v>
      </c>
      <c r="K16">
        <v>-5</v>
      </c>
      <c r="L16">
        <v>-49</v>
      </c>
      <c r="M16" t="s">
        <v>91</v>
      </c>
    </row>
    <row r="17" spans="1:13" x14ac:dyDescent="0.25">
      <c r="A17" s="5">
        <v>2000</v>
      </c>
      <c r="B17" s="3">
        <v>44256</v>
      </c>
      <c r="C17">
        <v>1.1990000000000001</v>
      </c>
      <c r="D17">
        <v>-0.98899999999999999</v>
      </c>
      <c r="E17">
        <v>1.028</v>
      </c>
      <c r="F17">
        <v>-0.999</v>
      </c>
      <c r="G17">
        <v>1.026</v>
      </c>
      <c r="H17">
        <v>-1</v>
      </c>
      <c r="I17">
        <v>1.0109999999999999</v>
      </c>
      <c r="J17">
        <v>-1</v>
      </c>
      <c r="K17">
        <v>-5</v>
      </c>
      <c r="L17">
        <v>-45</v>
      </c>
      <c r="M17" t="s">
        <v>91</v>
      </c>
    </row>
    <row r="18" spans="1:13" x14ac:dyDescent="0.25">
      <c r="A18" s="5">
        <v>2500</v>
      </c>
      <c r="B18" s="3">
        <v>44256</v>
      </c>
      <c r="C18">
        <v>1.099</v>
      </c>
      <c r="D18">
        <v>-0.98799999999999999</v>
      </c>
      <c r="E18">
        <v>0.95199999999999996</v>
      </c>
      <c r="F18">
        <v>-0.999</v>
      </c>
      <c r="G18">
        <v>0.97699999999999998</v>
      </c>
      <c r="H18">
        <v>-1</v>
      </c>
      <c r="I18">
        <v>0.97</v>
      </c>
      <c r="J18">
        <v>-1</v>
      </c>
      <c r="K18">
        <v>-5</v>
      </c>
      <c r="L18">
        <v>-57</v>
      </c>
      <c r="M18" t="s">
        <v>91</v>
      </c>
    </row>
    <row r="19" spans="1:13" x14ac:dyDescent="0.25">
      <c r="A19" s="5">
        <v>3150</v>
      </c>
      <c r="B19" s="3">
        <v>44256</v>
      </c>
      <c r="C19">
        <v>1.046</v>
      </c>
      <c r="D19">
        <v>-0.98399999999999999</v>
      </c>
      <c r="E19">
        <v>0.88400000000000001</v>
      </c>
      <c r="F19">
        <v>-0.999</v>
      </c>
      <c r="G19">
        <v>0.88800000000000001</v>
      </c>
      <c r="H19">
        <v>-1</v>
      </c>
      <c r="I19">
        <v>0.89400000000000002</v>
      </c>
      <c r="J19">
        <v>-1</v>
      </c>
      <c r="K19">
        <v>-5</v>
      </c>
      <c r="L19">
        <v>-44</v>
      </c>
      <c r="M19" t="s">
        <v>91</v>
      </c>
    </row>
    <row r="20" spans="1:13" x14ac:dyDescent="0.25">
      <c r="A20" s="5">
        <v>4000</v>
      </c>
      <c r="B20" s="3">
        <v>44256</v>
      </c>
      <c r="C20">
        <v>1.01</v>
      </c>
      <c r="D20">
        <v>-0.95799999999999996</v>
      </c>
      <c r="E20">
        <v>0.872</v>
      </c>
      <c r="F20">
        <v>-0.998</v>
      </c>
      <c r="G20">
        <v>0.83099999999999996</v>
      </c>
      <c r="H20">
        <v>-0.999</v>
      </c>
      <c r="I20">
        <v>0.82499999999999996</v>
      </c>
      <c r="J20">
        <v>-1</v>
      </c>
      <c r="K20">
        <v>-5</v>
      </c>
      <c r="L20">
        <v>-54</v>
      </c>
      <c r="M20" t="s">
        <v>91</v>
      </c>
    </row>
    <row r="21" spans="1:13" x14ac:dyDescent="0.25">
      <c r="A21" s="5">
        <v>5000</v>
      </c>
      <c r="B21" s="3">
        <v>44256</v>
      </c>
      <c r="C21">
        <v>1.026</v>
      </c>
      <c r="D21">
        <v>-0.93300000000000005</v>
      </c>
      <c r="E21">
        <v>0.78500000000000003</v>
      </c>
      <c r="F21">
        <v>-0.998</v>
      </c>
      <c r="G21">
        <v>0.76600000000000001</v>
      </c>
      <c r="H21">
        <v>-0.999</v>
      </c>
      <c r="I21">
        <v>0.74399999999999999</v>
      </c>
      <c r="J21">
        <v>-1</v>
      </c>
      <c r="K21">
        <v>-5</v>
      </c>
      <c r="L21">
        <v>-51</v>
      </c>
      <c r="M21" t="s">
        <v>91</v>
      </c>
    </row>
    <row r="22" spans="1:13" x14ac:dyDescent="0.25">
      <c r="A22" s="5">
        <v>6300</v>
      </c>
      <c r="B22" s="3">
        <v>44256</v>
      </c>
      <c r="C22">
        <v>1.0409999999999999</v>
      </c>
      <c r="D22">
        <v>-0.86099999999999999</v>
      </c>
      <c r="E22">
        <v>0.68200000000000005</v>
      </c>
      <c r="F22">
        <v>-0.996</v>
      </c>
      <c r="G22">
        <v>0.64300000000000002</v>
      </c>
      <c r="H22">
        <v>-0.998</v>
      </c>
      <c r="I22">
        <v>0.65200000000000002</v>
      </c>
      <c r="J22">
        <v>-1</v>
      </c>
      <c r="K22">
        <v>-5</v>
      </c>
      <c r="L22">
        <v>-60</v>
      </c>
      <c r="M22" t="s">
        <v>91</v>
      </c>
    </row>
    <row r="23" spans="1:13" x14ac:dyDescent="0.25">
      <c r="B23" s="3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19</vt:i4>
      </vt:variant>
      <vt:variant>
        <vt:lpstr>Benannte Bereiche</vt:lpstr>
      </vt:variant>
      <vt:variant>
        <vt:i4>28</vt:i4>
      </vt:variant>
    </vt:vector>
  </HeadingPairs>
  <TitlesOfParts>
    <vt:vector size="47" baseType="lpstr">
      <vt:lpstr>Volumenberechnung</vt:lpstr>
      <vt:lpstr>Absorption</vt:lpstr>
      <vt:lpstr>Zielwerte</vt:lpstr>
      <vt:lpstr>Pop Halls</vt:lpstr>
      <vt:lpstr>Listening rooms</vt:lpstr>
      <vt:lpstr>18041</vt:lpstr>
      <vt:lpstr>Messungen Summe</vt:lpstr>
      <vt:lpstr>Messung 1</vt:lpstr>
      <vt:lpstr>Messung 2</vt:lpstr>
      <vt:lpstr>Messung 3</vt:lpstr>
      <vt:lpstr>Messung 4</vt:lpstr>
      <vt:lpstr>Messung 5</vt:lpstr>
      <vt:lpstr>Messung 6</vt:lpstr>
      <vt:lpstr>Messung 7</vt:lpstr>
      <vt:lpstr>Messung 8</vt:lpstr>
      <vt:lpstr>Messung 9</vt:lpstr>
      <vt:lpstr>Messung 10</vt:lpstr>
      <vt:lpstr>Messung 11</vt:lpstr>
      <vt:lpstr>Messung 12</vt:lpstr>
      <vt:lpstr>'Messung 1'!_1</vt:lpstr>
      <vt:lpstr>'Messung 10'!_10</vt:lpstr>
      <vt:lpstr>'Messung 11'!_11</vt:lpstr>
      <vt:lpstr>'Messung 12'!_12</vt:lpstr>
      <vt:lpstr>'Messung 2'!_2</vt:lpstr>
      <vt:lpstr>'Messung 3'!_3</vt:lpstr>
      <vt:lpstr>'Messung 4'!_4</vt:lpstr>
      <vt:lpstr>'Messung 5'!_5</vt:lpstr>
      <vt:lpstr>'Messung 6'!_6</vt:lpstr>
      <vt:lpstr>'Messung 7'!_7</vt:lpstr>
      <vt:lpstr>'Messung 8'!_8</vt:lpstr>
      <vt:lpstr>'Messung 9'!_9</vt:lpstr>
      <vt:lpstr>b1_</vt:lpstr>
      <vt:lpstr>b2_</vt:lpstr>
      <vt:lpstr>Bereich1</vt:lpstr>
      <vt:lpstr>c_</vt:lpstr>
      <vt:lpstr>h</vt:lpstr>
      <vt:lpstr>k</vt:lpstr>
      <vt:lpstr>l1_</vt:lpstr>
      <vt:lpstr>l2_</vt:lpstr>
      <vt:lpstr>Lx</vt:lpstr>
      <vt:lpstr>Ly</vt:lpstr>
      <vt:lpstr>Lz</vt:lpstr>
      <vt:lpstr>S_</vt:lpstr>
      <vt:lpstr>SL</vt:lpstr>
      <vt:lpstr>T</vt:lpstr>
      <vt:lpstr>V</vt:lpstr>
      <vt:lpstr>VL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2022-02-21T14:47:03Z</dcterms:modified>
</cp:coreProperties>
</file>