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sanchezjimene\Documents\ModellingAssignementSEN1522\smard\"/>
    </mc:Choice>
  </mc:AlternateContent>
  <bookViews>
    <workbookView xWindow="0" yWindow="0" windowWidth="23200" windowHeight="6680" activeTab="1"/>
  </bookViews>
  <sheets>
    <sheet name="Installed generation capacity" sheetId="1" r:id="rId1"/>
    <sheet name="capacity" sheetId="2" r:id="rId2"/>
  </sheets>
  <calcPr calcId="162913"/>
</workbook>
</file>

<file path=xl/calcChain.xml><?xml version="1.0" encoding="utf-8"?>
<calcChain xmlns="http://schemas.openxmlformats.org/spreadsheetml/2006/main">
  <c r="H17" i="2" l="1"/>
  <c r="M19" i="2"/>
  <c r="M17" i="2"/>
  <c r="K17" i="2"/>
  <c r="I15" i="2"/>
  <c r="I17" i="2" s="1"/>
  <c r="J15" i="2"/>
  <c r="J17" i="2" s="1"/>
  <c r="K15" i="2"/>
  <c r="H15" i="2"/>
  <c r="I12" i="2"/>
  <c r="J16" i="2"/>
  <c r="K19" i="2"/>
  <c r="J9" i="2"/>
  <c r="I7" i="2"/>
  <c r="J7" i="2"/>
  <c r="J19" i="2"/>
  <c r="M15" i="2" l="1"/>
  <c r="H19" i="2"/>
  <c r="M13" i="2" l="1"/>
  <c r="M14" i="2"/>
  <c r="J12" i="2" l="1"/>
  <c r="K7" i="2"/>
  <c r="K9" i="2" s="1"/>
  <c r="H7" i="2"/>
  <c r="H9" i="2" s="1"/>
  <c r="H16" i="2" s="1"/>
  <c r="I4" i="2"/>
  <c r="I5" i="2"/>
  <c r="H10" i="2" l="1"/>
  <c r="K10" i="2"/>
  <c r="K16" i="2"/>
  <c r="H12" i="2"/>
  <c r="K12" i="2"/>
  <c r="M12" i="2" s="1"/>
  <c r="I19" i="2"/>
  <c r="I9" i="2"/>
  <c r="I16" i="2" s="1"/>
  <c r="M8" i="2"/>
  <c r="J10" i="2"/>
  <c r="M9" i="2" l="1"/>
  <c r="I10" i="2"/>
  <c r="M10" i="2" s="1"/>
  <c r="M16" i="2" l="1"/>
</calcChain>
</file>

<file path=xl/sharedStrings.xml><?xml version="1.0" encoding="utf-8"?>
<sst xmlns="http://schemas.openxmlformats.org/spreadsheetml/2006/main" count="85" uniqueCount="78">
  <si>
    <t>Data category: Installed generation capacity</t>
  </si>
  <si>
    <t>Region: DE</t>
  </si>
  <si>
    <t>Period: Jan 1, 2016, 12:00 AM - Dec 31, 2016, 11:59 PM</t>
  </si>
  <si>
    <t>State: Jan 4, 2021, 3:42 PM</t>
  </si>
  <si>
    <t>(c) Bundesnetzagentur | SMARD.de</t>
  </si>
  <si>
    <t>Date</t>
  </si>
  <si>
    <t>Time of day</t>
  </si>
  <si>
    <t>Biomass[MW]</t>
  </si>
  <si>
    <t>Hydropower[MW]</t>
  </si>
  <si>
    <t>Wind offshore[MW]</t>
  </si>
  <si>
    <t>Wind onshore[MW]</t>
  </si>
  <si>
    <t>Photovoltaics[MW]</t>
  </si>
  <si>
    <t>Other renewable[MW]</t>
  </si>
  <si>
    <t>Nuclear[MW]</t>
  </si>
  <si>
    <t>Fossil brown coal[MW]</t>
  </si>
  <si>
    <t>Fossil hard coal[MW]</t>
  </si>
  <si>
    <t>Fossil gas[MW]</t>
  </si>
  <si>
    <t>Hydro pumped storage[MW]</t>
  </si>
  <si>
    <t>Other conventional[MW]</t>
  </si>
  <si>
    <t>Jan 1, 2016</t>
  </si>
  <si>
    <t>12:00 AM</t>
  </si>
  <si>
    <t>Biomass</t>
  </si>
  <si>
    <t>Hydropower</t>
  </si>
  <si>
    <t>Photovoltaics</t>
  </si>
  <si>
    <t>Nuclear</t>
  </si>
  <si>
    <t>WindOffshore</t>
  </si>
  <si>
    <t>WindOnshore</t>
  </si>
  <si>
    <t>OtherRE</t>
  </si>
  <si>
    <t>BrownCoal</t>
  </si>
  <si>
    <t>HardCoal</t>
  </si>
  <si>
    <t>Gas</t>
  </si>
  <si>
    <t>HydroPumpedStorage</t>
  </si>
  <si>
    <t>OtherConventional</t>
  </si>
  <si>
    <t>Fuel unit</t>
  </si>
  <si>
    <t>(MJ/fuel unit)</t>
  </si>
  <si>
    <t>(ton CO2/fuel unit)</t>
  </si>
  <si>
    <t>m3</t>
  </si>
  <si>
    <t>kg</t>
  </si>
  <si>
    <t>ton</t>
  </si>
  <si>
    <t xml:space="preserve"> </t>
  </si>
  <si>
    <t>(MWh/fuel unit)</t>
  </si>
  <si>
    <t>[euro/MWh]</t>
  </si>
  <si>
    <t>Capacity</t>
  </si>
  <si>
    <t>MW</t>
  </si>
  <si>
    <t>EnergyValue</t>
  </si>
  <si>
    <t xml:space="preserve">EmissionFactor </t>
  </si>
  <si>
    <t>FuelUnitPrice</t>
  </si>
  <si>
    <t>Efficiency</t>
  </si>
  <si>
    <t>EnergyValuewithEfficiency</t>
  </si>
  <si>
    <t>EnergyValue_MJ</t>
  </si>
  <si>
    <t>Names</t>
  </si>
  <si>
    <t>EmissionsperMWh</t>
  </si>
  <si>
    <t>t CO2/MWh</t>
  </si>
  <si>
    <t>%</t>
  </si>
  <si>
    <t>eumayors</t>
  </si>
  <si>
    <t>Average</t>
  </si>
  <si>
    <t>Euro/ Unit</t>
  </si>
  <si>
    <t>Price</t>
  </si>
  <si>
    <t>CO2priceGermany2016</t>
  </si>
  <si>
    <t>eur/ ton</t>
  </si>
  <si>
    <t>PriceCO2</t>
  </si>
  <si>
    <t>Euro/MWh</t>
  </si>
  <si>
    <t>PricewithCO2</t>
  </si>
  <si>
    <t>Low (€/MWh)</t>
  </si>
  <si>
    <t>Normal (€/MWh)</t>
  </si>
  <si>
    <t>Hard coal</t>
  </si>
  <si>
    <t>Lignite</t>
  </si>
  <si>
    <t>RealCapacity</t>
  </si>
  <si>
    <t>https://energypost.eu/lignite-europe-fighting-back-renewables/#:~:text=The%20average%20calorific%20value%20of,in%20Middle%20Germany%20near%20Leipzig.</t>
  </si>
  <si>
    <t>MJ/ton</t>
  </si>
  <si>
    <t>Oil</t>
  </si>
  <si>
    <t>High (€/MWh)</t>
  </si>
  <si>
    <t>Price_fromFuels</t>
  </si>
  <si>
    <t>PriceCO2_fromFUels</t>
  </si>
  <si>
    <t>AGORA</t>
  </si>
  <si>
    <t>assume its oil</t>
  </si>
  <si>
    <t>PricewithCO2_calculated</t>
  </si>
  <si>
    <t>Euro/MWh_el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</si>
</sst>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sz val="10"/>
      <color rgb="FF000000"/>
      <name val="Segoe UI"/>
      <family val="2"/>
    </font>
    <font>
      <sz val="8"/>
      <color rgb="FF2E2E2E"/>
      <name val="Georgia"/>
      <family val="1"/>
    </font>
    <font>
      <b/>
      <sz val="8"/>
      <color rgb="FF2E2E2E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" fontId="0" fillId="2" borderId="0" xfId="0" applyNumberFormat="1" applyFill="1"/>
    <xf numFmtId="0" fontId="0" fillId="3" borderId="0" xfId="0" applyFill="1"/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14</xdr:col>
      <xdr:colOff>268702</xdr:colOff>
      <xdr:row>43</xdr:row>
      <xdr:rowOff>101150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150"/>
          <a:ext cx="9380952" cy="3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19</xdr:col>
      <xdr:colOff>439750</xdr:colOff>
      <xdr:row>79</xdr:row>
      <xdr:rowOff>78559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185150"/>
          <a:ext cx="12600000" cy="6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19</xdr:col>
      <xdr:colOff>87369</xdr:colOff>
      <xdr:row>116</xdr:row>
      <xdr:rowOff>176995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182850"/>
          <a:ext cx="12247619" cy="6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opLeftCell="A52" workbookViewId="0">
      <selection activeCell="V84" sqref="V84"/>
    </sheetView>
  </sheetViews>
  <sheetFormatPr defaultRowHeight="14.5" x14ac:dyDescent="0.35"/>
  <cols>
    <col min="1" max="1" width="17" customWidth="1"/>
  </cols>
  <sheetData>
    <row r="1" spans="1:14" x14ac:dyDescent="0.35">
      <c r="A1" t="s">
        <v>0</v>
      </c>
    </row>
    <row r="2" spans="1:14" x14ac:dyDescent="0.35">
      <c r="A2" t="s">
        <v>1</v>
      </c>
    </row>
    <row r="3" spans="1:14" x14ac:dyDescent="0.35">
      <c r="A3" t="s">
        <v>2</v>
      </c>
    </row>
    <row r="4" spans="1:14" x14ac:dyDescent="0.35">
      <c r="A4" t="s">
        <v>3</v>
      </c>
    </row>
    <row r="5" spans="1:14" x14ac:dyDescent="0.35">
      <c r="A5" t="s">
        <v>4</v>
      </c>
    </row>
    <row r="7" spans="1:14" x14ac:dyDescent="0.35">
      <c r="A7" t="s">
        <v>5</v>
      </c>
      <c r="B7" t="s">
        <v>6</v>
      </c>
      <c r="C7" t="s">
        <v>7</v>
      </c>
      <c r="D7" t="s">
        <v>8</v>
      </c>
      <c r="E7" t="s">
        <v>9</v>
      </c>
      <c r="F7" t="s">
        <v>10</v>
      </c>
      <c r="G7" t="s">
        <v>11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35">
      <c r="A8" t="s">
        <v>19</v>
      </c>
      <c r="B8" t="s">
        <v>20</v>
      </c>
      <c r="C8" s="1">
        <v>6815</v>
      </c>
      <c r="D8" s="1">
        <v>5514</v>
      </c>
      <c r="E8" s="1">
        <v>3283</v>
      </c>
      <c r="F8" s="1">
        <v>41168</v>
      </c>
      <c r="G8" s="1">
        <v>38686</v>
      </c>
      <c r="H8" s="1">
        <v>545</v>
      </c>
      <c r="I8" s="1">
        <v>10793</v>
      </c>
      <c r="J8" s="1">
        <v>21062</v>
      </c>
      <c r="K8" s="1">
        <v>26264</v>
      </c>
      <c r="L8" s="1">
        <v>32398</v>
      </c>
      <c r="M8" s="1">
        <v>8699</v>
      </c>
      <c r="N8" s="1">
        <v>7576</v>
      </c>
    </row>
    <row r="13" spans="1:14" ht="20.5" thickBot="1" x14ac:dyDescent="0.4">
      <c r="A13" s="5"/>
      <c r="B13" s="5" t="s">
        <v>63</v>
      </c>
      <c r="C13" s="5" t="s">
        <v>64</v>
      </c>
      <c r="D13" s="5" t="s">
        <v>71</v>
      </c>
    </row>
    <row r="14" spans="1:14" x14ac:dyDescent="0.35">
      <c r="A14" s="4" t="s">
        <v>24</v>
      </c>
      <c r="B14" s="4">
        <v>2.99</v>
      </c>
      <c r="C14" s="4">
        <v>3.75</v>
      </c>
      <c r="D14" s="4">
        <v>4.49</v>
      </c>
    </row>
    <row r="15" spans="1:14" x14ac:dyDescent="0.35">
      <c r="A15" s="4" t="s">
        <v>65</v>
      </c>
      <c r="B15" s="4">
        <v>6.37</v>
      </c>
      <c r="C15" s="4">
        <v>7.98</v>
      </c>
      <c r="D15" s="4">
        <v>9.5500000000000007</v>
      </c>
    </row>
    <row r="16" spans="1:14" x14ac:dyDescent="0.35">
      <c r="A16" s="4" t="s">
        <v>66</v>
      </c>
      <c r="B16" s="4">
        <v>3.03</v>
      </c>
      <c r="C16" s="4">
        <v>3.79</v>
      </c>
      <c r="D16" s="4">
        <v>4.55</v>
      </c>
    </row>
    <row r="17" spans="1:4" x14ac:dyDescent="0.35">
      <c r="A17" s="4" t="s">
        <v>70</v>
      </c>
      <c r="B17" s="4">
        <v>25.65</v>
      </c>
      <c r="C17" s="4">
        <v>32.15</v>
      </c>
      <c r="D17" s="4">
        <v>38.479999999999997</v>
      </c>
    </row>
    <row r="18" spans="1:4" ht="15" thickBot="1" x14ac:dyDescent="0.4">
      <c r="A18" s="8" t="s">
        <v>30</v>
      </c>
      <c r="B18" s="8">
        <v>17.3</v>
      </c>
      <c r="C18" s="8">
        <v>21.69</v>
      </c>
      <c r="D18" s="8">
        <v>25.95</v>
      </c>
    </row>
    <row r="19" spans="1:4" x14ac:dyDescent="0.35">
      <c r="A19" s="4"/>
      <c r="B19" s="4"/>
      <c r="C19" s="4"/>
    </row>
    <row r="20" spans="1:4" x14ac:dyDescent="0.35">
      <c r="A20" t="s">
        <v>68</v>
      </c>
    </row>
    <row r="22" spans="1:4" x14ac:dyDescent="0.35">
      <c r="B22" s="4">
        <v>10000</v>
      </c>
      <c r="C22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selection activeCell="M19" sqref="M19"/>
    </sheetView>
  </sheetViews>
  <sheetFormatPr defaultRowHeight="14.5" x14ac:dyDescent="0.35"/>
  <cols>
    <col min="1" max="1" width="23.54296875" customWidth="1"/>
    <col min="2" max="2" width="11" customWidth="1"/>
  </cols>
  <sheetData>
    <row r="1" spans="1:15" x14ac:dyDescent="0.35">
      <c r="A1" t="s">
        <v>50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  <c r="G1" t="s">
        <v>27</v>
      </c>
      <c r="H1" t="s">
        <v>24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O1" t="s">
        <v>75</v>
      </c>
    </row>
    <row r="2" spans="1:15" x14ac:dyDescent="0.35">
      <c r="A2" t="s">
        <v>42</v>
      </c>
      <c r="B2" s="1">
        <v>6815</v>
      </c>
      <c r="C2" s="1">
        <v>5514</v>
      </c>
      <c r="D2" s="1">
        <v>3283</v>
      </c>
      <c r="E2" s="1">
        <v>41168</v>
      </c>
      <c r="F2" s="1">
        <v>38686</v>
      </c>
      <c r="G2" s="1">
        <v>545</v>
      </c>
      <c r="H2" s="1">
        <v>10793</v>
      </c>
      <c r="I2" s="1">
        <v>21062</v>
      </c>
      <c r="J2" s="1">
        <v>26264</v>
      </c>
      <c r="K2" s="1">
        <v>32398</v>
      </c>
      <c r="L2" s="1">
        <v>8699</v>
      </c>
      <c r="M2" s="1">
        <v>7576</v>
      </c>
      <c r="N2" t="s">
        <v>43</v>
      </c>
    </row>
    <row r="3" spans="1:15" x14ac:dyDescent="0.35">
      <c r="A3" t="s">
        <v>33</v>
      </c>
      <c r="H3" t="s">
        <v>37</v>
      </c>
      <c r="I3" t="s">
        <v>38</v>
      </c>
      <c r="J3" t="s">
        <v>38</v>
      </c>
      <c r="K3" t="s">
        <v>36</v>
      </c>
      <c r="M3" t="s">
        <v>55</v>
      </c>
    </row>
    <row r="4" spans="1:15" x14ac:dyDescent="0.35">
      <c r="A4" t="s">
        <v>46</v>
      </c>
      <c r="B4" t="s">
        <v>39</v>
      </c>
      <c r="H4">
        <v>1366</v>
      </c>
      <c r="I4">
        <f>J4</f>
        <v>40</v>
      </c>
      <c r="J4">
        <v>40</v>
      </c>
      <c r="K4">
        <v>0.15</v>
      </c>
      <c r="N4" t="s">
        <v>56</v>
      </c>
    </row>
    <row r="5" spans="1:15" x14ac:dyDescent="0.35">
      <c r="A5" t="s">
        <v>45</v>
      </c>
      <c r="H5">
        <v>0</v>
      </c>
      <c r="I5">
        <f>J5</f>
        <v>2.66</v>
      </c>
      <c r="J5">
        <v>2.66</v>
      </c>
      <c r="K5">
        <v>1.8699999999999999E-3</v>
      </c>
      <c r="N5" t="s">
        <v>35</v>
      </c>
    </row>
    <row r="6" spans="1:15" x14ac:dyDescent="0.35">
      <c r="A6" t="s">
        <v>49</v>
      </c>
      <c r="H6">
        <v>3888000</v>
      </c>
      <c r="I6">
        <v>10000</v>
      </c>
      <c r="J6">
        <v>25000</v>
      </c>
      <c r="K6">
        <v>35.069000000000003</v>
      </c>
      <c r="N6" t="s">
        <v>34</v>
      </c>
    </row>
    <row r="7" spans="1:15" x14ac:dyDescent="0.35">
      <c r="A7" t="s">
        <v>44</v>
      </c>
      <c r="H7">
        <f>H6/3600</f>
        <v>1080</v>
      </c>
      <c r="I7">
        <f>I6/3600</f>
        <v>2.7777777777777777</v>
      </c>
      <c r="J7">
        <f>J6/3600</f>
        <v>6.9444444444444446</v>
      </c>
      <c r="K7">
        <f>K6/3600</f>
        <v>9.7413888888888897E-3</v>
      </c>
      <c r="N7" t="s">
        <v>40</v>
      </c>
    </row>
    <row r="8" spans="1:15" x14ac:dyDescent="0.35">
      <c r="A8" t="s">
        <v>47</v>
      </c>
      <c r="H8" s="7">
        <v>0.3</v>
      </c>
      <c r="I8" s="7">
        <v>0.33</v>
      </c>
      <c r="J8" s="7">
        <v>0.4</v>
      </c>
      <c r="K8" s="7">
        <v>0.5</v>
      </c>
      <c r="M8">
        <f t="shared" ref="M8:M9" si="0">AVERAGE(I8:K8)</f>
        <v>0.41</v>
      </c>
      <c r="N8" t="s">
        <v>53</v>
      </c>
    </row>
    <row r="9" spans="1:15" x14ac:dyDescent="0.35">
      <c r="A9" t="s">
        <v>48</v>
      </c>
      <c r="B9" s="1"/>
      <c r="H9">
        <f>H7*H8</f>
        <v>324</v>
      </c>
      <c r="I9">
        <f t="shared" ref="I9:K9" si="1">I7*I8</f>
        <v>0.91666666666666663</v>
      </c>
      <c r="J9">
        <f t="shared" si="1"/>
        <v>2.7777777777777781</v>
      </c>
      <c r="K9">
        <f t="shared" si="1"/>
        <v>4.8706944444444449E-3</v>
      </c>
      <c r="M9">
        <f t="shared" si="0"/>
        <v>1.2331050462962965</v>
      </c>
      <c r="N9" t="s">
        <v>40</v>
      </c>
    </row>
    <row r="10" spans="1:15" x14ac:dyDescent="0.35">
      <c r="A10" s="3" t="s">
        <v>72</v>
      </c>
      <c r="B10" s="6"/>
      <c r="C10" s="3"/>
      <c r="D10" s="3"/>
      <c r="E10" s="3"/>
      <c r="F10" s="3"/>
      <c r="G10" s="3"/>
      <c r="H10" s="3">
        <f>H4/H9</f>
        <v>4.216049382716049</v>
      </c>
      <c r="I10" s="3">
        <f>I4/I9</f>
        <v>43.63636363636364</v>
      </c>
      <c r="J10" s="3">
        <f>J4/J9</f>
        <v>14.399999999999999</v>
      </c>
      <c r="K10" s="3">
        <f>K4/K9</f>
        <v>30.796429895349164</v>
      </c>
      <c r="L10" s="3"/>
      <c r="M10" s="3">
        <f>AVERAGE(I10:K10)</f>
        <v>29.610931177237603</v>
      </c>
      <c r="N10" s="3" t="s">
        <v>41</v>
      </c>
    </row>
    <row r="11" spans="1:15" x14ac:dyDescent="0.35">
      <c r="A11" t="s">
        <v>57</v>
      </c>
      <c r="H11">
        <v>4.2</v>
      </c>
      <c r="I11">
        <v>5</v>
      </c>
      <c r="J11">
        <v>8.1999999999999993</v>
      </c>
      <c r="K11">
        <v>15.4</v>
      </c>
      <c r="M11">
        <v>24.6</v>
      </c>
      <c r="N11" t="s">
        <v>74</v>
      </c>
    </row>
    <row r="12" spans="1:15" x14ac:dyDescent="0.35">
      <c r="A12" t="s">
        <v>51</v>
      </c>
      <c r="C12" s="1"/>
      <c r="H12">
        <f>(H5/H7)</f>
        <v>0</v>
      </c>
      <c r="I12">
        <f>(I5/I7)/I8</f>
        <v>2.9018181818181819</v>
      </c>
      <c r="J12">
        <f>(J5/J7)/J8</f>
        <v>0.9575999999999999</v>
      </c>
      <c r="K12">
        <f>(K5/K7)/K8</f>
        <v>0.38392882602868628</v>
      </c>
      <c r="M12">
        <f t="shared" ref="M12:M17" si="2">AVERAGE(I12:K12)</f>
        <v>1.4144490026156227</v>
      </c>
      <c r="N12" t="s">
        <v>52</v>
      </c>
    </row>
    <row r="13" spans="1:15" x14ac:dyDescent="0.35">
      <c r="A13" t="s">
        <v>54</v>
      </c>
      <c r="C13" s="1"/>
      <c r="I13">
        <v>0.36399999999999999</v>
      </c>
      <c r="J13">
        <v>0.35</v>
      </c>
      <c r="K13">
        <v>0.20200000000000001</v>
      </c>
      <c r="M13">
        <f t="shared" si="2"/>
        <v>0.30533333333333329</v>
      </c>
      <c r="N13" t="s">
        <v>52</v>
      </c>
    </row>
    <row r="14" spans="1:15" ht="16" x14ac:dyDescent="0.45">
      <c r="A14" s="3" t="s">
        <v>58</v>
      </c>
      <c r="B14" s="3"/>
      <c r="C14" s="3"/>
      <c r="D14" s="3"/>
      <c r="E14" s="3"/>
      <c r="F14" s="3"/>
      <c r="G14" s="3"/>
      <c r="H14" s="3">
        <v>5.3</v>
      </c>
      <c r="I14" s="3">
        <v>5.3</v>
      </c>
      <c r="J14" s="3">
        <v>5.3</v>
      </c>
      <c r="K14" s="3">
        <v>5.3</v>
      </c>
      <c r="L14" s="3"/>
      <c r="M14" s="3">
        <f t="shared" si="2"/>
        <v>5.3</v>
      </c>
      <c r="N14" s="3" t="s">
        <v>59</v>
      </c>
      <c r="O14" s="2"/>
    </row>
    <row r="15" spans="1:15" x14ac:dyDescent="0.35">
      <c r="A15" t="s">
        <v>60</v>
      </c>
      <c r="H15">
        <f>H14*H13</f>
        <v>0</v>
      </c>
      <c r="I15">
        <f t="shared" ref="I15:K15" si="3">I14*I13</f>
        <v>1.9291999999999998</v>
      </c>
      <c r="J15">
        <f t="shared" si="3"/>
        <v>1.8549999999999998</v>
      </c>
      <c r="K15">
        <f t="shared" si="3"/>
        <v>1.0706</v>
      </c>
      <c r="M15">
        <f>AVERAGE(I15:K15)</f>
        <v>1.6182666666666663</v>
      </c>
    </row>
    <row r="16" spans="1:15" x14ac:dyDescent="0.35">
      <c r="A16" t="s">
        <v>73</v>
      </c>
      <c r="H16">
        <f>H14*H5/H9</f>
        <v>0</v>
      </c>
      <c r="I16">
        <f>I14*I5/I9</f>
        <v>15.379636363636365</v>
      </c>
      <c r="J16">
        <f>J14*J5/J9</f>
        <v>5.0752799999999993</v>
      </c>
      <c r="K16">
        <f>K14*K5/K9</f>
        <v>2.0348227779520371</v>
      </c>
      <c r="M16">
        <f>AVERAGE(I16:K16)</f>
        <v>7.4965797138628005</v>
      </c>
      <c r="N16" t="s">
        <v>61</v>
      </c>
    </row>
    <row r="17" spans="1:14" x14ac:dyDescent="0.35">
      <c r="A17" s="3" t="s">
        <v>76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H16+H11</f>
        <v>4.2</v>
      </c>
      <c r="I17" s="3">
        <f>I15+I11</f>
        <v>6.9291999999999998</v>
      </c>
      <c r="J17" s="3">
        <f t="shared" ref="J17:K17" si="4">J15+J11</f>
        <v>10.055</v>
      </c>
      <c r="K17" s="3">
        <f>K15+K11</f>
        <v>16.470600000000001</v>
      </c>
      <c r="L17" s="3"/>
      <c r="M17" s="3">
        <f t="shared" ref="L17:M17" si="5">M15+M11</f>
        <v>26.218266666666668</v>
      </c>
      <c r="N17" t="s">
        <v>61</v>
      </c>
    </row>
    <row r="18" spans="1:14" x14ac:dyDescent="0.35">
      <c r="A18" s="3" t="s">
        <v>62</v>
      </c>
      <c r="H18">
        <v>4.2</v>
      </c>
      <c r="I18">
        <v>13.9</v>
      </c>
      <c r="J18">
        <v>27.9</v>
      </c>
      <c r="K18">
        <v>37.5</v>
      </c>
      <c r="M18">
        <v>50</v>
      </c>
      <c r="N18" t="s">
        <v>77</v>
      </c>
    </row>
    <row r="19" spans="1:14" x14ac:dyDescent="0.35">
      <c r="A19" t="s">
        <v>67</v>
      </c>
      <c r="H19" s="3">
        <f>H8*H2</f>
        <v>3237.9</v>
      </c>
      <c r="I19" s="3">
        <f>I8*I2</f>
        <v>6950.46</v>
      </c>
      <c r="J19" s="3">
        <f>J8*J2</f>
        <v>10505.6</v>
      </c>
      <c r="K19" s="3">
        <f>K8*K2</f>
        <v>16199</v>
      </c>
      <c r="L19" s="3"/>
      <c r="M19" s="3">
        <f>M8*M2</f>
        <v>3106.16</v>
      </c>
      <c r="N19" t="s">
        <v>43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Installed generation capacity</vt:lpstr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Ingrid Sanchez Jimenez</cp:lastModifiedBy>
  <dcterms:created xsi:type="dcterms:W3CDTF">2021-01-04T14:42:28Z</dcterms:created>
  <dcterms:modified xsi:type="dcterms:W3CDTF">2021-01-06T21:38:55Z</dcterms:modified>
</cp:coreProperties>
</file>