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ecil\Dropbox\Planilla Excel\Plantillas a subir 2022\"/>
    </mc:Choice>
  </mc:AlternateContent>
  <xr:revisionPtr revIDLastSave="0" documentId="13_ncr:1_{2A9825FE-96FA-4192-88BD-42CF5AB3CF2F}" xr6:coauthVersionLast="47" xr6:coauthVersionMax="47" xr10:uidLastSave="{00000000-0000-0000-0000-000000000000}"/>
  <bookViews>
    <workbookView xWindow="-108" yWindow="-108" windowWidth="23256" windowHeight="12456" activeTab="1" xr2:uid="{CEE41A8D-8AD8-410B-B52D-32F57793CCBD}"/>
  </bookViews>
  <sheets>
    <sheet name="- AYUDA -" sheetId="4" r:id="rId1"/>
    <sheet name="Datos" sheetId="1" r:id="rId2"/>
    <sheet name="Reporte" sheetId="2" r:id="rId3"/>
    <sheet name="Cálculos Auxiliares" sheetId="3" state="hidden" r:id="rId4"/>
  </sheets>
  <externalReferences>
    <externalReference r:id="rId5"/>
  </externalReferences>
  <definedNames>
    <definedName name="_xlcn.WorksheetConnection_Ventasporvendedor.xlsxVentas_Objetivo1" hidden="1">Ventas_Objetivo[]</definedName>
    <definedName name="_xlcn.WorksheetConnection_Ventasporvendedor.xlsxVentas_Reales1" hidden="1">Ventas_Reales[]</definedName>
    <definedName name="Comprobantes">'[1]Tabla de Comprobantes'!$A$3:$A$65</definedName>
    <definedName name="PC">'[1]Tabla de Comprobantes'!$E$3:$E$14</definedName>
    <definedName name="Porcentaje_Gráfico">OFFSET('Cálculos Auxiliares'!$D$16,1,,COUNTA('Cálculos Auxiliares'!$D$17:$D$53))</definedName>
    <definedName name="Vendedor">Ventas_Objetivo[VENDEDOR]</definedName>
    <definedName name="Vendedor_Grafico">OFFSET('Cálculos Auxiliares'!$C$16,1,,COUNTA('Cálculos Auxiliares'!$C$17:$C$46))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entas_Objetivo" name="Ventas_Objetivo" connection="WorksheetConnection_Ventas por vendedor.xlsx!Ventas_Objetivo"/>
          <x15:modelTable id="Ventas_Reales" name="Ventas_Reales" connection="WorksheetConnection_Ventas por vendedor.xlsx!Ventas_Reales"/>
        </x15:modelTables>
        <x15:modelRelationships>
          <x15:modelRelationship fromTable="Ventas_Objetivo" fromColumn="VENDEDOR" toTable="Ventas_Reales" toColumn="VENDEDOR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2" i="3" l="1"/>
  <c r="C41" i="3"/>
  <c r="C40" i="3"/>
  <c r="C39" i="3"/>
  <c r="C38" i="3"/>
  <c r="C37" i="3"/>
  <c r="C36" i="3"/>
  <c r="C35" i="3"/>
  <c r="C34" i="3"/>
  <c r="C33" i="3"/>
  <c r="C32" i="3"/>
  <c r="M11" i="3"/>
  <c r="L11" i="3"/>
  <c r="K11" i="3"/>
  <c r="J11" i="3"/>
  <c r="I11" i="3"/>
  <c r="H11" i="3"/>
  <c r="G11" i="3"/>
  <c r="F11" i="3"/>
  <c r="E11" i="3"/>
  <c r="D11" i="3"/>
  <c r="C11" i="3"/>
  <c r="B11" i="3"/>
  <c r="M10" i="3"/>
  <c r="L10" i="3"/>
  <c r="K10" i="3"/>
  <c r="J10" i="3"/>
  <c r="I10" i="3"/>
  <c r="H10" i="3"/>
  <c r="G10" i="3"/>
  <c r="F10" i="3"/>
  <c r="E10" i="3"/>
  <c r="D10" i="3"/>
  <c r="C10" i="3"/>
  <c r="B10" i="3"/>
  <c r="A3" i="3"/>
  <c r="G8" i="2"/>
  <c r="D4" i="3" l="1"/>
  <c r="E4" i="3"/>
  <c r="F4" i="3"/>
  <c r="I4" i="3"/>
  <c r="H4" i="3"/>
  <c r="K4" i="3"/>
  <c r="J4" i="3"/>
  <c r="L4" i="3"/>
  <c r="M4" i="3"/>
  <c r="C4" i="3"/>
  <c r="G4" i="3"/>
  <c r="B4" i="3"/>
  <c r="C30" i="1"/>
  <c r="C17" i="3" s="1"/>
  <c r="C31" i="1"/>
  <c r="C18" i="3" s="1"/>
  <c r="C32" i="1"/>
  <c r="C19" i="3" s="1"/>
  <c r="C33" i="1"/>
  <c r="C20" i="3" s="1"/>
  <c r="C34" i="1"/>
  <c r="C21" i="3" s="1"/>
  <c r="C35" i="1"/>
  <c r="C22" i="3" s="1"/>
  <c r="C36" i="1"/>
  <c r="C23" i="3" s="1"/>
  <c r="C37" i="1"/>
  <c r="C24" i="3" s="1"/>
  <c r="C38" i="1"/>
  <c r="C25" i="3" s="1"/>
  <c r="C39" i="1"/>
  <c r="C26" i="3" s="1"/>
  <c r="C40" i="1"/>
  <c r="C27" i="3" s="1"/>
  <c r="C41" i="1"/>
  <c r="C28" i="3" s="1"/>
  <c r="C42" i="1"/>
  <c r="C29" i="3" s="1"/>
  <c r="C43" i="1"/>
  <c r="C30" i="3" s="1"/>
  <c r="C44" i="1"/>
  <c r="C31" i="3" s="1"/>
  <c r="P38" i="1"/>
  <c r="P39" i="1"/>
  <c r="P40" i="1"/>
  <c r="P41" i="1"/>
  <c r="P42" i="1"/>
  <c r="P43" i="1"/>
  <c r="P44" i="1"/>
  <c r="P15" i="1"/>
  <c r="P16" i="1"/>
  <c r="P17" i="1"/>
  <c r="P18" i="1"/>
  <c r="P19" i="1"/>
  <c r="P20" i="1"/>
  <c r="P21" i="1"/>
  <c r="P37" i="1"/>
  <c r="P14" i="1"/>
  <c r="H5" i="3" l="1"/>
  <c r="K5" i="3"/>
  <c r="C5" i="3"/>
  <c r="I5" i="3"/>
  <c r="G5" i="3"/>
  <c r="B5" i="3"/>
  <c r="M5" i="3"/>
  <c r="F5" i="3"/>
  <c r="L5" i="3"/>
  <c r="J5" i="3"/>
  <c r="D5" i="3"/>
  <c r="E5" i="3"/>
  <c r="B8" i="2"/>
  <c r="P30" i="1"/>
  <c r="P31" i="1"/>
  <c r="P32" i="1"/>
  <c r="P33" i="1"/>
  <c r="P34" i="1"/>
  <c r="P35" i="1"/>
  <c r="P36" i="1"/>
  <c r="P7" i="1"/>
  <c r="P8" i="1"/>
  <c r="P9" i="1"/>
  <c r="P13" i="1"/>
  <c r="D28" i="3" l="1"/>
  <c r="D21" i="3"/>
  <c r="D20" i="3"/>
  <c r="D19" i="3"/>
  <c r="D30" i="3"/>
  <c r="D31" i="3"/>
  <c r="D24" i="3"/>
  <c r="D18" i="3"/>
  <c r="D42" i="3"/>
  <c r="D36" i="3"/>
  <c r="D41" i="3"/>
  <c r="D35" i="3"/>
  <c r="D17" i="3"/>
  <c r="D40" i="3"/>
  <c r="D34" i="3"/>
  <c r="D37" i="3"/>
  <c r="D39" i="3"/>
  <c r="D33" i="3"/>
  <c r="D38" i="3"/>
  <c r="D32" i="3"/>
  <c r="D25" i="3"/>
  <c r="D27" i="3"/>
  <c r="D23" i="3"/>
  <c r="D29" i="3"/>
  <c r="D22" i="3"/>
  <c r="D26" i="3"/>
  <c r="D14" i="2"/>
  <c r="D32" i="2"/>
  <c r="P11" i="1"/>
  <c r="P10" i="1"/>
  <c r="D10" i="2" s="1"/>
  <c r="P12" i="1"/>
  <c r="D28" i="2" l="1"/>
  <c r="C37" i="2" s="1"/>
  <c r="C1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CC9754-06CD-488E-A4F9-40E15A5FCAED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BEAA85D-1D5F-428D-B335-5221E1F11A9F}" name="WorksheetConnection_Ventas por vendedor.xlsx!Ventas_Objetivo" type="102" refreshedVersion="7" minRefreshableVersion="5">
    <extLst>
      <ext xmlns:x15="http://schemas.microsoft.com/office/spreadsheetml/2010/11/main" uri="{DE250136-89BD-433C-8126-D09CA5730AF9}">
        <x15:connection id="Ventas_Objetivo" autoDelete="1">
          <x15:rangePr sourceName="_xlcn.WorksheetConnection_Ventasporvendedor.xlsxVentas_Objetivo1"/>
        </x15:connection>
      </ext>
    </extLst>
  </connection>
  <connection id="3" xr16:uid="{F2C06967-8F5B-4C0D-B305-3873A1CAF4C5}" name="WorksheetConnection_Ventas por vendedor.xlsx!Ventas_Reales" type="102" refreshedVersion="7" minRefreshableVersion="5">
    <extLst>
      <ext xmlns:x15="http://schemas.microsoft.com/office/spreadsheetml/2010/11/main" uri="{DE250136-89BD-433C-8126-D09CA5730AF9}">
        <x15:connection id="Ventas_Reales">
          <x15:rangePr sourceName="_xlcn.WorksheetConnection_Ventasporvendedor.xlsxVentas_Reales1"/>
        </x15:connection>
      </ext>
    </extLst>
  </connection>
</connections>
</file>

<file path=xl/sharedStrings.xml><?xml version="1.0" encoding="utf-8"?>
<sst xmlns="http://schemas.openxmlformats.org/spreadsheetml/2006/main" count="87" uniqueCount="38">
  <si>
    <t>VENTAS - OBJETIVO</t>
  </si>
  <si>
    <t>VENTAS - REALES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</si>
  <si>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</si>
  <si>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</si>
  <si>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</si>
  <si>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</si>
  <si>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</si>
  <si>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</si>
  <si>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</si>
  <si>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</si>
  <si>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</si>
  <si>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</si>
  <si>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</si>
  <si>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</si>
  <si>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</si>
  <si>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VENDEDOR</t>
  </si>
  <si>
    <t>Carolina</t>
  </si>
  <si>
    <t>Francisco</t>
  </si>
  <si>
    <t>Clara</t>
  </si>
  <si>
    <t>REPORTE DE VENTAS VENDEDOR:</t>
  </si>
  <si>
    <t>Objetivo</t>
  </si>
  <si>
    <t>Real</t>
  </si>
  <si>
    <t>% DE REALIZACIÓN</t>
  </si>
  <si>
    <t>REPORTE DEL EQUIPO DE VENTAS</t>
  </si>
  <si>
    <t>DESEMPEÑO MENSUAL DEL EQUIPO</t>
  </si>
  <si>
    <t>Rodolfo</t>
  </si>
  <si>
    <t>Juan Carlos</t>
  </si>
  <si>
    <t>María</t>
  </si>
  <si>
    <t>Carmen</t>
  </si>
  <si>
    <t>Mirtha</t>
  </si>
  <si>
    <t>#</t>
  </si>
  <si>
    <t>Vendedor_Grafico</t>
  </si>
  <si>
    <t>Porcentaje_Gráfico</t>
  </si>
  <si>
    <t>cálculos auxiliares</t>
  </si>
  <si>
    <t>Escriba cada vendedor cuánto debe vender por mes</t>
  </si>
  <si>
    <t>Ayuda</t>
  </si>
  <si>
    <t>Elija el vendedor a visualizar</t>
  </si>
  <si>
    <t>Especifique sólo las ventas reales de cada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</si>
</sst>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\ #,##0.00"/>
  </numFmts>
  <fonts count="2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 tint="0.249977111117893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7" tint="-0.499984740745262"/>
      <name val="Calibri"/>
      <family val="2"/>
      <charset val="162"/>
      <scheme val="minor"/>
    </font>
    <font>
      <b/>
      <sz val="16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4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6" tint="-0.249977111117893"/>
      <name val="Calibri"/>
      <family val="2"/>
      <scheme val="minor"/>
    </font>
    <font>
      <sz val="14"/>
      <color theme="6" tint="-0.249977111117893"/>
      <name val="Calibri"/>
      <family val="2"/>
      <scheme val="minor"/>
    </font>
    <font>
      <sz val="16"/>
      <color theme="0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 tint="0.249977111117893"/>
      <name val="Calibri"/>
      <family val="2"/>
      <scheme val="minor"/>
    </font>
    <font>
      <b/>
      <sz val="11"/>
      <color rgb="FFFF000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CE7"/>
        <bgColor indexed="64"/>
      </patternFill>
    </fill>
    <fill>
      <patternFill patternType="solid">
        <fgColor rgb="FFFFDB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medium">
        <color theme="0" tint="-4.9989318521683403E-2"/>
      </left>
      <right style="medium">
        <color rgb="FFFFDB00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rgb="FFFFDB00"/>
      </left>
      <right/>
      <top/>
      <bottom/>
      <diagonal/>
    </border>
    <border>
      <left style="medium">
        <color rgb="FFFFDB00"/>
      </left>
      <right/>
      <top/>
      <bottom style="medium">
        <color theme="0" tint="-4.9989318521683403E-2"/>
      </bottom>
      <diagonal/>
    </border>
    <border>
      <left style="medium">
        <color rgb="FFFFDB00"/>
      </left>
      <right/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rgb="FFFFDB00"/>
      </left>
      <right/>
      <top style="medium">
        <color theme="0" tint="-4.9989318521683403E-2"/>
      </top>
      <bottom style="slantDashDot">
        <color theme="0" tint="-4.9989318521683403E-2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rgb="FFFFDB00"/>
      </left>
      <right/>
      <top style="medium">
        <color theme="0" tint="-4.9989318521683403E-2"/>
      </top>
      <bottom/>
      <diagonal/>
    </border>
    <border>
      <left style="medium">
        <color rgb="FFFFDB00"/>
      </left>
      <right/>
      <top style="medium">
        <color rgb="FFFFDB00"/>
      </top>
      <bottom style="medium">
        <color rgb="FFFFDB00"/>
      </bottom>
      <diagonal/>
    </border>
    <border>
      <left/>
      <right/>
      <top style="medium">
        <color rgb="FFFFDB00"/>
      </top>
      <bottom style="medium">
        <color rgb="FFFFDB00"/>
      </bottom>
      <diagonal/>
    </border>
    <border>
      <left/>
      <right style="medium">
        <color rgb="FFFFDB00"/>
      </right>
      <top style="medium">
        <color rgb="FFFFDB00"/>
      </top>
      <bottom style="medium">
        <color rgb="FFFFDB00"/>
      </bottom>
      <diagonal/>
    </border>
    <border>
      <left style="medium">
        <color theme="0" tint="-4.9989318521683403E-2"/>
      </left>
      <right/>
      <top style="medium">
        <color theme="0" tint="-4.9989318521683403E-2"/>
      </top>
      <bottom style="slantDashDot">
        <color theme="0" tint="-4.9989318521683403E-2"/>
      </bottom>
      <diagonal/>
    </border>
    <border>
      <left style="medium">
        <color theme="0" tint="-4.9989318521683403E-2"/>
      </left>
      <right style="medium">
        <color rgb="FFFFDB00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/>
      <top style="medium">
        <color theme="0" tint="-4.9989318521683403E-2"/>
      </top>
      <bottom/>
      <diagonal/>
    </border>
    <border>
      <left/>
      <right/>
      <top style="thin">
        <color theme="6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/>
      <bottom style="medium">
        <color theme="0" tint="-4.9989318521683403E-2"/>
      </bottom>
      <diagonal/>
    </border>
  </borders>
  <cellStyleXfs count="3">
    <xf numFmtId="0" fontId="0" fillId="0" borderId="0"/>
    <xf numFmtId="9" fontId="12" fillId="0" borderId="0" applyFont="0" applyFill="0" applyBorder="0" applyAlignment="0" applyProtection="0"/>
    <xf numFmtId="0" fontId="20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 indent="1"/>
    </xf>
    <xf numFmtId="165" fontId="4" fillId="0" borderId="2" xfId="0" applyNumberFormat="1" applyFont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0" fillId="2" borderId="0" xfId="0" applyFill="1"/>
    <xf numFmtId="0" fontId="8" fillId="2" borderId="0" xfId="0" applyFont="1" applyFill="1"/>
    <xf numFmtId="0" fontId="9" fillId="2" borderId="0" xfId="0" applyFont="1" applyFill="1" applyBorder="1" applyAlignment="1">
      <alignment horizontal="right" vertical="center" indent="1"/>
    </xf>
    <xf numFmtId="0" fontId="0" fillId="0" borderId="0" xfId="0" applyBorder="1"/>
    <xf numFmtId="0" fontId="0" fillId="0" borderId="0" xfId="0" applyFill="1"/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2" borderId="0" xfId="0" applyFill="1" applyBorder="1"/>
    <xf numFmtId="0" fontId="4" fillId="0" borderId="3" xfId="0" applyFont="1" applyFill="1" applyBorder="1" applyAlignment="1">
      <alignment horizontal="left" vertical="center" indent="1"/>
    </xf>
    <xf numFmtId="165" fontId="4" fillId="0" borderId="2" xfId="0" applyNumberFormat="1" applyFont="1" applyFill="1" applyBorder="1" applyAlignment="1">
      <alignment horizontal="center" vertical="center"/>
    </xf>
    <xf numFmtId="0" fontId="4" fillId="0" borderId="14" xfId="0" applyFont="1" applyBorder="1" applyAlignment="1">
      <alignment horizontal="left" vertical="center" indent="1"/>
    </xf>
    <xf numFmtId="165" fontId="4" fillId="0" borderId="15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indent="1"/>
    </xf>
    <xf numFmtId="165" fontId="4" fillId="0" borderId="0" xfId="0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center" indent="1"/>
    </xf>
    <xf numFmtId="165" fontId="4" fillId="0" borderId="15" xfId="0" applyNumberFormat="1" applyFont="1" applyFill="1" applyBorder="1" applyAlignment="1">
      <alignment horizontal="center" vertical="center"/>
    </xf>
    <xf numFmtId="165" fontId="4" fillId="0" borderId="21" xfId="0" applyNumberFormat="1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65" fontId="4" fillId="0" borderId="14" xfId="0" applyNumberFormat="1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left" vertical="center" indent="1"/>
    </xf>
    <xf numFmtId="0" fontId="13" fillId="0" borderId="0" xfId="0" applyFont="1" applyAlignment="1">
      <alignment horizontal="center"/>
    </xf>
    <xf numFmtId="0" fontId="0" fillId="3" borderId="0" xfId="0" applyFill="1"/>
    <xf numFmtId="0" fontId="14" fillId="0" borderId="0" xfId="0" applyFont="1"/>
    <xf numFmtId="0" fontId="14" fillId="0" borderId="0" xfId="0" applyFont="1" applyAlignment="1">
      <alignment horizontal="center"/>
    </xf>
    <xf numFmtId="0" fontId="16" fillId="3" borderId="0" xfId="0" applyFont="1" applyFill="1" applyAlignment="1">
      <alignment vertical="center"/>
    </xf>
    <xf numFmtId="165" fontId="14" fillId="0" borderId="0" xfId="0" applyNumberFormat="1" applyFont="1" applyAlignment="1">
      <alignment horizontal="center"/>
    </xf>
    <xf numFmtId="9" fontId="14" fillId="0" borderId="0" xfId="1" applyFont="1" applyAlignment="1">
      <alignment horizontal="center"/>
    </xf>
    <xf numFmtId="0" fontId="14" fillId="0" borderId="0" xfId="0" applyFont="1" applyFill="1" applyBorder="1"/>
    <xf numFmtId="0" fontId="17" fillId="3" borderId="23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center"/>
    </xf>
    <xf numFmtId="9" fontId="18" fillId="4" borderId="0" xfId="1" applyFont="1" applyFill="1" applyBorder="1" applyAlignment="1">
      <alignment horizontal="center"/>
    </xf>
    <xf numFmtId="9" fontId="18" fillId="0" borderId="0" xfId="1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9" fillId="0" borderId="0" xfId="0" applyFont="1" applyAlignment="1">
      <alignment vertical="top"/>
    </xf>
    <xf numFmtId="1" fontId="4" fillId="0" borderId="26" xfId="0" applyNumberFormat="1" applyFont="1" applyBorder="1" applyAlignment="1">
      <alignment horizontal="left" vertical="center" indent="1"/>
    </xf>
    <xf numFmtId="1" fontId="4" fillId="0" borderId="2" xfId="0" applyNumberFormat="1" applyFont="1" applyBorder="1" applyAlignment="1">
      <alignment horizontal="left" vertical="center" indent="1"/>
    </xf>
    <xf numFmtId="1" fontId="4" fillId="0" borderId="15" xfId="0" applyNumberFormat="1" applyFont="1" applyBorder="1" applyAlignment="1">
      <alignment horizontal="left" vertical="center" indent="1"/>
    </xf>
    <xf numFmtId="165" fontId="4" fillId="5" borderId="5" xfId="0" applyNumberFormat="1" applyFont="1" applyFill="1" applyBorder="1" applyAlignment="1">
      <alignment horizontal="center" vertical="center"/>
    </xf>
    <xf numFmtId="165" fontId="4" fillId="5" borderId="6" xfId="0" applyNumberFormat="1" applyFont="1" applyFill="1" applyBorder="1" applyAlignment="1">
      <alignment horizontal="center" vertical="center"/>
    </xf>
    <xf numFmtId="165" fontId="4" fillId="5" borderId="7" xfId="0" applyNumberFormat="1" applyFont="1" applyFill="1" applyBorder="1" applyAlignment="1">
      <alignment horizontal="center" vertical="center"/>
    </xf>
    <xf numFmtId="165" fontId="4" fillId="5" borderId="20" xfId="0" applyNumberFormat="1" applyFont="1" applyFill="1" applyBorder="1" applyAlignment="1">
      <alignment horizontal="center" vertical="center"/>
    </xf>
    <xf numFmtId="165" fontId="4" fillId="5" borderId="16" xfId="0" applyNumberFormat="1" applyFont="1" applyFill="1" applyBorder="1" applyAlignment="1">
      <alignment horizontal="center" vertical="center"/>
    </xf>
    <xf numFmtId="165" fontId="4" fillId="5" borderId="22" xfId="0" applyNumberFormat="1" applyFont="1" applyFill="1" applyBorder="1" applyAlignment="1">
      <alignment horizontal="center" vertical="center"/>
    </xf>
    <xf numFmtId="0" fontId="20" fillId="0" borderId="0" xfId="2"/>
    <xf numFmtId="0" fontId="21" fillId="0" borderId="0" xfId="2" applyFont="1" applyAlignment="1">
      <alignment vertical="center"/>
    </xf>
    <xf numFmtId="0" fontId="21" fillId="0" borderId="0" xfId="2" applyFont="1" applyAlignment="1">
      <alignment vertical="top"/>
    </xf>
    <xf numFmtId="0" fontId="19" fillId="0" borderId="0" xfId="0" applyFont="1" applyAlignment="1">
      <alignment vertical="center"/>
    </xf>
    <xf numFmtId="0" fontId="3" fillId="3" borderId="25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165" fontId="14" fillId="0" borderId="0" xfId="0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164" fontId="11" fillId="0" borderId="8" xfId="0" applyNumberFormat="1" applyFont="1" applyFill="1" applyBorder="1" applyAlignment="1" applyProtection="1">
      <alignment horizontal="center" vertical="center"/>
      <protection hidden="1"/>
    </xf>
    <xf numFmtId="164" fontId="11" fillId="0" borderId="9" xfId="0" applyNumberFormat="1" applyFont="1" applyFill="1" applyBorder="1" applyAlignment="1" applyProtection="1">
      <alignment horizontal="center" vertical="center"/>
      <protection hidden="1"/>
    </xf>
    <xf numFmtId="164" fontId="11" fillId="0" borderId="10" xfId="0" applyNumberFormat="1" applyFont="1" applyFill="1" applyBorder="1" applyAlignment="1" applyProtection="1">
      <alignment horizontal="center" vertical="center"/>
      <protection hidden="1"/>
    </xf>
    <xf numFmtId="164" fontId="11" fillId="0" borderId="11" xfId="0" applyNumberFormat="1" applyFont="1" applyFill="1" applyBorder="1" applyAlignment="1" applyProtection="1">
      <alignment horizontal="center" vertical="center"/>
      <protection hidden="1"/>
    </xf>
    <xf numFmtId="164" fontId="11" fillId="0" borderId="12" xfId="0" applyNumberFormat="1" applyFont="1" applyFill="1" applyBorder="1" applyAlignment="1" applyProtection="1">
      <alignment horizontal="center" vertical="center"/>
      <protection hidden="1"/>
    </xf>
    <xf numFmtId="164" fontId="11" fillId="0" borderId="13" xfId="0" applyNumberFormat="1" applyFont="1" applyFill="1" applyBorder="1" applyAlignment="1" applyProtection="1">
      <alignment horizontal="center" vertical="center"/>
      <protection hidden="1"/>
    </xf>
    <xf numFmtId="0" fontId="2" fillId="2" borderId="0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45EDB6BC-C04B-4B96-AF04-52F76FA758E3}"/>
    <cellStyle name="Porcentaje" xfId="1" builtinId="5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 tint="-4.9989318521683403E-2"/>
        </left>
        <right/>
        <top style="medium">
          <color theme="0" tint="-4.9989318521683403E-2"/>
        </top>
        <bottom style="slantDashDot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 outline="0">
        <left style="medium">
          <color theme="0" tint="-4.9989318521683403E-2"/>
        </left>
        <right style="medium">
          <color rgb="FFFFDB00"/>
        </right>
        <top style="medium">
          <color theme="0" tint="-4.9989318521683403E-2"/>
        </top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 outline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 outline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 outline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 outline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 outline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 outline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 outline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 outline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 outline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 outline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 outline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 style="medium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" formatCode="0"/>
      <alignment horizontal="left" vertical="center" textRotation="0" wrapText="0" indent="1" justifyLastLine="0" shrinkToFit="0" readingOrder="0"/>
      <border diagonalUp="0" diagonalDown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  <vertical/>
        <horizontal/>
      </border>
    </dxf>
    <dxf>
      <border outline="0">
        <left style="medium">
          <color theme="0" tint="-4.9989318521683403E-2"/>
        </left>
        <right style="medium">
          <color rgb="FFFFDB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249977111117893"/>
        <name val="Calibri"/>
        <family val="2"/>
        <scheme val="minor"/>
      </font>
      <fill>
        <patternFill patternType="solid">
          <fgColor indexed="64"/>
          <bgColor rgb="FFFFFCE7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 tint="-4.9989318521683403E-2"/>
        </left>
        <right/>
        <top style="medium">
          <color theme="0" tint="-4.9989318521683403E-2"/>
        </top>
        <bottom style="slantDashDot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 outline="0">
        <left style="medium">
          <color theme="0" tint="-4.9989318521683403E-2"/>
        </left>
        <right style="medium">
          <color rgb="FFFFDB00"/>
        </right>
        <top style="medium">
          <color theme="0" tint="-4.9989318521683403E-2"/>
        </top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 outline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 outline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 outline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 outline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 outline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 outline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 outline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 outline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 outline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 outline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 outline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alignment horizontal="left" vertical="center" textRotation="0" wrapText="0" indent="1" justifyLastLine="0" shrinkToFit="0" readingOrder="0"/>
      <border diagonalUp="0" diagonalDown="0" outline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" formatCode="0"/>
      <alignment horizontal="left" vertical="center" textRotation="0" wrapText="0" indent="1" justifyLastLine="0" shrinkToFit="0" readingOrder="0"/>
      <border diagonalUp="0" diagonalDown="0" outline="0">
        <left style="medium">
          <color theme="0" tint="-4.9989318521683403E-2"/>
        </left>
        <right style="medium">
          <color theme="0" tint="-4.9989318521683403E-2"/>
        </right>
        <top style="medium">
          <color theme="0" tint="-4.9989318521683403E-2"/>
        </top>
        <bottom style="medium">
          <color theme="0" tint="-4.9989318521683403E-2"/>
        </bottom>
      </border>
    </dxf>
    <dxf>
      <border outline="0">
        <left style="medium">
          <color theme="0" tint="-4.9989318521683403E-2"/>
        </left>
        <right style="medium">
          <color rgb="FFFFDB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249977111117893"/>
        <name val="Calibri"/>
        <family val="2"/>
        <scheme val="minor"/>
      </font>
      <fill>
        <patternFill patternType="solid">
          <fgColor indexed="64"/>
          <bgColor rgb="FFFFFCE7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DB00"/>
      <color rgb="FFFFFC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Ventas Objetivo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Datos!$D$6:$O$6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'Cálculos Auxiliares'!$B$4:$M$4</c:f>
              <c:numCache>
                <c:formatCode>"$"\ #,##0.00</c:formatCode>
                <c:ptCount val="12"/>
                <c:pt idx="0">
                  <c:v>1845</c:v>
                </c:pt>
                <c:pt idx="1">
                  <c:v>1568</c:v>
                </c:pt>
                <c:pt idx="2">
                  <c:v>1416</c:v>
                </c:pt>
                <c:pt idx="3">
                  <c:v>1252</c:v>
                </c:pt>
                <c:pt idx="4">
                  <c:v>1181</c:v>
                </c:pt>
                <c:pt idx="5">
                  <c:v>1700</c:v>
                </c:pt>
                <c:pt idx="6">
                  <c:v>1054</c:v>
                </c:pt>
                <c:pt idx="7">
                  <c:v>1445</c:v>
                </c:pt>
                <c:pt idx="8">
                  <c:v>1254</c:v>
                </c:pt>
                <c:pt idx="9">
                  <c:v>1706</c:v>
                </c:pt>
                <c:pt idx="10">
                  <c:v>1366</c:v>
                </c:pt>
                <c:pt idx="11">
                  <c:v>1086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8E-4792-B299-1EC7DAA13558}"/>
            </c:ext>
          </c:extLst>
        </c:ser>
        <c:ser>
          <c:idx val="1"/>
          <c:order val="1"/>
          <c:tx>
            <c:v>Ventas Reales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'Cálculos Auxiliares'!$B$5:$M$5</c:f>
              <c:numCache>
                <c:formatCode>"$"\ #,##0.00</c:formatCode>
                <c:ptCount val="12"/>
                <c:pt idx="0">
                  <c:v>2155</c:v>
                </c:pt>
                <c:pt idx="1">
                  <c:v>2156</c:v>
                </c:pt>
                <c:pt idx="2">
                  <c:v>1452</c:v>
                </c:pt>
                <c:pt idx="3">
                  <c:v>1168</c:v>
                </c:pt>
                <c:pt idx="4">
                  <c:v>2396</c:v>
                </c:pt>
                <c:pt idx="5">
                  <c:v>1356</c:v>
                </c:pt>
                <c:pt idx="6">
                  <c:v>1434</c:v>
                </c:pt>
                <c:pt idx="7">
                  <c:v>2471</c:v>
                </c:pt>
                <c:pt idx="8">
                  <c:v>2882</c:v>
                </c:pt>
                <c:pt idx="9">
                  <c:v>1457</c:v>
                </c:pt>
                <c:pt idx="10">
                  <c:v>1808</c:v>
                </c:pt>
                <c:pt idx="11">
                  <c:v>2489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8E-4792-B299-1EC7DAA13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71193231"/>
        <c:axId val="1471194479"/>
      </c:barChart>
      <c:catAx>
        <c:axId val="147119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71194479"/>
        <c:crosses val="autoZero"/>
        <c:auto val="1"/>
        <c:lblAlgn val="ctr"/>
        <c:lblOffset val="100"/>
        <c:noMultiLvlLbl val="0"/>
      </c:catAx>
      <c:valAx>
        <c:axId val="147119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7119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Ventas Objetivo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'Cálculos Auxiliares'!$B$9:$M$9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'Cálculos Auxiliares'!$B$10:$M$10</c:f>
              <c:numCache>
                <c:formatCode>"$"\ #,##0.00</c:formatCode>
                <c:ptCount val="12"/>
                <c:pt idx="0">
                  <c:v>12400</c:v>
                </c:pt>
                <c:pt idx="1">
                  <c:v>12181</c:v>
                </c:pt>
                <c:pt idx="2">
                  <c:v>20060</c:v>
                </c:pt>
                <c:pt idx="3">
                  <c:v>9618</c:v>
                </c:pt>
                <c:pt idx="4">
                  <c:v>10494</c:v>
                </c:pt>
                <c:pt idx="5">
                  <c:v>14683</c:v>
                </c:pt>
                <c:pt idx="6">
                  <c:v>12045</c:v>
                </c:pt>
                <c:pt idx="7">
                  <c:v>10607</c:v>
                </c:pt>
                <c:pt idx="8">
                  <c:v>9497</c:v>
                </c:pt>
                <c:pt idx="9">
                  <c:v>10924</c:v>
                </c:pt>
                <c:pt idx="10">
                  <c:v>11289</c:v>
                </c:pt>
                <c:pt idx="11">
                  <c:v>10331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4-421D-A074-756714DCE71B}"/>
            </c:ext>
          </c:extLst>
        </c:ser>
        <c:ser>
          <c:idx val="1"/>
          <c:order val="1"/>
          <c:tx>
            <c:v>Ventas Reales</c:v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'Cálculos Auxiliares'!$B$11:$M$11</c:f>
              <c:numCache>
                <c:formatCode>"$"\ #,##0.00</c:formatCode>
                <c:ptCount val="12"/>
                <c:pt idx="0">
                  <c:v>16753</c:v>
                </c:pt>
                <c:pt idx="1">
                  <c:v>15888</c:v>
                </c:pt>
                <c:pt idx="2">
                  <c:v>16962</c:v>
                </c:pt>
                <c:pt idx="3">
                  <c:v>16402</c:v>
                </c:pt>
                <c:pt idx="4">
                  <c:v>17252</c:v>
                </c:pt>
                <c:pt idx="5">
                  <c:v>14103</c:v>
                </c:pt>
                <c:pt idx="6">
                  <c:v>18560</c:v>
                </c:pt>
                <c:pt idx="7">
                  <c:v>18072</c:v>
                </c:pt>
                <c:pt idx="8">
                  <c:v>15821</c:v>
                </c:pt>
                <c:pt idx="9">
                  <c:v>15864</c:v>
                </c:pt>
                <c:pt idx="10">
                  <c:v>15283</c:v>
                </c:pt>
                <c:pt idx="11">
                  <c:v>31091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4-421D-A074-756714DCE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71193231"/>
        <c:axId val="1471194479"/>
      </c:barChart>
      <c:catAx>
        <c:axId val="147119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71194479"/>
        <c:crosses val="autoZero"/>
        <c:auto val="1"/>
        <c:lblAlgn val="ctr"/>
        <c:lblOffset val="100"/>
        <c:noMultiLvlLbl val="0"/>
      </c:catAx>
      <c:valAx>
        <c:axId val="147119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7119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Porcentaje de participación en ventas de cada vendedor</a:t>
            </a:r>
          </a:p>
          <a:p>
            <a:pPr>
              <a:defRPr/>
            </a:pP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'Cálculos Auxiliares'!$C$16</c:f>
              <c:strCache>
                <c:ptCount val="1"/>
                <c:pt idx="0">
                  <c:v>Vendedor_Grafico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BE-44D0-A468-62845AFA190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BE-44D0-A468-62845AFA190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BE-44D0-A468-62845AFA190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BE-44D0-A468-62845AFA190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BE-44D0-A468-62845AFA190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BE-44D0-A468-62845AFA190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5BE-44D0-A468-62845AFA190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25BE-44D0-A468-62845AFA19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'Cálculos Auxiliares'!$C$17:$C$24</c:f>
              <c:strCache>
                <c:ptCount val="8"/>
                <c:pt idx="0">
                  <c:v>Carolina</c:v>
                </c:pt>
                <c:pt idx="1">
                  <c:v>Francisco</c:v>
                </c:pt>
                <c:pt idx="2">
                  <c:v>Clara</c:v>
                </c:pt>
                <c:pt idx="3">
                  <c:v>Rodolfo</c:v>
                </c:pt>
                <c:pt idx="4">
                  <c:v>Juan Carlos</c:v>
                </c:pt>
                <c:pt idx="5">
                  <c:v>María</c:v>
                </c:pt>
                <c:pt idx="6">
                  <c:v>Carmen</c:v>
                </c:pt>
                <c:pt idx="7">
                  <c:v>Mirtha</c:v>
                </c:pt>
              </c:strCache>
            </c:strRef>
          </c:cat>
          <c:val>
            <c:numRef>
              <c:f>'Cálculos Auxiliares'!$D$17:$D$24</c:f>
              <c:numCache>
                <c:formatCode>0%</c:formatCode>
                <c:ptCount val="8"/>
                <c:pt idx="0">
                  <c:v>0.13264733483926036</c:v>
                </c:pt>
                <c:pt idx="1">
                  <c:v>0.10952082282092515</c:v>
                </c:pt>
                <c:pt idx="2">
                  <c:v>0.10583774657983221</c:v>
                </c:pt>
                <c:pt idx="3">
                  <c:v>0.13009606179645464</c:v>
                </c:pt>
                <c:pt idx="4">
                  <c:v>0.11872143965366821</c:v>
                </c:pt>
                <c:pt idx="5">
                  <c:v>0.1089926479950578</c:v>
                </c:pt>
                <c:pt idx="6">
                  <c:v>0.18151293792531042</c:v>
                </c:pt>
                <c:pt idx="7">
                  <c:v>0.11267100838949121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5BE-44D0-A468-62845AFA19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nillaexcel.com/blog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4</xdr:row>
      <xdr:rowOff>152400</xdr:rowOff>
    </xdr:from>
    <xdr:to>
      <xdr:col>7</xdr:col>
      <xdr:colOff>391886</xdr:colOff>
      <xdr:row>36</xdr:row>
      <xdr:rowOff>185057</xdr:rowOff>
    </xdr:to>
    <xdr:sp macro="" textlink="">
      <xdr:nvSpPr>
        <xdr:cNvPr id="2" name="TextBox 4">
          <a:extLst>
            <a:ext uri="{FF2B5EF4-FFF2-40B4-BE49-F238E27FC236}">
              <a16:creationId xmlns:a16="http://schemas.microsoft.com/office/drawing/2014/main" id="{39436FF3-B094-4DED-A12E-8D8B956C87DE}"/>
            </a:ext>
          </a:extLst>
        </xdr:cNvPr>
        <xdr:cNvSpPr txBox="1"/>
      </xdr:nvSpPr>
      <xdr:spPr>
        <a:xfrm>
          <a:off x="254000" y="1807029"/>
          <a:ext cx="7986486" cy="63028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En la plantilla de excel Reporte de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 ventas por vendedor </a:t>
          </a:r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vas a poder realizar el seguimiento del desempeño de los vendedores</a:t>
          </a:r>
        </a:p>
        <a:p>
          <a:endParaRPr lang="es-E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</a:rPr>
            <a:t>Para usarla,</a:t>
          </a:r>
          <a:r>
            <a:rPr lang="en-US" sz="1600" baseline="0">
              <a:solidFill>
                <a:schemeClr val="tx1">
                  <a:lumMod val="65000"/>
                  <a:lumOff val="35000"/>
                </a:schemeClr>
              </a:solidFill>
            </a:rPr>
            <a:t> sigue estos pasos: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1.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En la hoja "Datos" debe completar en la tabla "Ventas - Objetivo" los vendedores a partir de la celda C7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2.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Luego debe completar en cada mes las ventas objetivos que tiene cada vendedor en las columnas D a O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3.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En la tabla "Ventas - Reales" complete </a:t>
          </a:r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únicamente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 los valores de las ventas que efectivamente hizo cada vendedor.</a:t>
          </a:r>
        </a:p>
        <a:p>
          <a:endParaRPr lang="es-E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RESULTADOS</a:t>
          </a:r>
        </a:p>
        <a:p>
          <a:r>
            <a:rPr lang="es-ES" sz="1600" b="0" baseline="0">
              <a:solidFill>
                <a:schemeClr val="tx1">
                  <a:lumMod val="65000"/>
                  <a:lumOff val="35000"/>
                </a:schemeClr>
              </a:solidFill>
            </a:rPr>
            <a:t>En la hoja "Reporte" en la celda K6 elija del selector el vendedor para visualizar el estado de sus ventas.</a:t>
          </a:r>
        </a:p>
        <a:p>
          <a:r>
            <a:rPr lang="es-ES" sz="1600" b="0" baseline="0">
              <a:solidFill>
                <a:schemeClr val="tx1">
                  <a:lumMod val="65000"/>
                  <a:lumOff val="35000"/>
                </a:schemeClr>
              </a:solidFill>
            </a:rPr>
            <a:t>Abajo encontrará el desempeño a nivel grupal y la participación de ventas por vendedor.</a:t>
          </a:r>
        </a:p>
        <a:p>
          <a:endParaRPr lang="es-ES" sz="1600" b="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endParaRPr lang="es-ES" sz="1600" b="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endParaRPr lang="es-ES" sz="1600" baseline="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7</xdr:col>
      <xdr:colOff>635000</xdr:colOff>
      <xdr:row>4</xdr:row>
      <xdr:rowOff>152400</xdr:rowOff>
    </xdr:from>
    <xdr:to>
      <xdr:col>10</xdr:col>
      <xdr:colOff>1231900</xdr:colOff>
      <xdr:row>25</xdr:row>
      <xdr:rowOff>165100</xdr:rowOff>
    </xdr:to>
    <xdr:sp macro="" textlink="">
      <xdr:nvSpPr>
        <xdr:cNvPr id="3" name="TextBox 5">
          <a:extLst>
            <a:ext uri="{FF2B5EF4-FFF2-40B4-BE49-F238E27FC236}">
              <a16:creationId xmlns:a16="http://schemas.microsoft.com/office/drawing/2014/main" id="{8960BFA7-3F45-41BD-A8EC-E97583A4B5BE}"/>
            </a:ext>
          </a:extLst>
        </xdr:cNvPr>
        <xdr:cNvSpPr txBox="1"/>
      </xdr:nvSpPr>
      <xdr:spPr>
        <a:xfrm>
          <a:off x="8498840" y="1805940"/>
          <a:ext cx="4391660" cy="4165600"/>
        </a:xfrm>
        <a:prstGeom prst="rect">
          <a:avLst/>
        </a:prstGeom>
        <a:solidFill>
          <a:srgbClr val="FBFBFB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74320" tIns="274320" rIns="274320" bIns="274320" rtlCol="0" anchor="t"/>
        <a:lstStyle/>
        <a:p>
          <a:r>
            <a:rPr lang="en-US" sz="1800" b="1">
              <a:solidFill>
                <a:schemeClr val="tx1">
                  <a:lumMod val="65000"/>
                  <a:lumOff val="35000"/>
                </a:schemeClr>
              </a:solidFill>
            </a:rPr>
            <a:t>Más ayuda</a:t>
          </a:r>
        </a:p>
        <a:p>
          <a:endParaRPr lang="en-US" sz="800" b="1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</a:rPr>
            <a:t>Si quieres saber más sobre cómo usar esta plantilla,</a:t>
          </a:r>
          <a:r>
            <a:rPr lang="en-US" sz="1600" baseline="0">
              <a:solidFill>
                <a:schemeClr val="tx1">
                  <a:lumMod val="65000"/>
                  <a:lumOff val="35000"/>
                </a:schemeClr>
              </a:solidFill>
            </a:rPr>
            <a:t> o adaptarla, extenderla o corregir algún error, sigue este link: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800" b="1">
              <a:solidFill>
                <a:schemeClr val="tx1">
                  <a:lumMod val="65000"/>
                  <a:lumOff val="35000"/>
                </a:schemeClr>
              </a:solidFill>
            </a:rPr>
            <a:t>Otras plantillas</a:t>
          </a:r>
        </a:p>
        <a:p>
          <a:endParaRPr lang="en-US" sz="80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</a:rPr>
            <a:t>Si esta plantilla</a:t>
          </a:r>
          <a:r>
            <a:rPr lang="en-US" sz="1600" baseline="0">
              <a:solidFill>
                <a:schemeClr val="tx1">
                  <a:lumMod val="65000"/>
                  <a:lumOff val="35000"/>
                </a:schemeClr>
              </a:solidFill>
            </a:rPr>
            <a:t> no es lo que necesitas, es posible que tengamos otra que se ajuste mejor. Aquí puedes acceder a muchas otras más:</a:t>
          </a:r>
        </a:p>
      </xdr:txBody>
    </xdr:sp>
    <xdr:clientData/>
  </xdr:twoCellAnchor>
  <xdr:twoCellAnchor>
    <xdr:from>
      <xdr:col>7</xdr:col>
      <xdr:colOff>635000</xdr:colOff>
      <xdr:row>12</xdr:row>
      <xdr:rowOff>50800</xdr:rowOff>
    </xdr:from>
    <xdr:to>
      <xdr:col>10</xdr:col>
      <xdr:colOff>1206500</xdr:colOff>
      <xdr:row>13</xdr:row>
      <xdr:rowOff>165100</xdr:rowOff>
    </xdr:to>
    <xdr:sp macro="" textlink="">
      <xdr:nvSpPr>
        <xdr:cNvPr id="4" name="TextBox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37D0FE-8BD4-4EB9-9DB1-643BF2FB8E2F}"/>
            </a:ext>
          </a:extLst>
        </xdr:cNvPr>
        <xdr:cNvSpPr txBox="1"/>
      </xdr:nvSpPr>
      <xdr:spPr>
        <a:xfrm>
          <a:off x="8498840" y="3281680"/>
          <a:ext cx="436626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74320" tIns="0" rIns="274320" bIns="0" rtlCol="0" anchor="ctr"/>
        <a:lstStyle/>
        <a:p>
          <a:r>
            <a:rPr lang="en-US" sz="1600" b="1">
              <a:solidFill>
                <a:srgbClr val="12A779"/>
              </a:solidFill>
            </a:rPr>
            <a:t>Ver más ayuda →</a:t>
          </a:r>
        </a:p>
      </xdr:txBody>
    </xdr:sp>
    <xdr:clientData/>
  </xdr:twoCellAnchor>
  <xdr:twoCellAnchor>
    <xdr:from>
      <xdr:col>7</xdr:col>
      <xdr:colOff>660400</xdr:colOff>
      <xdr:row>22</xdr:row>
      <xdr:rowOff>165100</xdr:rowOff>
    </xdr:from>
    <xdr:to>
      <xdr:col>10</xdr:col>
      <xdr:colOff>1231900</xdr:colOff>
      <xdr:row>24</xdr:row>
      <xdr:rowOff>76200</xdr:rowOff>
    </xdr:to>
    <xdr:sp macro="" textlink="">
      <xdr:nvSpPr>
        <xdr:cNvPr id="5" name="TextBox 9">
          <a:extLst>
            <a:ext uri="{FF2B5EF4-FFF2-40B4-BE49-F238E27FC236}">
              <a16:creationId xmlns:a16="http://schemas.microsoft.com/office/drawing/2014/main" id="{FD838B0A-B1E9-4E18-AE79-490DBED4D20E}"/>
            </a:ext>
          </a:extLst>
        </xdr:cNvPr>
        <xdr:cNvSpPr txBox="1"/>
      </xdr:nvSpPr>
      <xdr:spPr>
        <a:xfrm>
          <a:off x="8524240" y="5377180"/>
          <a:ext cx="4366260" cy="3073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74320" tIns="0" rIns="274320" bIns="0" rtlCol="0" anchor="ctr"/>
        <a:lstStyle/>
        <a:p>
          <a:r>
            <a:rPr lang="en-US" sz="1600" b="1">
              <a:solidFill>
                <a:srgbClr val="12A779"/>
              </a:solidFill>
            </a:rPr>
            <a:t>Ver más plantillas →</a:t>
          </a:r>
        </a:p>
      </xdr:txBody>
    </xdr:sp>
    <xdr:clientData/>
  </xdr:twoCellAnchor>
  <xdr:twoCellAnchor editAs="absolute">
    <xdr:from>
      <xdr:col>8</xdr:col>
      <xdr:colOff>293914</xdr:colOff>
      <xdr:row>1</xdr:row>
      <xdr:rowOff>32657</xdr:rowOff>
    </xdr:from>
    <xdr:to>
      <xdr:col>10</xdr:col>
      <xdr:colOff>943428</xdr:colOff>
      <xdr:row>2</xdr:row>
      <xdr:rowOff>75111</xdr:rowOff>
    </xdr:to>
    <xdr:sp macro="" textlink="">
      <xdr:nvSpPr>
        <xdr:cNvPr id="8" name="TextBox 2">
          <a:extLst>
            <a:ext uri="{FF2B5EF4-FFF2-40B4-BE49-F238E27FC236}">
              <a16:creationId xmlns:a16="http://schemas.microsoft.com/office/drawing/2014/main" id="{10DBB681-02E8-416A-8C94-20AC6D4EE916}"/>
            </a:ext>
          </a:extLst>
        </xdr:cNvPr>
        <xdr:cNvSpPr txBox="1"/>
      </xdr:nvSpPr>
      <xdr:spPr>
        <a:xfrm>
          <a:off x="9405257" y="152400"/>
          <a:ext cx="3175000" cy="739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chemeClr val="tx1">
                  <a:lumMod val="75000"/>
                  <a:lumOff val="25000"/>
                </a:schemeClr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  <xdr:twoCellAnchor editAs="absolute">
    <xdr:from>
      <xdr:col>1</xdr:col>
      <xdr:colOff>0</xdr:colOff>
      <xdr:row>1</xdr:row>
      <xdr:rowOff>0</xdr:rowOff>
    </xdr:from>
    <xdr:to>
      <xdr:col>4</xdr:col>
      <xdr:colOff>1240972</xdr:colOff>
      <xdr:row>2</xdr:row>
      <xdr:rowOff>47534</xdr:rowOff>
    </xdr:to>
    <xdr:sp macro="" textlink="">
      <xdr:nvSpPr>
        <xdr:cNvPr id="9" name="TextBox 1">
          <a:extLst>
            <a:ext uri="{FF2B5EF4-FFF2-40B4-BE49-F238E27FC236}">
              <a16:creationId xmlns:a16="http://schemas.microsoft.com/office/drawing/2014/main" id="{B24FC33C-8599-4AE5-916C-6947ADCED2A8}"/>
            </a:ext>
          </a:extLst>
        </xdr:cNvPr>
        <xdr:cNvSpPr txBox="1"/>
      </xdr:nvSpPr>
      <xdr:spPr>
        <a:xfrm>
          <a:off x="272143" y="119743"/>
          <a:ext cx="5029200" cy="744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2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Reporte de ventas por vendedor</a:t>
          </a:r>
          <a:endParaRPr lang="es-AR" sz="4800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137160</xdr:colOff>
      <xdr:row>0</xdr:row>
      <xdr:rowOff>228600</xdr:rowOff>
    </xdr:from>
    <xdr:to>
      <xdr:col>5</xdr:col>
      <xdr:colOff>622300</xdr:colOff>
      <xdr:row>2</xdr:row>
      <xdr:rowOff>7620</xdr:rowOff>
    </xdr:to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67053AC2-6459-4ACF-9295-193234B6151B}"/>
            </a:ext>
          </a:extLst>
        </xdr:cNvPr>
        <xdr:cNvSpPr txBox="1"/>
      </xdr:nvSpPr>
      <xdr:spPr>
        <a:xfrm>
          <a:off x="441960" y="228600"/>
          <a:ext cx="5120640" cy="744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2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Reporte de ventas por vendedor</a:t>
          </a:r>
          <a:endParaRPr lang="es-AR" sz="4800">
            <a:effectLst/>
          </a:endParaRPr>
        </a:p>
      </xdr:txBody>
    </xdr:sp>
    <xdr:clientData/>
  </xdr:twoCellAnchor>
  <xdr:twoCellAnchor editAs="absolute">
    <xdr:from>
      <xdr:col>12</xdr:col>
      <xdr:colOff>890452</xdr:colOff>
      <xdr:row>1</xdr:row>
      <xdr:rowOff>60960</xdr:rowOff>
    </xdr:from>
    <xdr:to>
      <xdr:col>15</xdr:col>
      <xdr:colOff>849811</xdr:colOff>
      <xdr:row>2</xdr:row>
      <xdr:rowOff>99060</xdr:rowOff>
    </xdr:to>
    <xdr:sp macro="" textlink="">
      <xdr:nvSpPr>
        <xdr:cNvPr id="8" name="TextBox 2">
          <a:extLst>
            <a:ext uri="{FF2B5EF4-FFF2-40B4-BE49-F238E27FC236}">
              <a16:creationId xmlns:a16="http://schemas.microsoft.com/office/drawing/2014/main" id="{B79ED089-8EC0-4A77-A773-600BBE7A28A9}"/>
            </a:ext>
          </a:extLst>
        </xdr:cNvPr>
        <xdr:cNvSpPr txBox="1"/>
      </xdr:nvSpPr>
      <xdr:spPr>
        <a:xfrm>
          <a:off x="13837920" y="335280"/>
          <a:ext cx="3175000" cy="739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chemeClr val="tx1">
                  <a:lumMod val="75000"/>
                  <a:lumOff val="25000"/>
                </a:schemeClr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</xdr:colOff>
      <xdr:row>8</xdr:row>
      <xdr:rowOff>91440</xdr:rowOff>
    </xdr:from>
    <xdr:to>
      <xdr:col>13</xdr:col>
      <xdr:colOff>739140</xdr:colOff>
      <xdr:row>21</xdr:row>
      <xdr:rowOff>121920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193A8B2-495D-43BF-8D40-C89E7DB31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99060</xdr:colOff>
      <xdr:row>26</xdr:row>
      <xdr:rowOff>91440</xdr:rowOff>
    </xdr:from>
    <xdr:to>
      <xdr:col>13</xdr:col>
      <xdr:colOff>739140</xdr:colOff>
      <xdr:row>40</xdr:row>
      <xdr:rowOff>9525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B4F6A24-8C0D-4CAC-B00E-7872F8B14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1</xdr:row>
      <xdr:rowOff>0</xdr:rowOff>
    </xdr:from>
    <xdr:to>
      <xdr:col>7</xdr:col>
      <xdr:colOff>457200</xdr:colOff>
      <xdr:row>2</xdr:row>
      <xdr:rowOff>43815</xdr:rowOff>
    </xdr:to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9E41256D-97A7-4A65-85F8-C4D186FDAD65}"/>
            </a:ext>
          </a:extLst>
        </xdr:cNvPr>
        <xdr:cNvSpPr txBox="1"/>
      </xdr:nvSpPr>
      <xdr:spPr>
        <a:xfrm>
          <a:off x="285750" y="180975"/>
          <a:ext cx="5334000" cy="739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tx1">
                  <a:lumMod val="85000"/>
                  <a:lumOff val="15000"/>
                </a:schemeClr>
              </a:solidFill>
            </a:rPr>
            <a:t>Reporte de ventas por vendedor</a:t>
          </a:r>
        </a:p>
      </xdr:txBody>
    </xdr:sp>
    <xdr:clientData/>
  </xdr:twoCellAnchor>
  <xdr:twoCellAnchor editAs="absolute">
    <xdr:from>
      <xdr:col>11</xdr:col>
      <xdr:colOff>33020</xdr:colOff>
      <xdr:row>1</xdr:row>
      <xdr:rowOff>4445</xdr:rowOff>
    </xdr:from>
    <xdr:to>
      <xdr:col>15</xdr:col>
      <xdr:colOff>45720</xdr:colOff>
      <xdr:row>2</xdr:row>
      <xdr:rowOff>45085</xdr:rowOff>
    </xdr:to>
    <xdr:sp macro="" textlink="">
      <xdr:nvSpPr>
        <xdr:cNvPr id="8" name="TextBox 2">
          <a:extLst>
            <a:ext uri="{FF2B5EF4-FFF2-40B4-BE49-F238E27FC236}">
              <a16:creationId xmlns:a16="http://schemas.microsoft.com/office/drawing/2014/main" id="{10130A92-9AE3-49D2-988C-BB5A970AF73C}"/>
            </a:ext>
          </a:extLst>
        </xdr:cNvPr>
        <xdr:cNvSpPr txBox="1"/>
      </xdr:nvSpPr>
      <xdr:spPr>
        <a:xfrm>
          <a:off x="8326120" y="182245"/>
          <a:ext cx="3162300" cy="739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chemeClr val="tx1">
                  <a:lumMod val="75000"/>
                  <a:lumOff val="25000"/>
                </a:schemeClr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  <xdr:twoCellAnchor>
    <xdr:from>
      <xdr:col>1</xdr:col>
      <xdr:colOff>43544</xdr:colOff>
      <xdr:row>41</xdr:row>
      <xdr:rowOff>145143</xdr:rowOff>
    </xdr:from>
    <xdr:to>
      <xdr:col>13</xdr:col>
      <xdr:colOff>711200</xdr:colOff>
      <xdr:row>68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16A5A93-C2A1-4709-8A1B-DDB3129C1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tiago/Downloads/planilla-de-excel-para-el-aplicativo-de-compras-y-ven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 de Comprobante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3321BB-DB5C-47EB-8871-3B118DF852D5}" name="Ventas_Objetivo" displayName="Ventas_Objetivo" ref="B6:P21" totalsRowShown="0" headerRowDxfId="35" dataDxfId="34" tableBorderDxfId="33">
  <autoFilter ref="B6:P21" xr:uid="{FF3321BB-DB5C-47EB-8871-3B118DF852D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5" xr3:uid="{5FD27D42-AC74-49A0-A7F8-131004507FFD}" name="#" dataDxfId="32"/>
    <tableColumn id="1" xr3:uid="{ADA8C964-A244-438A-A379-704CB003C623}" name="VENDEDOR" dataDxfId="31"/>
    <tableColumn id="2" xr3:uid="{F29FE9D2-1C13-4541-B69A-55CB5259FF9B}" name="ENE" dataDxfId="30"/>
    <tableColumn id="3" xr3:uid="{54457E8D-0072-441A-9109-23B4DE9722F0}" name="FEB" dataDxfId="29"/>
    <tableColumn id="4" xr3:uid="{B1BE3805-7D98-4EFE-90F0-E845439C4277}" name="MAR" dataDxfId="28"/>
    <tableColumn id="5" xr3:uid="{9115288A-463D-43BF-A654-8DD8DE7A6C9C}" name="ABR" dataDxfId="27"/>
    <tableColumn id="6" xr3:uid="{24FDE2B4-0715-4A4D-92EB-489E45269E52}" name="MAY" dataDxfId="26"/>
    <tableColumn id="7" xr3:uid="{FECFE9BF-531C-4569-B79D-DFAA776B938C}" name="JUN" dataDxfId="25"/>
    <tableColumn id="8" xr3:uid="{4B3959B0-4915-4339-A88C-1D3D53B8E025}" name="JUL" dataDxfId="24"/>
    <tableColumn id="9" xr3:uid="{71D917F1-8EA5-481D-A8B3-9084B6392F0E}" name="AGO" dataDxfId="23"/>
    <tableColumn id="10" xr3:uid="{632480AE-C217-4DBD-B275-116113755C8F}" name="SEP" dataDxfId="22"/>
    <tableColumn id="11" xr3:uid="{D71154AD-3B45-41B6-9F06-3B1699F71CC5}" name="OCT" dataDxfId="21"/>
    <tableColumn id="12" xr3:uid="{14DCB5E2-EAC0-446F-8EA1-B6AC75E86185}" name="NOV" dataDxfId="20"/>
    <tableColumn id="13" xr3:uid="{5A093C6C-E09F-49ED-93F0-C1DAB8791BF3}" name="DIC" dataDxfId="19"/>
    <tableColumn id="14" xr3:uid="{4D3A95B7-8A0E-443A-ADEC-75B5572856EC}" name="TOTAL" dataDxfId="18">
      <calculatedColumnFormula>SUM(Ventas_Objetivo[[#This Row],[ENE]:[DIC]])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0AA0D8-D72D-4D19-AEC0-A4187934054D}" name="Ventas_Reales" displayName="Ventas_Reales" ref="B29:P44" totalsRowShown="0" headerRowDxfId="17" dataDxfId="16" tableBorderDxfId="15">
  <autoFilter ref="B29:P44" xr:uid="{7A0AA0D8-D72D-4D19-AEC0-A4187934054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5" xr3:uid="{C6AFB64B-7B9F-44FE-B32E-88A915A2D983}" name="#" dataDxfId="14"/>
    <tableColumn id="1" xr3:uid="{A5F7B03F-DEC8-4AF4-B724-5D695892CBAC}" name="VENDEDOR" dataDxfId="13">
      <calculatedColumnFormula>IF(C7="","",C7)</calculatedColumnFormula>
    </tableColumn>
    <tableColumn id="2" xr3:uid="{1A3752A9-0F59-4BEC-B05F-38B0F0C9C9F6}" name="ENE" dataDxfId="12"/>
    <tableColumn id="3" xr3:uid="{25BB07C5-9FF7-48B5-85F7-F3E569505BE6}" name="FEB" dataDxfId="11"/>
    <tableColumn id="4" xr3:uid="{09A425B1-C52E-4759-8458-6F73ECC7408A}" name="MAR" dataDxfId="10"/>
    <tableColumn id="5" xr3:uid="{2BE86BB7-1B40-4CE4-8A3B-ED84A6B3E5EC}" name="ABR" dataDxfId="9"/>
    <tableColumn id="6" xr3:uid="{026C797D-D980-4117-A6B8-2BDC9D60887F}" name="MAY" dataDxfId="8"/>
    <tableColumn id="7" xr3:uid="{8DA9B8A5-7898-4972-9F17-C834EEED31F3}" name="JUN" dataDxfId="7"/>
    <tableColumn id="8" xr3:uid="{1D779ABA-70A6-4BA0-8220-D3EB28D9AC87}" name="JUL" dataDxfId="6"/>
    <tableColumn id="9" xr3:uid="{8E0A010B-7707-4117-873F-1D9DDCDB9909}" name="AGO" dataDxfId="5"/>
    <tableColumn id="10" xr3:uid="{035E3501-2626-44FE-A988-1C49E7EB2467}" name="SEP" dataDxfId="4"/>
    <tableColumn id="11" xr3:uid="{14707023-3F3A-4B52-8F87-632C59BF87D3}" name="OCT" dataDxfId="3"/>
    <tableColumn id="12" xr3:uid="{52F8A3F7-5AE1-4D48-A8DB-CC28A18BE190}" name="NOV" dataDxfId="2"/>
    <tableColumn id="13" xr3:uid="{D4A424F4-D219-456A-BF62-7602A0028947}" name="DIC" dataDxfId="1"/>
    <tableColumn id="14" xr3:uid="{3DB57AF3-2FD9-4E9F-9F60-3E376E4257AC}" name="TOTAL" dataDxfId="0">
      <calculatedColumnFormula>SUM(Ventas_Reales[[#This Row],[ENE]:[DIC]])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F8558-F6E7-421C-9EEE-44841C0E4A3D}">
  <dimension ref="B1:P5"/>
  <sheetViews>
    <sheetView showGridLines="0" zoomScale="70" zoomScaleNormal="70" workbookViewId="0">
      <selection activeCell="N22" sqref="N22"/>
    </sheetView>
  </sheetViews>
  <sheetFormatPr baseColWidth="10" defaultRowHeight="15.6" x14ac:dyDescent="0.3"/>
  <cols>
    <col min="1" max="1" width="4" style="56" customWidth="1"/>
    <col min="2" max="11" width="18.44140625" style="56" customWidth="1"/>
    <col min="12" max="16384" width="11.5546875" style="56"/>
  </cols>
  <sheetData>
    <row r="1" spans="2:16" ht="9.9" customHeight="1" x14ac:dyDescent="0.3"/>
    <row r="2" spans="2:16" customFormat="1" ht="54.9" customHeight="1" x14ac:dyDescent="0.3">
      <c r="B2" s="33"/>
      <c r="C2" s="33"/>
      <c r="D2" s="33"/>
      <c r="E2" s="33"/>
      <c r="F2" s="33"/>
      <c r="G2" s="33"/>
      <c r="H2" s="33"/>
      <c r="I2" s="33"/>
      <c r="J2" s="33"/>
      <c r="K2" s="33"/>
      <c r="L2" s="12"/>
      <c r="M2" s="12"/>
      <c r="N2" s="12"/>
      <c r="O2" s="12"/>
      <c r="P2" s="12"/>
    </row>
    <row r="3" spans="2:16" ht="24" customHeight="1" x14ac:dyDescent="0.3"/>
    <row r="4" spans="2:16" ht="42" customHeight="1" x14ac:dyDescent="0.3">
      <c r="B4" s="57" t="s">
        <v>35</v>
      </c>
      <c r="C4" s="58"/>
      <c r="D4" s="58"/>
      <c r="E4" s="58"/>
      <c r="F4" s="58"/>
      <c r="G4" s="58"/>
      <c r="H4" s="58"/>
      <c r="I4" s="58"/>
      <c r="J4" s="58"/>
      <c r="K4" s="58"/>
    </row>
    <row r="5" spans="2:16" ht="15" customHeight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AF96F-2633-4C2D-B049-822D9527011B}">
  <sheetPr codeName="Hoja2"/>
  <dimension ref="B2:P44"/>
  <sheetViews>
    <sheetView showGridLines="0" tabSelected="1" zoomScale="60" zoomScaleNormal="60" zoomScaleSheetLayoutView="130" workbookViewId="0">
      <selection activeCell="B28" sqref="B28:C28"/>
    </sheetView>
  </sheetViews>
  <sheetFormatPr baseColWidth="10" defaultRowHeight="21" x14ac:dyDescent="0.4"/>
  <cols>
    <col min="1" max="1" width="4.44140625" customWidth="1"/>
    <col min="2" max="2" width="5.33203125" style="32" customWidth="1"/>
    <col min="3" max="3" width="28.88671875" bestFit="1" customWidth="1"/>
    <col min="4" max="14" width="16.6640625" customWidth="1"/>
    <col min="15" max="15" width="13.5546875" bestFit="1" customWidth="1"/>
    <col min="16" max="16" width="20.44140625" customWidth="1"/>
    <col min="23" max="23" width="12.6640625" bestFit="1" customWidth="1"/>
    <col min="25" max="25" width="30.77734375" customWidth="1"/>
    <col min="26" max="26" width="21.109375" customWidth="1"/>
    <col min="27" max="27" width="27.109375" bestFit="1" customWidth="1"/>
    <col min="28" max="28" width="28.44140625" bestFit="1" customWidth="1"/>
    <col min="29" max="29" width="30.6640625" bestFit="1" customWidth="1"/>
  </cols>
  <sheetData>
    <row r="2" spans="2:16" ht="54.9" customHeight="1" x14ac:dyDescent="0.3"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</row>
    <row r="3" spans="2:16" s="12" customFormat="1" ht="14.4" x14ac:dyDescent="0.3"/>
    <row r="4" spans="2:16" x14ac:dyDescent="0.3">
      <c r="B4" s="46" t="s">
        <v>34</v>
      </c>
    </row>
    <row r="5" spans="2:16" ht="42" customHeight="1" thickBot="1" x14ac:dyDescent="0.35">
      <c r="B5" s="60" t="s">
        <v>0</v>
      </c>
      <c r="C5" s="60"/>
      <c r="D5" s="60"/>
    </row>
    <row r="6" spans="2:16" s="1" customFormat="1" ht="18.600000000000001" thickBot="1" x14ac:dyDescent="0.35">
      <c r="B6" s="2" t="s">
        <v>30</v>
      </c>
      <c r="C6" s="4" t="s">
        <v>15</v>
      </c>
      <c r="D6" s="2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12</v>
      </c>
      <c r="O6" s="3" t="s">
        <v>13</v>
      </c>
      <c r="P6" s="27" t="s">
        <v>14</v>
      </c>
    </row>
    <row r="7" spans="2:16" ht="18.600000000000001" thickBot="1" x14ac:dyDescent="0.35">
      <c r="B7" s="47">
        <v>1</v>
      </c>
      <c r="C7" s="5" t="s">
        <v>16</v>
      </c>
      <c r="D7" s="6">
        <v>1729</v>
      </c>
      <c r="E7" s="6">
        <v>1501</v>
      </c>
      <c r="F7" s="6">
        <v>1850</v>
      </c>
      <c r="G7" s="6">
        <v>1285</v>
      </c>
      <c r="H7" s="6">
        <v>1085</v>
      </c>
      <c r="I7" s="6">
        <v>1636</v>
      </c>
      <c r="J7" s="6">
        <v>1516</v>
      </c>
      <c r="K7" s="6">
        <v>1411</v>
      </c>
      <c r="L7" s="6">
        <v>1580</v>
      </c>
      <c r="M7" s="6">
        <v>1976</v>
      </c>
      <c r="N7" s="6">
        <v>1318</v>
      </c>
      <c r="O7" s="6">
        <v>1644</v>
      </c>
      <c r="P7" s="50">
        <f>SUM(Ventas_Objetivo[[#This Row],[ENE]:[DIC]])</f>
        <v>18531</v>
      </c>
    </row>
    <row r="8" spans="2:16" ht="18.600000000000001" thickBot="1" x14ac:dyDescent="0.35">
      <c r="B8" s="48">
        <v>2</v>
      </c>
      <c r="C8" s="5" t="s">
        <v>17</v>
      </c>
      <c r="D8" s="6">
        <v>1845</v>
      </c>
      <c r="E8" s="6">
        <v>1568</v>
      </c>
      <c r="F8" s="6">
        <v>1416</v>
      </c>
      <c r="G8" s="6">
        <v>1252</v>
      </c>
      <c r="H8" s="6">
        <v>1181</v>
      </c>
      <c r="I8" s="6">
        <v>1700</v>
      </c>
      <c r="J8" s="6">
        <v>1054</v>
      </c>
      <c r="K8" s="6">
        <v>1445</v>
      </c>
      <c r="L8" s="6">
        <v>1254</v>
      </c>
      <c r="M8" s="6">
        <v>1706</v>
      </c>
      <c r="N8" s="6">
        <v>1366</v>
      </c>
      <c r="O8" s="6">
        <v>1086</v>
      </c>
      <c r="P8" s="51">
        <f>SUM(Ventas_Objetivo[[#This Row],[ENE]:[DIC]])</f>
        <v>16873</v>
      </c>
    </row>
    <row r="9" spans="2:16" ht="18.600000000000001" thickBot="1" x14ac:dyDescent="0.35">
      <c r="B9" s="48">
        <v>3</v>
      </c>
      <c r="C9" s="5" t="s">
        <v>18</v>
      </c>
      <c r="D9" s="6">
        <v>1701</v>
      </c>
      <c r="E9" s="6">
        <v>1658</v>
      </c>
      <c r="F9" s="6">
        <v>1372</v>
      </c>
      <c r="G9" s="6">
        <v>1019</v>
      </c>
      <c r="H9" s="6">
        <v>1673</v>
      </c>
      <c r="I9" s="6">
        <v>1687</v>
      </c>
      <c r="J9" s="6">
        <v>1095</v>
      </c>
      <c r="K9" s="6">
        <v>1712</v>
      </c>
      <c r="L9" s="6">
        <v>1031</v>
      </c>
      <c r="M9" s="6">
        <v>1263</v>
      </c>
      <c r="N9" s="6">
        <v>1783</v>
      </c>
      <c r="O9" s="6">
        <v>1617</v>
      </c>
      <c r="P9" s="52">
        <f>SUM(Ventas_Objetivo[[#This Row],[ENE]:[DIC]])</f>
        <v>17611</v>
      </c>
    </row>
    <row r="10" spans="2:16" ht="18.600000000000001" thickBot="1" x14ac:dyDescent="0.35">
      <c r="B10" s="48">
        <v>4</v>
      </c>
      <c r="C10" s="5" t="s">
        <v>25</v>
      </c>
      <c r="D10" s="6">
        <v>1410</v>
      </c>
      <c r="E10" s="6">
        <v>1948</v>
      </c>
      <c r="F10" s="6">
        <v>1530</v>
      </c>
      <c r="G10" s="6">
        <v>1715</v>
      </c>
      <c r="H10" s="6">
        <v>1347</v>
      </c>
      <c r="I10" s="6">
        <v>1572</v>
      </c>
      <c r="J10" s="6">
        <v>1966</v>
      </c>
      <c r="K10" s="6">
        <v>1442</v>
      </c>
      <c r="L10" s="6">
        <v>1292</v>
      </c>
      <c r="M10" s="6">
        <v>1829</v>
      </c>
      <c r="N10" s="6">
        <v>1621</v>
      </c>
      <c r="O10" s="6">
        <v>1814</v>
      </c>
      <c r="P10" s="52">
        <f>SUM(Ventas_Objetivo[[#This Row],[ENE]:[DIC]])</f>
        <v>19486</v>
      </c>
    </row>
    <row r="11" spans="2:16" ht="18.600000000000001" thickBot="1" x14ac:dyDescent="0.35">
      <c r="B11" s="48">
        <v>5</v>
      </c>
      <c r="C11" s="5" t="s">
        <v>26</v>
      </c>
      <c r="D11" s="6">
        <v>1418</v>
      </c>
      <c r="E11" s="6">
        <v>1628</v>
      </c>
      <c r="F11" s="6">
        <v>1316</v>
      </c>
      <c r="G11" s="6">
        <v>1027</v>
      </c>
      <c r="H11" s="6">
        <v>1780</v>
      </c>
      <c r="I11" s="6">
        <v>1605</v>
      </c>
      <c r="J11" s="6">
        <v>1302</v>
      </c>
      <c r="K11" s="6">
        <v>1330</v>
      </c>
      <c r="L11" s="6">
        <v>1194</v>
      </c>
      <c r="M11" s="6">
        <v>1677</v>
      </c>
      <c r="N11" s="6">
        <v>1918</v>
      </c>
      <c r="O11" s="6">
        <v>1169</v>
      </c>
      <c r="P11" s="52">
        <f>SUM(Ventas_Objetivo[[#This Row],[ENE]:[DIC]])</f>
        <v>17364</v>
      </c>
    </row>
    <row r="12" spans="2:16" ht="18.600000000000001" thickBot="1" x14ac:dyDescent="0.35">
      <c r="B12" s="48">
        <v>6</v>
      </c>
      <c r="C12" s="5" t="s">
        <v>27</v>
      </c>
      <c r="D12" s="6">
        <v>1273</v>
      </c>
      <c r="E12" s="6">
        <v>1187</v>
      </c>
      <c r="F12" s="6">
        <v>1488</v>
      </c>
      <c r="G12" s="6">
        <v>1536</v>
      </c>
      <c r="H12" s="6">
        <v>1568</v>
      </c>
      <c r="I12" s="6">
        <v>1418</v>
      </c>
      <c r="J12" s="6">
        <v>1723</v>
      </c>
      <c r="K12" s="6">
        <v>1297</v>
      </c>
      <c r="L12" s="6">
        <v>1219</v>
      </c>
      <c r="M12" s="6">
        <v>1068</v>
      </c>
      <c r="N12" s="6">
        <v>1667</v>
      </c>
      <c r="O12" s="6">
        <v>1513</v>
      </c>
      <c r="P12" s="52">
        <f>SUM(Ventas_Objetivo[[#This Row],[ENE]:[DIC]])</f>
        <v>16957</v>
      </c>
    </row>
    <row r="13" spans="2:16" ht="18.600000000000001" thickBot="1" x14ac:dyDescent="0.35">
      <c r="B13" s="48">
        <v>7</v>
      </c>
      <c r="C13" s="18" t="s">
        <v>28</v>
      </c>
      <c r="D13" s="19">
        <v>1132</v>
      </c>
      <c r="E13" s="19">
        <v>1762</v>
      </c>
      <c r="F13" s="19">
        <v>1267</v>
      </c>
      <c r="G13" s="19">
        <v>1553</v>
      </c>
      <c r="H13" s="19">
        <v>1647</v>
      </c>
      <c r="I13" s="19">
        <v>1943</v>
      </c>
      <c r="J13" s="19">
        <v>1167</v>
      </c>
      <c r="K13" s="19">
        <v>1948</v>
      </c>
      <c r="L13" s="19">
        <v>1816</v>
      </c>
      <c r="M13" s="19">
        <v>1403</v>
      </c>
      <c r="N13" s="19">
        <v>1613</v>
      </c>
      <c r="O13" s="19">
        <v>1466</v>
      </c>
      <c r="P13" s="54">
        <f>SUM(Ventas_Objetivo[[#This Row],[ENE]:[DIC]])</f>
        <v>18717</v>
      </c>
    </row>
    <row r="14" spans="2:16" ht="18.600000000000001" thickBot="1" x14ac:dyDescent="0.35">
      <c r="B14" s="48">
        <v>8</v>
      </c>
      <c r="C14" s="23" t="s">
        <v>29</v>
      </c>
      <c r="D14" s="24">
        <v>1892</v>
      </c>
      <c r="E14" s="24">
        <v>929</v>
      </c>
      <c r="F14" s="24">
        <v>9821</v>
      </c>
      <c r="G14" s="24">
        <v>231</v>
      </c>
      <c r="H14" s="24">
        <v>213</v>
      </c>
      <c r="I14" s="24">
        <v>3122</v>
      </c>
      <c r="J14" s="24">
        <v>2222</v>
      </c>
      <c r="K14" s="24">
        <v>22</v>
      </c>
      <c r="L14" s="24">
        <v>111</v>
      </c>
      <c r="M14" s="24">
        <v>2</v>
      </c>
      <c r="N14" s="24">
        <v>3</v>
      </c>
      <c r="O14" s="25">
        <v>22</v>
      </c>
      <c r="P14" s="55">
        <f>SUM(Ventas_Objetivo[[#This Row],[ENE]:[DIC]])</f>
        <v>18590</v>
      </c>
    </row>
    <row r="15" spans="2:16" ht="18.600000000000001" thickBot="1" x14ac:dyDescent="0.35">
      <c r="B15" s="48">
        <v>9</v>
      </c>
      <c r="C15" s="16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22"/>
      <c r="P15" s="53">
        <f>SUM(Ventas_Objetivo[[#This Row],[ENE]:[DIC]])</f>
        <v>0</v>
      </c>
    </row>
    <row r="16" spans="2:16" ht="18.600000000000001" thickBot="1" x14ac:dyDescent="0.35">
      <c r="B16" s="48">
        <v>10</v>
      </c>
      <c r="C16" s="16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22"/>
      <c r="P16" s="53">
        <f>SUM(Ventas_Objetivo[[#This Row],[ENE]:[DIC]])</f>
        <v>0</v>
      </c>
    </row>
    <row r="17" spans="2:16" ht="18.600000000000001" thickBot="1" x14ac:dyDescent="0.35">
      <c r="B17" s="48">
        <v>11</v>
      </c>
      <c r="C17" s="16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22"/>
      <c r="P17" s="53">
        <f>SUM(Ventas_Objetivo[[#This Row],[ENE]:[DIC]])</f>
        <v>0</v>
      </c>
    </row>
    <row r="18" spans="2:16" ht="18.600000000000001" thickBot="1" x14ac:dyDescent="0.35">
      <c r="B18" s="48">
        <v>12</v>
      </c>
      <c r="C18" s="16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22"/>
      <c r="P18" s="53">
        <f>SUM(Ventas_Objetivo[[#This Row],[ENE]:[DIC]])</f>
        <v>0</v>
      </c>
    </row>
    <row r="19" spans="2:16" ht="18.600000000000001" thickBot="1" x14ac:dyDescent="0.35">
      <c r="B19" s="48">
        <v>13</v>
      </c>
      <c r="C19" s="16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22"/>
      <c r="P19" s="53">
        <f>SUM(Ventas_Objetivo[[#This Row],[ENE]:[DIC]])</f>
        <v>0</v>
      </c>
    </row>
    <row r="20" spans="2:16" ht="18.600000000000001" thickBot="1" x14ac:dyDescent="0.35">
      <c r="B20" s="48">
        <v>14</v>
      </c>
      <c r="C20" s="16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22"/>
      <c r="P20" s="53">
        <f>SUM(Ventas_Objetivo[[#This Row],[ENE]:[DIC]])</f>
        <v>0</v>
      </c>
    </row>
    <row r="21" spans="2:16" ht="18" x14ac:dyDescent="0.3">
      <c r="B21" s="49">
        <v>15</v>
      </c>
      <c r="C21" s="2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/>
      <c r="P21" s="55">
        <f>SUM(Ventas_Objetivo[[#This Row],[ENE]:[DIC]])</f>
        <v>0</v>
      </c>
    </row>
    <row r="22" spans="2:16" x14ac:dyDescent="0.4">
      <c r="C22" s="20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</row>
    <row r="23" spans="2:16" x14ac:dyDescent="0.4">
      <c r="C23" s="20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</row>
    <row r="24" spans="2:16" x14ac:dyDescent="0.4">
      <c r="C24" s="2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</row>
    <row r="25" spans="2:16" x14ac:dyDescent="0.4">
      <c r="C25" s="2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</row>
    <row r="26" spans="2:16" x14ac:dyDescent="0.4">
      <c r="C26" s="20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</row>
    <row r="27" spans="2:16" ht="23.4" customHeight="1" x14ac:dyDescent="0.3">
      <c r="B27" s="46" t="s">
        <v>37</v>
      </c>
      <c r="C27" s="20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</row>
    <row r="28" spans="2:16" ht="40.799999999999997" customHeight="1" thickBot="1" x14ac:dyDescent="0.35">
      <c r="B28" s="60" t="s">
        <v>1</v>
      </c>
      <c r="C28" s="60"/>
    </row>
    <row r="29" spans="2:16" ht="18.600000000000001" thickBot="1" x14ac:dyDescent="0.35">
      <c r="B29" s="2" t="s">
        <v>30</v>
      </c>
      <c r="C29" s="30" t="s">
        <v>15</v>
      </c>
      <c r="D29" s="2" t="s">
        <v>2</v>
      </c>
      <c r="E29" s="2" t="s">
        <v>3</v>
      </c>
      <c r="F29" s="2" t="s">
        <v>4</v>
      </c>
      <c r="G29" s="2" t="s">
        <v>5</v>
      </c>
      <c r="H29" s="2" t="s">
        <v>6</v>
      </c>
      <c r="I29" s="2" t="s">
        <v>7</v>
      </c>
      <c r="J29" s="2" t="s">
        <v>8</v>
      </c>
      <c r="K29" s="2" t="s">
        <v>9</v>
      </c>
      <c r="L29" s="2" t="s">
        <v>10</v>
      </c>
      <c r="M29" s="2" t="s">
        <v>11</v>
      </c>
      <c r="N29" s="2" t="s">
        <v>12</v>
      </c>
      <c r="O29" s="3" t="s">
        <v>13</v>
      </c>
      <c r="P29" s="27" t="s">
        <v>14</v>
      </c>
    </row>
    <row r="30" spans="2:16" ht="18.600000000000001" thickBot="1" x14ac:dyDescent="0.35">
      <c r="B30" s="48">
        <v>1</v>
      </c>
      <c r="C30" s="31" t="str">
        <f t="shared" ref="C30:C44" si="0">IF(C7="","",C7)</f>
        <v>Carolina</v>
      </c>
      <c r="D30" s="28">
        <v>1810</v>
      </c>
      <c r="E30" s="6">
        <v>2756</v>
      </c>
      <c r="F30" s="6">
        <v>2945</v>
      </c>
      <c r="G30" s="6">
        <v>2265</v>
      </c>
      <c r="H30" s="6">
        <v>2458</v>
      </c>
      <c r="I30" s="6">
        <v>2063</v>
      </c>
      <c r="J30" s="6">
        <v>2777</v>
      </c>
      <c r="K30" s="6">
        <v>2630</v>
      </c>
      <c r="L30" s="6">
        <v>1780</v>
      </c>
      <c r="M30" s="6">
        <v>1878</v>
      </c>
      <c r="N30" s="6">
        <v>1936</v>
      </c>
      <c r="O30" s="6">
        <v>2830</v>
      </c>
      <c r="P30" s="50">
        <f>SUM(Ventas_Reales[[#This Row],[ENE]:[DIC]])</f>
        <v>28128</v>
      </c>
    </row>
    <row r="31" spans="2:16" ht="18.600000000000001" thickBot="1" x14ac:dyDescent="0.35">
      <c r="B31" s="48">
        <v>2</v>
      </c>
      <c r="C31" s="31" t="str">
        <f t="shared" si="0"/>
        <v>Francisco</v>
      </c>
      <c r="D31" s="28">
        <v>2155</v>
      </c>
      <c r="E31" s="6">
        <v>2156</v>
      </c>
      <c r="F31" s="6">
        <v>1452</v>
      </c>
      <c r="G31" s="6">
        <v>1168</v>
      </c>
      <c r="H31" s="6">
        <v>2396</v>
      </c>
      <c r="I31" s="6">
        <v>1356</v>
      </c>
      <c r="J31" s="6">
        <v>1434</v>
      </c>
      <c r="K31" s="6">
        <v>2471</v>
      </c>
      <c r="L31" s="6">
        <v>2882</v>
      </c>
      <c r="M31" s="6">
        <v>1457</v>
      </c>
      <c r="N31" s="6">
        <v>1808</v>
      </c>
      <c r="O31" s="6">
        <v>2489</v>
      </c>
      <c r="P31" s="51">
        <f>SUM(Ventas_Reales[[#This Row],[ENE]:[DIC]])</f>
        <v>23224</v>
      </c>
    </row>
    <row r="32" spans="2:16" ht="18.600000000000001" thickBot="1" x14ac:dyDescent="0.35">
      <c r="B32" s="48">
        <v>3</v>
      </c>
      <c r="C32" s="31" t="str">
        <f t="shared" si="0"/>
        <v>Clara</v>
      </c>
      <c r="D32" s="28">
        <v>2185</v>
      </c>
      <c r="E32" s="6">
        <v>1015</v>
      </c>
      <c r="F32" s="6">
        <v>2309</v>
      </c>
      <c r="G32" s="6">
        <v>1734</v>
      </c>
      <c r="H32" s="6">
        <v>2028</v>
      </c>
      <c r="I32" s="6">
        <v>1037</v>
      </c>
      <c r="J32" s="6">
        <v>1908</v>
      </c>
      <c r="K32" s="6">
        <v>1932</v>
      </c>
      <c r="L32" s="6">
        <v>2310</v>
      </c>
      <c r="M32" s="6">
        <v>2202</v>
      </c>
      <c r="N32" s="6">
        <v>2043</v>
      </c>
      <c r="O32" s="6">
        <v>1740</v>
      </c>
      <c r="P32" s="52">
        <f>SUM(Ventas_Reales[[#This Row],[ENE]:[DIC]])</f>
        <v>22443</v>
      </c>
    </row>
    <row r="33" spans="2:16" ht="18.600000000000001" thickBot="1" x14ac:dyDescent="0.35">
      <c r="B33" s="48">
        <v>4</v>
      </c>
      <c r="C33" s="31" t="str">
        <f t="shared" si="0"/>
        <v>Rodolfo</v>
      </c>
      <c r="D33" s="28">
        <v>2557</v>
      </c>
      <c r="E33" s="6">
        <v>2470</v>
      </c>
      <c r="F33" s="6">
        <v>1568</v>
      </c>
      <c r="G33" s="6">
        <v>1932</v>
      </c>
      <c r="H33" s="6">
        <v>2733</v>
      </c>
      <c r="I33" s="6">
        <v>2913</v>
      </c>
      <c r="J33" s="6">
        <v>2838</v>
      </c>
      <c r="K33" s="6">
        <v>2389</v>
      </c>
      <c r="L33" s="6">
        <v>1546</v>
      </c>
      <c r="M33" s="6">
        <v>2354</v>
      </c>
      <c r="N33" s="6">
        <v>1530</v>
      </c>
      <c r="O33" s="6">
        <v>2757</v>
      </c>
      <c r="P33" s="52">
        <f>SUM(Ventas_Reales[[#This Row],[ENE]:[DIC]])</f>
        <v>27587</v>
      </c>
    </row>
    <row r="34" spans="2:16" ht="18.600000000000001" thickBot="1" x14ac:dyDescent="0.35">
      <c r="B34" s="48">
        <v>5</v>
      </c>
      <c r="C34" s="31" t="str">
        <f t="shared" si="0"/>
        <v>Juan Carlos</v>
      </c>
      <c r="D34" s="28">
        <v>2185</v>
      </c>
      <c r="E34" s="6">
        <v>1318</v>
      </c>
      <c r="F34" s="6">
        <v>1691</v>
      </c>
      <c r="G34" s="6">
        <v>2692</v>
      </c>
      <c r="H34" s="6">
        <v>2313</v>
      </c>
      <c r="I34" s="6">
        <v>1127</v>
      </c>
      <c r="J34" s="6">
        <v>2957</v>
      </c>
      <c r="K34" s="6">
        <v>2013</v>
      </c>
      <c r="L34" s="6">
        <v>1842</v>
      </c>
      <c r="M34" s="6">
        <v>2033</v>
      </c>
      <c r="N34" s="6">
        <v>2717</v>
      </c>
      <c r="O34" s="6">
        <v>2287</v>
      </c>
      <c r="P34" s="52">
        <f>SUM(Ventas_Reales[[#This Row],[ENE]:[DIC]])</f>
        <v>25175</v>
      </c>
    </row>
    <row r="35" spans="2:16" ht="18.600000000000001" thickBot="1" x14ac:dyDescent="0.35">
      <c r="B35" s="48">
        <v>6</v>
      </c>
      <c r="C35" s="31" t="str">
        <f t="shared" si="0"/>
        <v>María</v>
      </c>
      <c r="D35" s="28">
        <v>2103</v>
      </c>
      <c r="E35" s="6">
        <v>1616</v>
      </c>
      <c r="F35" s="6">
        <v>2810</v>
      </c>
      <c r="G35" s="6">
        <v>2486</v>
      </c>
      <c r="H35" s="6">
        <v>1858</v>
      </c>
      <c r="I35" s="6">
        <v>1014</v>
      </c>
      <c r="J35" s="6">
        <v>2335</v>
      </c>
      <c r="K35" s="6">
        <v>1674</v>
      </c>
      <c r="L35" s="6">
        <v>1794</v>
      </c>
      <c r="M35" s="6">
        <v>2138</v>
      </c>
      <c r="N35" s="6">
        <v>1307</v>
      </c>
      <c r="O35" s="6">
        <v>1977</v>
      </c>
      <c r="P35" s="52">
        <f>SUM(Ventas_Reales[[#This Row],[ENE]:[DIC]])</f>
        <v>23112</v>
      </c>
    </row>
    <row r="36" spans="2:16" ht="18.600000000000001" thickBot="1" x14ac:dyDescent="0.35">
      <c r="B36" s="48">
        <v>7</v>
      </c>
      <c r="C36" s="31" t="str">
        <f t="shared" si="0"/>
        <v>Carmen</v>
      </c>
      <c r="D36" s="28">
        <v>1767</v>
      </c>
      <c r="E36" s="6">
        <v>2566</v>
      </c>
      <c r="F36" s="6">
        <v>2196</v>
      </c>
      <c r="G36" s="6">
        <v>2134</v>
      </c>
      <c r="H36" s="6">
        <v>1475</v>
      </c>
      <c r="I36" s="6">
        <v>2602</v>
      </c>
      <c r="J36" s="6">
        <v>2320</v>
      </c>
      <c r="K36" s="6">
        <v>2972</v>
      </c>
      <c r="L36" s="6">
        <v>1676</v>
      </c>
      <c r="M36" s="6">
        <v>1811</v>
      </c>
      <c r="N36" s="6">
        <v>1951</v>
      </c>
      <c r="O36" s="6">
        <v>15020</v>
      </c>
      <c r="P36" s="52">
        <f>SUM(Ventas_Reales[[#This Row],[ENE]:[DIC]])</f>
        <v>38490</v>
      </c>
    </row>
    <row r="37" spans="2:16" ht="18.600000000000001" thickBot="1" x14ac:dyDescent="0.35">
      <c r="B37" s="48">
        <v>8</v>
      </c>
      <c r="C37" s="31" t="str">
        <f t="shared" si="0"/>
        <v>Mirtha</v>
      </c>
      <c r="D37" s="29">
        <v>1991</v>
      </c>
      <c r="E37" s="19">
        <v>1991</v>
      </c>
      <c r="F37" s="19">
        <v>1991</v>
      </c>
      <c r="G37" s="19">
        <v>1991</v>
      </c>
      <c r="H37" s="19">
        <v>1991</v>
      </c>
      <c r="I37" s="19">
        <v>1991</v>
      </c>
      <c r="J37" s="19">
        <v>1991</v>
      </c>
      <c r="K37" s="19">
        <v>1991</v>
      </c>
      <c r="L37" s="19">
        <v>1991</v>
      </c>
      <c r="M37" s="19">
        <v>1991</v>
      </c>
      <c r="N37" s="19">
        <v>1991</v>
      </c>
      <c r="O37" s="19">
        <v>1991</v>
      </c>
      <c r="P37" s="52">
        <f>SUM(Ventas_Reales[[#This Row],[ENE]:[DIC]])</f>
        <v>23892</v>
      </c>
    </row>
    <row r="38" spans="2:16" ht="18.600000000000001" thickBot="1" x14ac:dyDescent="0.35">
      <c r="B38" s="48">
        <v>9</v>
      </c>
      <c r="C38" s="31" t="str">
        <f t="shared" si="0"/>
        <v/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26"/>
      <c r="P38" s="53">
        <f>SUM(Ventas_Reales[[#This Row],[ENE]:[DIC]])</f>
        <v>0</v>
      </c>
    </row>
    <row r="39" spans="2:16" ht="18.600000000000001" thickBot="1" x14ac:dyDescent="0.35">
      <c r="B39" s="48">
        <v>10</v>
      </c>
      <c r="C39" s="31" t="str">
        <f t="shared" si="0"/>
        <v/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26"/>
      <c r="P39" s="53">
        <f>SUM(Ventas_Reales[[#This Row],[ENE]:[DIC]])</f>
        <v>0</v>
      </c>
    </row>
    <row r="40" spans="2:16" ht="18.600000000000001" thickBot="1" x14ac:dyDescent="0.35">
      <c r="B40" s="48">
        <v>11</v>
      </c>
      <c r="C40" s="31" t="str">
        <f t="shared" si="0"/>
        <v/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26"/>
      <c r="P40" s="53">
        <f>SUM(Ventas_Reales[[#This Row],[ENE]:[DIC]])</f>
        <v>0</v>
      </c>
    </row>
    <row r="41" spans="2:16" ht="18.600000000000001" thickBot="1" x14ac:dyDescent="0.35">
      <c r="B41" s="48">
        <v>12</v>
      </c>
      <c r="C41" s="31" t="str">
        <f t="shared" si="0"/>
        <v/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26"/>
      <c r="P41" s="53">
        <f>SUM(Ventas_Reales[[#This Row],[ENE]:[DIC]])</f>
        <v>0</v>
      </c>
    </row>
    <row r="42" spans="2:16" ht="18.600000000000001" thickBot="1" x14ac:dyDescent="0.35">
      <c r="B42" s="48">
        <v>13</v>
      </c>
      <c r="C42" s="31" t="str">
        <f t="shared" si="0"/>
        <v/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26"/>
      <c r="P42" s="53">
        <f>SUM(Ventas_Reales[[#This Row],[ENE]:[DIC]])</f>
        <v>0</v>
      </c>
    </row>
    <row r="43" spans="2:16" ht="18.600000000000001" thickBot="1" x14ac:dyDescent="0.35">
      <c r="B43" s="48">
        <v>14</v>
      </c>
      <c r="C43" s="31" t="str">
        <f t="shared" si="0"/>
        <v/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26"/>
      <c r="P43" s="53">
        <f>SUM(Ventas_Reales[[#This Row],[ENE]:[DIC]])</f>
        <v>0</v>
      </c>
    </row>
    <row r="44" spans="2:16" ht="18.600000000000001" thickBot="1" x14ac:dyDescent="0.35">
      <c r="B44" s="48">
        <v>15</v>
      </c>
      <c r="C44" s="31" t="str">
        <f t="shared" si="0"/>
        <v/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26"/>
      <c r="P44" s="53">
        <f>SUM(Ventas_Reales[[#This Row],[ENE]:[DIC]])</f>
        <v>0</v>
      </c>
    </row>
  </sheetData>
  <mergeCells count="2">
    <mergeCell ref="B28:C28"/>
    <mergeCell ref="B5:D5"/>
  </mergeCells>
  <phoneticPr fontId="1" type="noConversion"/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12C93-F35E-4385-9976-245538AB3727}">
  <sheetPr codeName="Hoja1"/>
  <dimension ref="A2:W41"/>
  <sheetViews>
    <sheetView showGridLines="0" zoomScale="60" zoomScaleNormal="60" workbookViewId="0">
      <selection activeCell="S8" sqref="S8"/>
    </sheetView>
  </sheetViews>
  <sheetFormatPr baseColWidth="10" defaultRowHeight="14.4" x14ac:dyDescent="0.3"/>
  <cols>
    <col min="1" max="1" width="4.109375" style="12" customWidth="1"/>
    <col min="2" max="2" width="11.5546875" style="11"/>
    <col min="3" max="3" width="13.44140625" customWidth="1"/>
  </cols>
  <sheetData>
    <row r="2" spans="1:23" ht="54.9" customHeight="1" x14ac:dyDescent="0.3">
      <c r="A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</row>
    <row r="5" spans="1:23" ht="15" thickBot="1" x14ac:dyDescent="0.35"/>
    <row r="6" spans="1:23" ht="33" customHeight="1" thickBot="1" x14ac:dyDescent="0.35">
      <c r="B6" s="64" t="s">
        <v>19</v>
      </c>
      <c r="C6" s="64"/>
      <c r="D6" s="64"/>
      <c r="E6" s="64"/>
      <c r="F6" s="64"/>
      <c r="G6" s="64"/>
      <c r="H6" s="64"/>
      <c r="I6" s="64"/>
      <c r="J6" s="64"/>
      <c r="K6" s="61" t="s">
        <v>17</v>
      </c>
      <c r="L6" s="62"/>
      <c r="M6" s="62"/>
      <c r="N6" s="63"/>
      <c r="O6" s="59" t="s">
        <v>36</v>
      </c>
    </row>
    <row r="7" spans="1:23" x14ac:dyDescent="0.3">
      <c r="O7" s="12"/>
      <c r="Q7" s="11"/>
      <c r="R7" s="11"/>
      <c r="S7" s="11"/>
      <c r="T7" s="11"/>
      <c r="U7" s="11"/>
      <c r="V7" s="11"/>
      <c r="W7" s="11"/>
    </row>
    <row r="8" spans="1:23" ht="18" x14ac:dyDescent="0.3">
      <c r="B8" s="74" t="str">
        <f>"TOTAL ANUAL "&amp;UPPER(K6)</f>
        <v>TOTAL ANUAL FRANCISCO</v>
      </c>
      <c r="C8" s="74"/>
      <c r="D8" s="74"/>
      <c r="E8" s="74"/>
      <c r="F8" s="74"/>
      <c r="G8" s="74" t="str">
        <f>UPPER(K6)&amp;" - DESEMPEÑO MENSUAL"</f>
        <v>FRANCISCO - DESEMPEÑO MENSUAL</v>
      </c>
      <c r="H8" s="74"/>
      <c r="I8" s="74"/>
      <c r="J8" s="74"/>
      <c r="K8" s="74"/>
      <c r="L8" s="74"/>
      <c r="M8" s="74"/>
      <c r="N8" s="74"/>
      <c r="O8" s="14"/>
      <c r="P8" s="14"/>
      <c r="Q8" s="13"/>
      <c r="R8" s="13"/>
      <c r="S8" s="76"/>
      <c r="T8" s="14"/>
      <c r="U8" s="14"/>
      <c r="V8" s="11"/>
      <c r="W8" s="11"/>
    </row>
    <row r="9" spans="1:23" x14ac:dyDescent="0.3">
      <c r="B9" s="15"/>
      <c r="C9" s="7"/>
      <c r="D9" s="7"/>
      <c r="E9" s="7"/>
      <c r="F9" s="15"/>
      <c r="G9" s="11"/>
      <c r="H9" s="11"/>
      <c r="I9" s="11"/>
      <c r="J9" s="11"/>
      <c r="Q9" s="11"/>
      <c r="R9" s="11"/>
      <c r="S9" s="11"/>
      <c r="T9" s="11"/>
      <c r="U9" s="11"/>
      <c r="V9" s="11"/>
      <c r="W9" s="11"/>
    </row>
    <row r="10" spans="1:23" ht="21" x14ac:dyDescent="0.3">
      <c r="B10" s="15"/>
      <c r="C10" s="10" t="s">
        <v>20</v>
      </c>
      <c r="D10" s="65">
        <f>VLOOKUP(K6,Datos!$C$6:$P$21,14,FALSE)</f>
        <v>16873</v>
      </c>
      <c r="E10" s="66"/>
      <c r="F10" s="15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x14ac:dyDescent="0.3">
      <c r="B11" s="15"/>
      <c r="C11" s="8"/>
      <c r="D11" s="8"/>
      <c r="E11" s="8"/>
      <c r="F11" s="15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x14ac:dyDescent="0.3">
      <c r="B12" s="15"/>
      <c r="C12" s="8"/>
      <c r="D12" s="8"/>
      <c r="E12" s="8"/>
      <c r="F12" s="15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x14ac:dyDescent="0.3">
      <c r="B13" s="15"/>
      <c r="C13" s="9"/>
      <c r="D13" s="9"/>
      <c r="E13" s="9"/>
      <c r="F13" s="15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21" x14ac:dyDescent="0.3">
      <c r="B14" s="15"/>
      <c r="C14" s="10" t="s">
        <v>21</v>
      </c>
      <c r="D14" s="65">
        <f>VLOOKUP(K6,Datos!C29:P44,14,FALSE)</f>
        <v>23224</v>
      </c>
      <c r="E14" s="66"/>
      <c r="F14" s="15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x14ac:dyDescent="0.3">
      <c r="B15" s="15"/>
      <c r="C15" s="8"/>
      <c r="D15" s="8"/>
      <c r="E15" s="8"/>
      <c r="F15" s="15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x14ac:dyDescent="0.3">
      <c r="B16" s="15"/>
      <c r="C16" s="8"/>
      <c r="D16" s="8"/>
      <c r="E16" s="8"/>
      <c r="F16" s="15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 ht="15.6" x14ac:dyDescent="0.3">
      <c r="B17" s="15"/>
      <c r="C17" s="67" t="s">
        <v>22</v>
      </c>
      <c r="D17" s="67"/>
      <c r="E17" s="67"/>
      <c r="F17" s="15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 ht="15" thickBot="1" x14ac:dyDescent="0.35">
      <c r="B18" s="15"/>
      <c r="C18" s="8"/>
      <c r="D18" s="8"/>
      <c r="E18" s="8"/>
      <c r="F18" s="15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 ht="14.4" customHeight="1" x14ac:dyDescent="0.3">
      <c r="B19" s="15"/>
      <c r="C19" s="68">
        <f>D14/D10</f>
        <v>1.3764001659455936</v>
      </c>
      <c r="D19" s="69"/>
      <c r="E19" s="70"/>
      <c r="F19" s="15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 ht="14.4" customHeight="1" thickBot="1" x14ac:dyDescent="0.35">
      <c r="B20" s="15"/>
      <c r="C20" s="71"/>
      <c r="D20" s="72"/>
      <c r="E20" s="73"/>
      <c r="F20" s="15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 x14ac:dyDescent="0.3">
      <c r="B21" s="15"/>
      <c r="C21" s="8"/>
      <c r="D21" s="8"/>
      <c r="E21" s="8"/>
      <c r="F21" s="15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 x14ac:dyDescent="0.3">
      <c r="B22" s="15"/>
      <c r="C22" s="15"/>
      <c r="D22" s="15"/>
      <c r="E22" s="15"/>
      <c r="F22" s="15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 x14ac:dyDescent="0.3"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 x14ac:dyDescent="0.3"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 x14ac:dyDescent="0.3">
      <c r="C25" s="11"/>
      <c r="D25" s="11"/>
      <c r="E25" s="11"/>
      <c r="F25" s="11"/>
    </row>
    <row r="26" spans="2:23" ht="21" x14ac:dyDescent="0.3">
      <c r="B26" s="64" t="s">
        <v>23</v>
      </c>
      <c r="C26" s="64"/>
      <c r="D26" s="64"/>
      <c r="E26" s="64"/>
      <c r="F26" s="64"/>
      <c r="G26" s="64" t="s">
        <v>24</v>
      </c>
      <c r="H26" s="64"/>
      <c r="I26" s="64"/>
      <c r="J26" s="64"/>
      <c r="K26" s="64"/>
      <c r="L26" s="64"/>
      <c r="M26" s="64"/>
      <c r="N26" s="64"/>
    </row>
    <row r="27" spans="2:23" x14ac:dyDescent="0.3">
      <c r="B27" s="15"/>
      <c r="C27" s="7"/>
      <c r="D27" s="7"/>
      <c r="E27" s="7"/>
      <c r="F27" s="15"/>
      <c r="G27" s="11"/>
      <c r="H27" s="11"/>
      <c r="I27" s="11"/>
      <c r="J27" s="11"/>
    </row>
    <row r="28" spans="2:23" ht="21" x14ac:dyDescent="0.3">
      <c r="B28" s="15"/>
      <c r="C28" s="10" t="s">
        <v>20</v>
      </c>
      <c r="D28" s="65">
        <f>SUM(Datos!P7:P21)</f>
        <v>144129</v>
      </c>
      <c r="E28" s="66"/>
      <c r="F28" s="15"/>
      <c r="G28" s="11"/>
      <c r="H28" s="11"/>
      <c r="I28" s="11"/>
      <c r="J28" s="11"/>
      <c r="K28" s="11"/>
      <c r="L28" s="11"/>
      <c r="M28" s="11"/>
      <c r="N28" s="11"/>
    </row>
    <row r="29" spans="2:23" x14ac:dyDescent="0.3">
      <c r="B29" s="15"/>
      <c r="C29" s="8"/>
      <c r="D29" s="8"/>
      <c r="E29" s="8"/>
      <c r="F29" s="15"/>
      <c r="G29" s="11"/>
      <c r="H29" s="11"/>
      <c r="I29" s="11"/>
      <c r="J29" s="11"/>
      <c r="K29" s="11"/>
      <c r="L29" s="11"/>
      <c r="M29" s="11"/>
      <c r="N29" s="11"/>
    </row>
    <row r="30" spans="2:23" x14ac:dyDescent="0.3">
      <c r="B30" s="15"/>
      <c r="C30" s="8"/>
      <c r="D30" s="8"/>
      <c r="E30" s="8"/>
      <c r="F30" s="15"/>
      <c r="G30" s="11"/>
      <c r="H30" s="11"/>
      <c r="I30" s="11"/>
      <c r="J30" s="11"/>
      <c r="K30" s="11"/>
      <c r="L30" s="11"/>
      <c r="M30" s="11"/>
      <c r="N30" s="11"/>
    </row>
    <row r="31" spans="2:23" x14ac:dyDescent="0.3">
      <c r="B31" s="15"/>
      <c r="C31" s="9"/>
      <c r="D31" s="9"/>
      <c r="E31" s="9"/>
      <c r="F31" s="15"/>
      <c r="G31" s="11"/>
      <c r="H31" s="11"/>
      <c r="I31" s="11"/>
      <c r="J31" s="11"/>
      <c r="K31" s="11"/>
      <c r="L31" s="11"/>
      <c r="M31" s="11"/>
      <c r="N31" s="11"/>
    </row>
    <row r="32" spans="2:23" ht="21" x14ac:dyDescent="0.3">
      <c r="B32" s="15"/>
      <c r="C32" s="10" t="s">
        <v>21</v>
      </c>
      <c r="D32" s="65">
        <f>SUM(Datos!P30:P44)</f>
        <v>212051</v>
      </c>
      <c r="E32" s="66"/>
      <c r="F32" s="15"/>
      <c r="G32" s="11"/>
      <c r="H32" s="11"/>
      <c r="I32" s="11"/>
      <c r="J32" s="11"/>
      <c r="K32" s="11"/>
      <c r="L32" s="11"/>
      <c r="M32" s="11"/>
      <c r="N32" s="11"/>
    </row>
    <row r="33" spans="2:14" x14ac:dyDescent="0.3">
      <c r="B33" s="15"/>
      <c r="C33" s="8"/>
      <c r="D33" s="8"/>
      <c r="E33" s="8"/>
      <c r="F33" s="15"/>
      <c r="G33" s="11"/>
      <c r="H33" s="11"/>
      <c r="I33" s="11"/>
      <c r="J33" s="11"/>
      <c r="K33" s="11"/>
      <c r="L33" s="11"/>
      <c r="M33" s="11"/>
      <c r="N33" s="11"/>
    </row>
    <row r="34" spans="2:14" x14ac:dyDescent="0.3">
      <c r="B34" s="15"/>
      <c r="C34" s="8"/>
      <c r="D34" s="8"/>
      <c r="E34" s="8"/>
      <c r="F34" s="15"/>
      <c r="G34" s="11"/>
      <c r="H34" s="11"/>
      <c r="I34" s="11"/>
      <c r="J34" s="11"/>
      <c r="K34" s="11"/>
      <c r="L34" s="11"/>
      <c r="M34" s="11"/>
      <c r="N34" s="11"/>
    </row>
    <row r="35" spans="2:14" ht="15.6" x14ac:dyDescent="0.3">
      <c r="B35" s="15"/>
      <c r="C35" s="67" t="s">
        <v>22</v>
      </c>
      <c r="D35" s="67"/>
      <c r="E35" s="67"/>
      <c r="F35" s="15"/>
      <c r="G35" s="11"/>
      <c r="H35" s="11"/>
      <c r="I35" s="11"/>
      <c r="J35" s="11"/>
      <c r="K35" s="11"/>
      <c r="L35" s="11"/>
      <c r="M35" s="11"/>
      <c r="N35" s="11"/>
    </row>
    <row r="36" spans="2:14" ht="15" thickBot="1" x14ac:dyDescent="0.35">
      <c r="B36" s="15"/>
      <c r="C36" s="8"/>
      <c r="D36" s="8"/>
      <c r="E36" s="8"/>
      <c r="F36" s="15"/>
      <c r="G36" s="11"/>
      <c r="H36" s="11"/>
      <c r="I36" s="11"/>
      <c r="J36" s="11"/>
      <c r="K36" s="11"/>
      <c r="L36" s="11"/>
      <c r="M36" s="11"/>
      <c r="N36" s="11"/>
    </row>
    <row r="37" spans="2:14" x14ac:dyDescent="0.3">
      <c r="B37" s="15"/>
      <c r="C37" s="68">
        <f>D32/D28</f>
        <v>1.4712583865842406</v>
      </c>
      <c r="D37" s="69"/>
      <c r="E37" s="70"/>
      <c r="F37" s="15"/>
      <c r="G37" s="11"/>
      <c r="H37" s="11"/>
      <c r="I37" s="11"/>
      <c r="J37" s="11"/>
      <c r="K37" s="11"/>
      <c r="L37" s="11"/>
      <c r="M37" s="11"/>
      <c r="N37" s="11"/>
    </row>
    <row r="38" spans="2:14" ht="15" thickBot="1" x14ac:dyDescent="0.35">
      <c r="B38" s="15"/>
      <c r="C38" s="71"/>
      <c r="D38" s="72"/>
      <c r="E38" s="73"/>
      <c r="F38" s="15"/>
      <c r="G38" s="11"/>
      <c r="H38" s="11"/>
      <c r="I38" s="11"/>
      <c r="J38" s="11"/>
      <c r="K38" s="11"/>
      <c r="L38" s="11"/>
      <c r="M38" s="11"/>
      <c r="N38" s="11"/>
    </row>
    <row r="39" spans="2:14" x14ac:dyDescent="0.3">
      <c r="B39" s="15"/>
      <c r="C39" s="8"/>
      <c r="D39" s="8"/>
      <c r="E39" s="8"/>
      <c r="F39" s="15"/>
      <c r="G39" s="11"/>
      <c r="H39" s="11"/>
      <c r="I39" s="11"/>
      <c r="J39" s="11"/>
      <c r="K39" s="11"/>
      <c r="L39" s="11"/>
      <c r="M39" s="11"/>
      <c r="N39" s="11"/>
    </row>
    <row r="40" spans="2:14" x14ac:dyDescent="0.3">
      <c r="B40" s="15"/>
      <c r="C40" s="15"/>
      <c r="D40" s="15"/>
      <c r="E40" s="15"/>
      <c r="F40" s="15"/>
      <c r="G40" s="11"/>
      <c r="H40" s="11"/>
      <c r="I40" s="11"/>
      <c r="J40" s="11"/>
      <c r="K40" s="11"/>
      <c r="L40" s="11"/>
      <c r="M40" s="11"/>
      <c r="N40" s="11"/>
    </row>
    <row r="41" spans="2:14" x14ac:dyDescent="0.3"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</row>
  </sheetData>
  <mergeCells count="14">
    <mergeCell ref="K6:N6"/>
    <mergeCell ref="B6:J6"/>
    <mergeCell ref="D32:E32"/>
    <mergeCell ref="C35:E35"/>
    <mergeCell ref="C37:E38"/>
    <mergeCell ref="G8:N8"/>
    <mergeCell ref="B26:F26"/>
    <mergeCell ref="G26:N26"/>
    <mergeCell ref="D28:E28"/>
    <mergeCell ref="B8:F8"/>
    <mergeCell ref="D10:E10"/>
    <mergeCell ref="D14:E14"/>
    <mergeCell ref="C17:E17"/>
    <mergeCell ref="C19:E20"/>
  </mergeCells>
  <conditionalFormatting sqref="C19:E20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C37:E38">
    <cfRule type="iconSet" priority="1">
      <iconSet iconSet="3Arrows"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K6" xr:uid="{597ED051-2254-44E3-B2D0-F26C1180BF4E}">
      <formula1>Vendedor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AFBC4-4695-43EE-AFE3-6BEF32B81DED}">
  <dimension ref="A1:N43"/>
  <sheetViews>
    <sheetView showGridLines="0" zoomScale="80" zoomScaleNormal="80" workbookViewId="0">
      <selection activeCell="C44" sqref="C44"/>
    </sheetView>
  </sheetViews>
  <sheetFormatPr baseColWidth="10" defaultRowHeight="18" x14ac:dyDescent="0.35"/>
  <cols>
    <col min="1" max="1" width="27.88671875" style="34" customWidth="1"/>
    <col min="2" max="2" width="14.33203125" style="34" bestFit="1" customWidth="1"/>
    <col min="3" max="3" width="21.5546875" style="34" bestFit="1" customWidth="1"/>
    <col min="4" max="4" width="22.6640625" style="34" bestFit="1" customWidth="1"/>
    <col min="5" max="13" width="14.33203125" style="34" bestFit="1" customWidth="1"/>
  </cols>
  <sheetData>
    <row r="1" spans="1:14" ht="31.2" x14ac:dyDescent="0.3">
      <c r="A1" s="75" t="s">
        <v>33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ht="18.600000000000001" thickBot="1" x14ac:dyDescent="0.4">
      <c r="B2" s="35">
        <v>2</v>
      </c>
      <c r="C2" s="35">
        <v>3</v>
      </c>
      <c r="D2" s="35">
        <v>4</v>
      </c>
      <c r="E2" s="35">
        <v>5</v>
      </c>
      <c r="F2" s="35">
        <v>6</v>
      </c>
      <c r="G2" s="35">
        <v>7</v>
      </c>
      <c r="H2" s="35">
        <v>8</v>
      </c>
      <c r="I2" s="35">
        <v>9</v>
      </c>
      <c r="J2" s="35">
        <v>10</v>
      </c>
      <c r="K2" s="35">
        <v>11</v>
      </c>
      <c r="L2" s="35">
        <v>12</v>
      </c>
      <c r="M2" s="35">
        <v>13</v>
      </c>
    </row>
    <row r="3" spans="1:14" ht="18.600000000000001" thickBot="1" x14ac:dyDescent="0.4">
      <c r="A3" s="35" t="str">
        <f>Reporte!K6</f>
        <v>Francisco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3" t="s">
        <v>13</v>
      </c>
    </row>
    <row r="4" spans="1:14" ht="18.600000000000001" thickBot="1" x14ac:dyDescent="0.35">
      <c r="A4" s="36" t="s">
        <v>0</v>
      </c>
      <c r="B4" s="17">
        <f>VLOOKUP($A$3,Ventas_Objetivo[[VENDEDOR]:[DIC]],B2,0)</f>
        <v>1845</v>
      </c>
      <c r="C4" s="17">
        <f>VLOOKUP($A$3,Ventas_Objetivo[[VENDEDOR]:[DIC]],C2,0)</f>
        <v>1568</v>
      </c>
      <c r="D4" s="17">
        <f>VLOOKUP($A$3,Ventas_Objetivo[[VENDEDOR]:[DIC]],D2,0)</f>
        <v>1416</v>
      </c>
      <c r="E4" s="17">
        <f>VLOOKUP($A$3,Ventas_Objetivo[[VENDEDOR]:[DIC]],E2,0)</f>
        <v>1252</v>
      </c>
      <c r="F4" s="17">
        <f>VLOOKUP($A$3,Ventas_Objetivo[[VENDEDOR]:[DIC]],F2,0)</f>
        <v>1181</v>
      </c>
      <c r="G4" s="17">
        <f>VLOOKUP($A$3,Ventas_Objetivo[[VENDEDOR]:[DIC]],G2,0)</f>
        <v>1700</v>
      </c>
      <c r="H4" s="17">
        <f>VLOOKUP($A$3,Ventas_Objetivo[[VENDEDOR]:[DIC]],H2,0)</f>
        <v>1054</v>
      </c>
      <c r="I4" s="17">
        <f>VLOOKUP($A$3,Ventas_Objetivo[[VENDEDOR]:[DIC]],I2,0)</f>
        <v>1445</v>
      </c>
      <c r="J4" s="17">
        <f>VLOOKUP($A$3,Ventas_Objetivo[[VENDEDOR]:[DIC]],J2,0)</f>
        <v>1254</v>
      </c>
      <c r="K4" s="17">
        <f>VLOOKUP($A$3,Ventas_Objetivo[[VENDEDOR]:[DIC]],K2,0)</f>
        <v>1706</v>
      </c>
      <c r="L4" s="17">
        <f>VLOOKUP($A$3,Ventas_Objetivo[[VENDEDOR]:[DIC]],L2,0)</f>
        <v>1366</v>
      </c>
      <c r="M4" s="17">
        <f>VLOOKUP($A$3,Ventas_Objetivo[[VENDEDOR]:[DIC]],M2,0)</f>
        <v>1086</v>
      </c>
      <c r="N4" s="1"/>
    </row>
    <row r="5" spans="1:14" ht="18.600000000000001" thickBot="1" x14ac:dyDescent="0.35">
      <c r="A5" s="36" t="s">
        <v>1</v>
      </c>
      <c r="B5" s="17">
        <f>VLOOKUP($A$3,Ventas_Reales[[VENDEDOR]:[DIC]],B2,0)</f>
        <v>2155</v>
      </c>
      <c r="C5" s="17">
        <f>VLOOKUP($A$3,Ventas_Reales[[VENDEDOR]:[DIC]],C2,0)</f>
        <v>2156</v>
      </c>
      <c r="D5" s="17">
        <f>VLOOKUP($A$3,Ventas_Reales[[VENDEDOR]:[DIC]],D2,0)</f>
        <v>1452</v>
      </c>
      <c r="E5" s="17">
        <f>VLOOKUP($A$3,Ventas_Reales[[VENDEDOR]:[DIC]],E2,0)</f>
        <v>1168</v>
      </c>
      <c r="F5" s="17">
        <f>VLOOKUP($A$3,Ventas_Reales[[VENDEDOR]:[DIC]],F2,0)</f>
        <v>2396</v>
      </c>
      <c r="G5" s="17">
        <f>VLOOKUP($A$3,Ventas_Reales[[VENDEDOR]:[DIC]],G2,0)</f>
        <v>1356</v>
      </c>
      <c r="H5" s="17">
        <f>VLOOKUP($A$3,Ventas_Reales[[VENDEDOR]:[DIC]],H2,0)</f>
        <v>1434</v>
      </c>
      <c r="I5" s="17">
        <f>VLOOKUP($A$3,Ventas_Reales[[VENDEDOR]:[DIC]],I2,0)</f>
        <v>2471</v>
      </c>
      <c r="J5" s="17">
        <f>VLOOKUP($A$3,Ventas_Reales[[VENDEDOR]:[DIC]],J2,0)</f>
        <v>2882</v>
      </c>
      <c r="K5" s="17">
        <f>VLOOKUP($A$3,Ventas_Reales[[VENDEDOR]:[DIC]],K2,0)</f>
        <v>1457</v>
      </c>
      <c r="L5" s="17">
        <f>VLOOKUP($A$3,Ventas_Reales[[VENDEDOR]:[DIC]],L2,0)</f>
        <v>1808</v>
      </c>
      <c r="M5" s="17">
        <f>VLOOKUP($A$3,Ventas_Reales[[VENDEDOR]:[DIC]],M2,0)</f>
        <v>2489</v>
      </c>
    </row>
    <row r="8" spans="1:14" ht="18.600000000000001" thickBot="1" x14ac:dyDescent="0.4">
      <c r="B8" s="35">
        <v>2</v>
      </c>
    </row>
    <row r="9" spans="1:14" ht="18.600000000000001" thickBot="1" x14ac:dyDescent="0.4">
      <c r="A9" s="35" t="s">
        <v>14</v>
      </c>
      <c r="B9" s="2" t="s">
        <v>2</v>
      </c>
      <c r="C9" s="2" t="s">
        <v>3</v>
      </c>
      <c r="D9" s="2" t="s">
        <v>4</v>
      </c>
      <c r="E9" s="2" t="s">
        <v>5</v>
      </c>
      <c r="F9" s="2" t="s">
        <v>6</v>
      </c>
      <c r="G9" s="2" t="s">
        <v>7</v>
      </c>
      <c r="H9" s="2" t="s">
        <v>8</v>
      </c>
      <c r="I9" s="2" t="s">
        <v>9</v>
      </c>
      <c r="J9" s="2" t="s">
        <v>10</v>
      </c>
      <c r="K9" s="2" t="s">
        <v>11</v>
      </c>
      <c r="L9" s="2" t="s">
        <v>12</v>
      </c>
      <c r="M9" s="3" t="s">
        <v>13</v>
      </c>
    </row>
    <row r="10" spans="1:14" ht="18.600000000000001" thickBot="1" x14ac:dyDescent="0.35">
      <c r="A10" s="36" t="s">
        <v>0</v>
      </c>
      <c r="B10" s="17">
        <f>SUM(Ventas_Objetivo[[#All],[ENE]])</f>
        <v>12400</v>
      </c>
      <c r="C10" s="17">
        <f>SUM(Ventas_Objetivo[[#All],[FEB]])</f>
        <v>12181</v>
      </c>
      <c r="D10" s="17">
        <f>SUM(Ventas_Objetivo[[#All],[MAR]])</f>
        <v>20060</v>
      </c>
      <c r="E10" s="17">
        <f>SUM(Ventas_Objetivo[[#All],[ABR]])</f>
        <v>9618</v>
      </c>
      <c r="F10" s="17">
        <f>SUM(Ventas_Objetivo[[#All],[MAY]])</f>
        <v>10494</v>
      </c>
      <c r="G10" s="17">
        <f>SUM(Ventas_Objetivo[[#All],[JUN]])</f>
        <v>14683</v>
      </c>
      <c r="H10" s="17">
        <f>SUM(Ventas_Objetivo[[#All],[JUL]])</f>
        <v>12045</v>
      </c>
      <c r="I10" s="17">
        <f>SUM(Ventas_Objetivo[[#All],[AGO]])</f>
        <v>10607</v>
      </c>
      <c r="J10" s="17">
        <f>SUM(Ventas_Objetivo[[#All],[SEP]])</f>
        <v>9497</v>
      </c>
      <c r="K10" s="17">
        <f>SUM(Ventas_Objetivo[[#All],[OCT]])</f>
        <v>10924</v>
      </c>
      <c r="L10" s="17">
        <f>SUM(Ventas_Objetivo[[#All],[NOV]])</f>
        <v>11289</v>
      </c>
      <c r="M10" s="17">
        <f>SUM(Ventas_Objetivo[[#All],[DIC]])</f>
        <v>10331</v>
      </c>
    </row>
    <row r="11" spans="1:14" ht="18.600000000000001" thickBot="1" x14ac:dyDescent="0.35">
      <c r="A11" s="36" t="s">
        <v>1</v>
      </c>
      <c r="B11" s="17">
        <f>SUM(Ventas_Reales[ENE])</f>
        <v>16753</v>
      </c>
      <c r="C11" s="17">
        <f>SUM(Ventas_Reales[FEB])</f>
        <v>15888</v>
      </c>
      <c r="D11" s="17">
        <f>SUM(Ventas_Reales[MAR])</f>
        <v>16962</v>
      </c>
      <c r="E11" s="17">
        <f>SUM(Ventas_Reales[ABR])</f>
        <v>16402</v>
      </c>
      <c r="F11" s="17">
        <f>SUM(Ventas_Reales[MAY])</f>
        <v>17252</v>
      </c>
      <c r="G11" s="17">
        <f>SUM(Ventas_Reales[JUN])</f>
        <v>14103</v>
      </c>
      <c r="H11" s="17">
        <f>SUM(Ventas_Reales[JUL])</f>
        <v>18560</v>
      </c>
      <c r="I11" s="17">
        <f>SUM(Ventas_Reales[AGO])</f>
        <v>18072</v>
      </c>
      <c r="J11" s="17">
        <f>SUM(Ventas_Reales[SEP])</f>
        <v>15821</v>
      </c>
      <c r="K11" s="17">
        <f>SUM(Ventas_Reales[OCT])</f>
        <v>15864</v>
      </c>
      <c r="L11" s="17">
        <f>SUM(Ventas_Reales[NOV])</f>
        <v>15283</v>
      </c>
      <c r="M11" s="17">
        <f>SUM(Ventas_Reales[DIC])</f>
        <v>31091</v>
      </c>
    </row>
    <row r="12" spans="1:14" x14ac:dyDescent="0.35">
      <c r="C12" s="37"/>
      <c r="D12" s="38"/>
    </row>
    <row r="13" spans="1:14" x14ac:dyDescent="0.35">
      <c r="C13" s="37"/>
      <c r="D13" s="38"/>
    </row>
    <row r="14" spans="1:14" x14ac:dyDescent="0.35">
      <c r="C14" s="37"/>
      <c r="D14" s="38"/>
    </row>
    <row r="15" spans="1:14" x14ac:dyDescent="0.35">
      <c r="C15" s="37"/>
      <c r="D15" s="38"/>
      <c r="E15" s="39"/>
    </row>
    <row r="16" spans="1:14" x14ac:dyDescent="0.35">
      <c r="B16" s="40" t="s">
        <v>30</v>
      </c>
      <c r="C16" s="40" t="s">
        <v>31</v>
      </c>
      <c r="D16" s="40" t="s">
        <v>32</v>
      </c>
      <c r="E16" s="41"/>
    </row>
    <row r="17" spans="2:5" x14ac:dyDescent="0.35">
      <c r="B17" s="42">
        <v>1</v>
      </c>
      <c r="C17" s="42" t="str">
        <f>Datos!C30</f>
        <v>Carolina</v>
      </c>
      <c r="D17" s="43">
        <f>Datos!P30/SUM(Ventas_Reales[TOTAL])</f>
        <v>0.13264733483926036</v>
      </c>
      <c r="E17" s="44"/>
    </row>
    <row r="18" spans="2:5" x14ac:dyDescent="0.35">
      <c r="B18" s="45">
        <v>2</v>
      </c>
      <c r="C18" s="45" t="str">
        <f>Datos!C31</f>
        <v>Francisco</v>
      </c>
      <c r="D18" s="44">
        <f>Datos!P31/SUM(Ventas_Reales[TOTAL])</f>
        <v>0.10952082282092515</v>
      </c>
      <c r="E18" s="44"/>
    </row>
    <row r="19" spans="2:5" x14ac:dyDescent="0.35">
      <c r="B19" s="42">
        <v>3</v>
      </c>
      <c r="C19" s="42" t="str">
        <f>Datos!C32</f>
        <v>Clara</v>
      </c>
      <c r="D19" s="43">
        <f>Datos!P32/SUM(Ventas_Reales[TOTAL])</f>
        <v>0.10583774657983221</v>
      </c>
      <c r="E19" s="44"/>
    </row>
    <row r="20" spans="2:5" x14ac:dyDescent="0.35">
      <c r="B20" s="45">
        <v>4</v>
      </c>
      <c r="C20" s="45" t="str">
        <f>Datos!C33</f>
        <v>Rodolfo</v>
      </c>
      <c r="D20" s="44">
        <f>Datos!P33/SUM(Ventas_Reales[TOTAL])</f>
        <v>0.13009606179645464</v>
      </c>
      <c r="E20" s="44"/>
    </row>
    <row r="21" spans="2:5" x14ac:dyDescent="0.35">
      <c r="B21" s="42">
        <v>5</v>
      </c>
      <c r="C21" s="42" t="str">
        <f>Datos!C34</f>
        <v>Juan Carlos</v>
      </c>
      <c r="D21" s="43">
        <f>Datos!P34/SUM(Ventas_Reales[TOTAL])</f>
        <v>0.11872143965366821</v>
      </c>
      <c r="E21" s="44"/>
    </row>
    <row r="22" spans="2:5" x14ac:dyDescent="0.35">
      <c r="B22" s="45">
        <v>6</v>
      </c>
      <c r="C22" s="45" t="str">
        <f>Datos!C35</f>
        <v>María</v>
      </c>
      <c r="D22" s="44">
        <f>Datos!P35/SUM(Ventas_Reales[TOTAL])</f>
        <v>0.1089926479950578</v>
      </c>
      <c r="E22" s="44"/>
    </row>
    <row r="23" spans="2:5" x14ac:dyDescent="0.35">
      <c r="B23" s="42">
        <v>7</v>
      </c>
      <c r="C23" s="42" t="str">
        <f>Datos!C36</f>
        <v>Carmen</v>
      </c>
      <c r="D23" s="43">
        <f>Datos!P36/SUM(Ventas_Reales[TOTAL])</f>
        <v>0.18151293792531042</v>
      </c>
      <c r="E23" s="44"/>
    </row>
    <row r="24" spans="2:5" x14ac:dyDescent="0.35">
      <c r="B24" s="45">
        <v>8</v>
      </c>
      <c r="C24" s="45" t="str">
        <f>Datos!C37</f>
        <v>Mirtha</v>
      </c>
      <c r="D24" s="44">
        <f>Datos!P37/SUM(Ventas_Reales[TOTAL])</f>
        <v>0.11267100838949121</v>
      </c>
      <c r="E24" s="44"/>
    </row>
    <row r="25" spans="2:5" x14ac:dyDescent="0.35">
      <c r="B25" s="42">
        <v>9</v>
      </c>
      <c r="C25" s="42" t="str">
        <f>Datos!C38</f>
        <v/>
      </c>
      <c r="D25" s="43">
        <f>Datos!P38/SUM(Ventas_Reales[TOTAL])</f>
        <v>0</v>
      </c>
      <c r="E25" s="44"/>
    </row>
    <row r="26" spans="2:5" x14ac:dyDescent="0.35">
      <c r="B26" s="45">
        <v>10</v>
      </c>
      <c r="C26" s="45" t="str">
        <f>Datos!C39</f>
        <v/>
      </c>
      <c r="D26" s="44">
        <f>Datos!P39/SUM(Ventas_Reales[TOTAL])</f>
        <v>0</v>
      </c>
      <c r="E26" s="44"/>
    </row>
    <row r="27" spans="2:5" x14ac:dyDescent="0.35">
      <c r="B27" s="42">
        <v>11</v>
      </c>
      <c r="C27" s="42" t="str">
        <f>Datos!C40</f>
        <v/>
      </c>
      <c r="D27" s="43">
        <f>Datos!P40/SUM(Ventas_Reales[TOTAL])</f>
        <v>0</v>
      </c>
      <c r="E27" s="44"/>
    </row>
    <row r="28" spans="2:5" x14ac:dyDescent="0.35">
      <c r="B28" s="45">
        <v>12</v>
      </c>
      <c r="C28" s="45" t="str">
        <f>Datos!C41</f>
        <v/>
      </c>
      <c r="D28" s="44">
        <f>Datos!P41/SUM(Ventas_Reales[TOTAL])</f>
        <v>0</v>
      </c>
      <c r="E28" s="44"/>
    </row>
    <row r="29" spans="2:5" x14ac:dyDescent="0.35">
      <c r="B29" s="42">
        <v>13</v>
      </c>
      <c r="C29" s="42" t="str">
        <f>Datos!C42</f>
        <v/>
      </c>
      <c r="D29" s="43">
        <f>Datos!P42/SUM(Ventas_Reales[TOTAL])</f>
        <v>0</v>
      </c>
      <c r="E29" s="44"/>
    </row>
    <row r="30" spans="2:5" x14ac:dyDescent="0.35">
      <c r="B30" s="45">
        <v>14</v>
      </c>
      <c r="C30" s="45" t="str">
        <f>Datos!C43</f>
        <v/>
      </c>
      <c r="D30" s="44">
        <f>Datos!P43/SUM(Ventas_Reales[TOTAL])</f>
        <v>0</v>
      </c>
      <c r="E30" s="44"/>
    </row>
    <row r="31" spans="2:5" x14ac:dyDescent="0.35">
      <c r="B31" s="42">
        <v>15</v>
      </c>
      <c r="C31" s="42" t="str">
        <f>Datos!C44</f>
        <v/>
      </c>
      <c r="D31" s="43">
        <f>Datos!P44/SUM(Ventas_Reales[TOTAL])</f>
        <v>0</v>
      </c>
      <c r="E31" s="44"/>
    </row>
    <row r="32" spans="2:5" x14ac:dyDescent="0.35">
      <c r="B32" s="45">
        <v>16</v>
      </c>
      <c r="C32" s="45">
        <f>Datos!C45</f>
        <v>0</v>
      </c>
      <c r="D32" s="44">
        <f>Datos!P45/SUM(Ventas_Reales[TOTAL])</f>
        <v>0</v>
      </c>
      <c r="E32" s="44"/>
    </row>
    <row r="33" spans="2:5" x14ac:dyDescent="0.35">
      <c r="B33" s="42">
        <v>17</v>
      </c>
      <c r="C33" s="42">
        <f>Datos!C46</f>
        <v>0</v>
      </c>
      <c r="D33" s="43">
        <f>Datos!P46/SUM(Ventas_Reales[TOTAL])</f>
        <v>0</v>
      </c>
      <c r="E33" s="44"/>
    </row>
    <row r="34" spans="2:5" x14ac:dyDescent="0.35">
      <c r="B34" s="45">
        <v>18</v>
      </c>
      <c r="C34" s="45">
        <f>Datos!C47</f>
        <v>0</v>
      </c>
      <c r="D34" s="44">
        <f>Datos!P47/SUM(Ventas_Reales[TOTAL])</f>
        <v>0</v>
      </c>
      <c r="E34" s="44"/>
    </row>
    <row r="35" spans="2:5" x14ac:dyDescent="0.35">
      <c r="B35" s="42">
        <v>19</v>
      </c>
      <c r="C35" s="42">
        <f>Datos!C48</f>
        <v>0</v>
      </c>
      <c r="D35" s="43">
        <f>Datos!P48/SUM(Ventas_Reales[TOTAL])</f>
        <v>0</v>
      </c>
      <c r="E35" s="44"/>
    </row>
    <row r="36" spans="2:5" x14ac:dyDescent="0.35">
      <c r="B36" s="45">
        <v>20</v>
      </c>
      <c r="C36" s="45">
        <f>Datos!C49</f>
        <v>0</v>
      </c>
      <c r="D36" s="44">
        <f>Datos!P49/SUM(Ventas_Reales[TOTAL])</f>
        <v>0</v>
      </c>
      <c r="E36" s="44"/>
    </row>
    <row r="37" spans="2:5" x14ac:dyDescent="0.35">
      <c r="B37" s="42">
        <v>21</v>
      </c>
      <c r="C37" s="42">
        <f>Datos!C50</f>
        <v>0</v>
      </c>
      <c r="D37" s="43">
        <f>Datos!P50/SUM(Ventas_Reales[TOTAL])</f>
        <v>0</v>
      </c>
      <c r="E37" s="44"/>
    </row>
    <row r="38" spans="2:5" x14ac:dyDescent="0.35">
      <c r="B38" s="45">
        <v>22</v>
      </c>
      <c r="C38" s="45">
        <f>Datos!C51</f>
        <v>0</v>
      </c>
      <c r="D38" s="44">
        <f>Datos!P51/SUM(Ventas_Reales[TOTAL])</f>
        <v>0</v>
      </c>
      <c r="E38" s="44"/>
    </row>
    <row r="39" spans="2:5" x14ac:dyDescent="0.35">
      <c r="B39" s="42">
        <v>23</v>
      </c>
      <c r="C39" s="42">
        <f>Datos!C52</f>
        <v>0</v>
      </c>
      <c r="D39" s="43">
        <f>Datos!P52/SUM(Ventas_Reales[TOTAL])</f>
        <v>0</v>
      </c>
      <c r="E39" s="44"/>
    </row>
    <row r="40" spans="2:5" x14ac:dyDescent="0.35">
      <c r="B40" s="45">
        <v>24</v>
      </c>
      <c r="C40" s="45">
        <f>Datos!C53</f>
        <v>0</v>
      </c>
      <c r="D40" s="44">
        <f>Datos!P53/SUM(Ventas_Reales[TOTAL])</f>
        <v>0</v>
      </c>
      <c r="E40" s="44"/>
    </row>
    <row r="41" spans="2:5" x14ac:dyDescent="0.35">
      <c r="B41" s="42">
        <v>25</v>
      </c>
      <c r="C41" s="42">
        <f>Datos!C54</f>
        <v>0</v>
      </c>
      <c r="D41" s="43">
        <f>Datos!P54/SUM(Ventas_Reales[TOTAL])</f>
        <v>0</v>
      </c>
      <c r="E41" s="44"/>
    </row>
    <row r="42" spans="2:5" x14ac:dyDescent="0.35">
      <c r="B42" s="45">
        <v>26</v>
      </c>
      <c r="C42" s="45">
        <f>Datos!C55</f>
        <v>0</v>
      </c>
      <c r="D42" s="44">
        <f>Datos!P55/SUM(Ventas_Reales[TOTAL])</f>
        <v>0</v>
      </c>
      <c r="E42" s="44"/>
    </row>
    <row r="43" spans="2:5" x14ac:dyDescent="0.35">
      <c r="E43" s="39"/>
    </row>
  </sheetData>
  <mergeCells count="1"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- AYUDA -</vt:lpstr>
      <vt:lpstr>Datos</vt:lpstr>
      <vt:lpstr>Reporte</vt:lpstr>
      <vt:lpstr>Cálculos Auxiliares</vt:lpstr>
      <vt:lpstr>Vendedor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PlanillaExcel</dc:creator>
  <cp:lastModifiedBy>Cecilia PlanillaExcel</cp:lastModifiedBy>
  <dcterms:created xsi:type="dcterms:W3CDTF">2022-01-06T15:04:23Z</dcterms:created>
  <dcterms:modified xsi:type="dcterms:W3CDTF">2022-01-10T20:04:13Z</dcterms:modified>
</cp:coreProperties>
</file>