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Characteristics!$A$1:$O$288</definedName>
    <definedName name="_xlnm._FilterDatabase" localSheetId="1" hidden="1">Performance!$A$1:$I$288</definedName>
  </definedNames>
  <calcPr calcId="124519" fullCalcOnLoad="1"/>
</workbook>
</file>

<file path=xl/sharedStrings.xml><?xml version="1.0" encoding="utf-8"?>
<sst xmlns="http://schemas.openxmlformats.org/spreadsheetml/2006/main" count="1412" uniqueCount="319">
  <si>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</si>
  <si>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</si>
  <si>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</si>
  <si>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</si>
  <si>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</si>
  <si>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</si>
  <si>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</si>
  <si>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</si>
  <si>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Trailing P/E Ratio</t>
  </si>
  <si>
    <t>Payout Ratio</t>
  </si>
  <si>
    <t>Beta</t>
  </si>
  <si>
    <t>52-Week High</t>
  </si>
  <si>
    <t>52-Week Low</t>
  </si>
  <si>
    <t>Ticker</t>
  </si>
  <si>
    <t>AAL</t>
  </si>
  <si>
    <t>AAN</t>
  </si>
  <si>
    <t>AAP</t>
  </si>
  <si>
    <t>ABG</t>
  </si>
  <si>
    <t>ALK</t>
  </si>
  <si>
    <t>AMZN</t>
  </si>
  <si>
    <t>AN</t>
  </si>
  <si>
    <t>ANF</t>
  </si>
  <si>
    <t>APEI</t>
  </si>
  <si>
    <t>APTV</t>
  </si>
  <si>
    <t>ARMK</t>
  </si>
  <si>
    <t>ATGE</t>
  </si>
  <si>
    <t>ATVI</t>
  </si>
  <si>
    <t>AXL</t>
  </si>
  <si>
    <t>AZO</t>
  </si>
  <si>
    <t>BABA</t>
  </si>
  <si>
    <t>BARK</t>
  </si>
  <si>
    <t>BBBY</t>
  </si>
  <si>
    <t>BBWI</t>
  </si>
  <si>
    <t>BBY</t>
  </si>
  <si>
    <t>BFAM</t>
  </si>
  <si>
    <t>BIG</t>
  </si>
  <si>
    <t>BJRI</t>
  </si>
  <si>
    <t>BKE</t>
  </si>
  <si>
    <t>BKNG</t>
  </si>
  <si>
    <t>BLMN</t>
  </si>
  <si>
    <t>BNED</t>
  </si>
  <si>
    <t>BOOT</t>
  </si>
  <si>
    <t>BURL</t>
  </si>
  <si>
    <t>BWA</t>
  </si>
  <si>
    <t>BWMX</t>
  </si>
  <si>
    <t>BYD</t>
  </si>
  <si>
    <t>CAKE</t>
  </si>
  <si>
    <t>CAL</t>
  </si>
  <si>
    <t>CANG</t>
  </si>
  <si>
    <t>CATO</t>
  </si>
  <si>
    <t>CCL</t>
  </si>
  <si>
    <t>CCS</t>
  </si>
  <si>
    <t>CHDN</t>
  </si>
  <si>
    <t>CHGG</t>
  </si>
  <si>
    <t>CHH</t>
  </si>
  <si>
    <t>CHS</t>
  </si>
  <si>
    <t>CHUY</t>
  </si>
  <si>
    <t>CHWY</t>
  </si>
  <si>
    <t>CMG</t>
  </si>
  <si>
    <t>COLM</t>
  </si>
  <si>
    <t>CONN</t>
  </si>
  <si>
    <t>COST</t>
  </si>
  <si>
    <t>COTY</t>
  </si>
  <si>
    <t>CPA</t>
  </si>
  <si>
    <t>CPNG</t>
  </si>
  <si>
    <t>CPRI</t>
  </si>
  <si>
    <t>CPRT</t>
  </si>
  <si>
    <t>CPS</t>
  </si>
  <si>
    <t>CRI</t>
  </si>
  <si>
    <t>CRMT</t>
  </si>
  <si>
    <t>CVCO</t>
  </si>
  <si>
    <t>CVNA</t>
  </si>
  <si>
    <t>CZR</t>
  </si>
  <si>
    <t>DADA</t>
  </si>
  <si>
    <t>DAL</t>
  </si>
  <si>
    <t>DASH</t>
  </si>
  <si>
    <t>DBI</t>
  </si>
  <si>
    <t>DECK</t>
  </si>
  <si>
    <t>DG</t>
  </si>
  <si>
    <t>DHI</t>
  </si>
  <si>
    <t>DIN</t>
  </si>
  <si>
    <t>DIS</t>
  </si>
  <si>
    <t>DISCK</t>
  </si>
  <si>
    <t>DKNG</t>
  </si>
  <si>
    <t>DKS</t>
  </si>
  <si>
    <t>DLTR</t>
  </si>
  <si>
    <t>DORM</t>
  </si>
  <si>
    <t>DPZ</t>
  </si>
  <si>
    <t>DRI</t>
  </si>
  <si>
    <t>DRVN</t>
  </si>
  <si>
    <t>EA</t>
  </si>
  <si>
    <t>EAT</t>
  </si>
  <si>
    <t>EBAY</t>
  </si>
  <si>
    <t>EL</t>
  </si>
  <si>
    <t>ETD</t>
  </si>
  <si>
    <t>ETSY</t>
  </si>
  <si>
    <t>EXPE</t>
  </si>
  <si>
    <t>F</t>
  </si>
  <si>
    <t>FIGS</t>
  </si>
  <si>
    <t>FIVE</t>
  </si>
  <si>
    <t>FL</t>
  </si>
  <si>
    <t>FLWS</t>
  </si>
  <si>
    <t>FND</t>
  </si>
  <si>
    <t>FOSL</t>
  </si>
  <si>
    <t>FOX</t>
  </si>
  <si>
    <t>FOXA</t>
  </si>
  <si>
    <t>FRGI</t>
  </si>
  <si>
    <t>FTCH</t>
  </si>
  <si>
    <t>FTDR</t>
  </si>
  <si>
    <t>FVRR</t>
  </si>
  <si>
    <t>FWONA</t>
  </si>
  <si>
    <t>FWONK</t>
  </si>
  <si>
    <t>GCO</t>
  </si>
  <si>
    <t>GES</t>
  </si>
  <si>
    <t>GIII</t>
  </si>
  <si>
    <t>GLBE</t>
  </si>
  <si>
    <t>GM</t>
  </si>
  <si>
    <t>GME</t>
  </si>
  <si>
    <t>GNTX</t>
  </si>
  <si>
    <t>GPC</t>
  </si>
  <si>
    <t>GPI</t>
  </si>
  <si>
    <t>GPS</t>
  </si>
  <si>
    <t>GRMN</t>
  </si>
  <si>
    <t>GRPN</t>
  </si>
  <si>
    <t>H</t>
  </si>
  <si>
    <t>HAS</t>
  </si>
  <si>
    <t>HBI</t>
  </si>
  <si>
    <t>HD</t>
  </si>
  <si>
    <t>HIBB</t>
  </si>
  <si>
    <t>HLT</t>
  </si>
  <si>
    <t>HOG</t>
  </si>
  <si>
    <t>HRB</t>
  </si>
  <si>
    <t>HVT</t>
  </si>
  <si>
    <t>HZO</t>
  </si>
  <si>
    <t>IAA</t>
  </si>
  <si>
    <t>IBP</t>
  </si>
  <si>
    <t>IPG</t>
  </si>
  <si>
    <t>IRBT</t>
  </si>
  <si>
    <t>JBLU</t>
  </si>
  <si>
    <t>JD</t>
  </si>
  <si>
    <t>JWN</t>
  </si>
  <si>
    <t>KMX</t>
  </si>
  <si>
    <t>KSS</t>
  </si>
  <si>
    <t>KTB</t>
  </si>
  <si>
    <t>LAD</t>
  </si>
  <si>
    <t>LCII</t>
  </si>
  <si>
    <t>LE</t>
  </si>
  <si>
    <t>LEA</t>
  </si>
  <si>
    <t>LEG</t>
  </si>
  <si>
    <t>LEN</t>
  </si>
  <si>
    <t>LENB</t>
  </si>
  <si>
    <t>LESL</t>
  </si>
  <si>
    <t>LGIH</t>
  </si>
  <si>
    <t>LKQ</t>
  </si>
  <si>
    <t>LL</t>
  </si>
  <si>
    <t>LOCO</t>
  </si>
  <si>
    <t>LOPE</t>
  </si>
  <si>
    <t>LOW</t>
  </si>
  <si>
    <t>LQDT</t>
  </si>
  <si>
    <t>LSXMA</t>
  </si>
  <si>
    <t>LSXMK</t>
  </si>
  <si>
    <t>LULU</t>
  </si>
  <si>
    <t>LUV</t>
  </si>
  <si>
    <t>LVS</t>
  </si>
  <si>
    <t>LYFT</t>
  </si>
  <si>
    <t>LYV</t>
  </si>
  <si>
    <t>LZB</t>
  </si>
  <si>
    <t>M</t>
  </si>
  <si>
    <t>MAR</t>
  </si>
  <si>
    <t>MAT</t>
  </si>
  <si>
    <t>MCD</t>
  </si>
  <si>
    <t>MCRI</t>
  </si>
  <si>
    <t>MCW</t>
  </si>
  <si>
    <t>MDC</t>
  </si>
  <si>
    <t>MELI</t>
  </si>
  <si>
    <t>MGM</t>
  </si>
  <si>
    <t>MHO</t>
  </si>
  <si>
    <t>MNRO</t>
  </si>
  <si>
    <t>MOV</t>
  </si>
  <si>
    <t>MPAA</t>
  </si>
  <si>
    <t>MSGS</t>
  </si>
  <si>
    <t>MTH</t>
  </si>
  <si>
    <t>MTN</t>
  </si>
  <si>
    <t>NCLH</t>
  </si>
  <si>
    <t>NFLX</t>
  </si>
  <si>
    <t>NKE</t>
  </si>
  <si>
    <t>NLSN</t>
  </si>
  <si>
    <t>NVR</t>
  </si>
  <si>
    <t>NWL</t>
  </si>
  <si>
    <t>NWS</t>
  </si>
  <si>
    <t>NWSA</t>
  </si>
  <si>
    <t>NXST</t>
  </si>
  <si>
    <t>NYT</t>
  </si>
  <si>
    <t>ODP</t>
  </si>
  <si>
    <t>OLLI</t>
  </si>
  <si>
    <t>OMC</t>
  </si>
  <si>
    <t>ORLY</t>
  </si>
  <si>
    <t>OSTK</t>
  </si>
  <si>
    <t>OXM</t>
  </si>
  <si>
    <t>OZON</t>
  </si>
  <si>
    <t>PAG</t>
  </si>
  <si>
    <t>PATK</t>
  </si>
  <si>
    <t>PDD</t>
  </si>
  <si>
    <t>PENN</t>
  </si>
  <si>
    <t>PETS</t>
  </si>
  <si>
    <t>PHM</t>
  </si>
  <si>
    <t>PII</t>
  </si>
  <si>
    <t>PLAY</t>
  </si>
  <si>
    <t>PLCE</t>
  </si>
  <si>
    <t>PLNT</t>
  </si>
  <si>
    <t>PLTK</t>
  </si>
  <si>
    <t>POOL</t>
  </si>
  <si>
    <t>POSH</t>
  </si>
  <si>
    <t>PRDO</t>
  </si>
  <si>
    <t>PRTS</t>
  </si>
  <si>
    <t>PTON</t>
  </si>
  <si>
    <t>PVH</t>
  </si>
  <si>
    <t>QRTEA</t>
  </si>
  <si>
    <t>QS</t>
  </si>
  <si>
    <t>QUOT</t>
  </si>
  <si>
    <t>RCII</t>
  </si>
  <si>
    <t>RCL</t>
  </si>
  <si>
    <t>REAL</t>
  </si>
  <si>
    <t>RGR</t>
  </si>
  <si>
    <t>RH</t>
  </si>
  <si>
    <t>RL</t>
  </si>
  <si>
    <t>ROL</t>
  </si>
  <si>
    <t>ROST</t>
  </si>
  <si>
    <t>RRGB</t>
  </si>
  <si>
    <t>RUTH</t>
  </si>
  <si>
    <t>RVLV</t>
  </si>
  <si>
    <t>SABR</t>
  </si>
  <si>
    <t>SAH</t>
  </si>
  <si>
    <t>SBH</t>
  </si>
  <si>
    <t>SBUX</t>
  </si>
  <si>
    <t>SCI</t>
  </si>
  <si>
    <t>SCVL</t>
  </si>
  <si>
    <t>SE</t>
  </si>
  <si>
    <t>SFIX</t>
  </si>
  <si>
    <t>SHAK</t>
  </si>
  <si>
    <t>SHOO</t>
  </si>
  <si>
    <t>SIG</t>
  </si>
  <si>
    <t>SIRI</t>
  </si>
  <si>
    <t>SITE</t>
  </si>
  <si>
    <t>SIX</t>
  </si>
  <si>
    <t>SKX</t>
  </si>
  <si>
    <t>SMP</t>
  </si>
  <si>
    <t>SNBR</t>
  </si>
  <si>
    <t>SPOT</t>
  </si>
  <si>
    <t>SSTK</t>
  </si>
  <si>
    <t>STRA</t>
  </si>
  <si>
    <t>TGT</t>
  </si>
  <si>
    <t>THO</t>
  </si>
  <si>
    <t>THRM</t>
  </si>
  <si>
    <t>TJX</t>
  </si>
  <si>
    <t>TMX</t>
  </si>
  <si>
    <t>TNL</t>
  </si>
  <si>
    <t>TOL</t>
  </si>
  <si>
    <t>TPR</t>
  </si>
  <si>
    <t>TPX</t>
  </si>
  <si>
    <t>TRIP</t>
  </si>
  <si>
    <t>TSCO</t>
  </si>
  <si>
    <t>TSLA</t>
  </si>
  <si>
    <t>TTD</t>
  </si>
  <si>
    <t>TTWO</t>
  </si>
  <si>
    <t>TUP</t>
  </si>
  <si>
    <t>UA</t>
  </si>
  <si>
    <t>UAA</t>
  </si>
  <si>
    <t>UAL</t>
  </si>
  <si>
    <t>UBER</t>
  </si>
  <si>
    <t>UEIC</t>
  </si>
  <si>
    <t>UFI</t>
  </si>
  <si>
    <t>UHAL</t>
  </si>
  <si>
    <t>ULTA</t>
  </si>
  <si>
    <t>USD</t>
  </si>
  <si>
    <t>UXIN</t>
  </si>
  <si>
    <t>VAC</t>
  </si>
  <si>
    <t>VFC</t>
  </si>
  <si>
    <t>VIPS</t>
  </si>
  <si>
    <t>VRA</t>
  </si>
  <si>
    <t>VSCO</t>
  </si>
  <si>
    <t>VSTO</t>
  </si>
  <si>
    <t>W</t>
  </si>
  <si>
    <t>WEN</t>
  </si>
  <si>
    <t>WGO</t>
  </si>
  <si>
    <t>WH</t>
  </si>
  <si>
    <t>WHR</t>
  </si>
  <si>
    <t>WISH</t>
  </si>
  <si>
    <t>WMT</t>
  </si>
  <si>
    <t>WOOF</t>
  </si>
  <si>
    <t>WSM</t>
  </si>
  <si>
    <t>WW</t>
  </si>
  <si>
    <t>WWE</t>
  </si>
  <si>
    <t>WWW</t>
  </si>
  <si>
    <t>WYNN</t>
  </si>
  <si>
    <t>YETI</t>
  </si>
  <si>
    <t>YSG</t>
  </si>
  <si>
    <t>YUM</t>
  </si>
  <si>
    <t>YUMC</t>
  </si>
  <si>
    <t>ZNGA</t>
  </si>
  <si>
    <t>ZUMZ</t>
  </si>
  <si>
    <t>Industrials</t>
  </si>
  <si>
    <t>Consumer Cyclical</t>
  </si>
  <si>
    <t>Consumer Defensive</t>
  </si>
  <si>
    <t>Communication Services</t>
  </si>
  <si>
    <t>Financial Services</t>
  </si>
  <si>
    <t>N/A</t>
  </si>
  <si>
    <t>Technology</t>
  </si>
  <si>
    <t>Healthcare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</si>
  <si>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</si>
  <si>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</si>
  <si>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</si>
  <si>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</si>
  <si>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</si>
  <si>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</si>
  <si>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</si>
  <si>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</si>
  <si>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</si>
  <si>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2023-01-23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</si>
</sst>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9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/>
      </font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8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20.7109375" customWidth="1"/>
    <col min="12" max="12" width="15.7109375" customWidth="1"/>
    <col min="13" max="13" width="15.7109375" customWidth="1"/>
    <col min="14" max="14" width="15.7109375" customWidth="1"/>
    <col min="15" max="15" width="15.710937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 t="s">
        <v>14</v>
      </c>
      <c r="B2">
        <f>HYPERLINK("https://www.suredividend.com/sure-analysis-research-database/","American Airlines Group Inc")</f>
        <v>0</v>
      </c>
      <c r="C2" t="s">
        <v>301</v>
      </c>
      <c r="D2">
        <v>16.34</v>
      </c>
      <c r="E2">
        <v>0</v>
      </c>
      <c r="F2" t="s">
        <v>306</v>
      </c>
      <c r="G2" t="s">
        <v>306</v>
      </c>
      <c r="H2">
        <v>0</v>
      </c>
      <c r="I2">
        <v>10619.380494</v>
      </c>
      <c r="J2" t="s">
        <v>306</v>
      </c>
      <c r="K2">
        <v>-0</v>
      </c>
      <c r="L2">
        <v>1.550693431495474</v>
      </c>
      <c r="M2">
        <v>21.42</v>
      </c>
      <c r="N2">
        <v>11.65</v>
      </c>
    </row>
    <row r="3" spans="1:14">
      <c r="A3" s="1" t="s">
        <v>15</v>
      </c>
      <c r="B3">
        <f>HYPERLINK("https://www.suredividend.com/sure-analysis-research-database/","Aarons Company Inc (The)")</f>
        <v>0</v>
      </c>
      <c r="C3" t="s">
        <v>301</v>
      </c>
      <c r="D3">
        <v>14.18</v>
      </c>
      <c r="E3">
        <v>0.03132137796033</v>
      </c>
      <c r="F3" t="s">
        <v>306</v>
      </c>
      <c r="G3" t="s">
        <v>306</v>
      </c>
      <c r="H3">
        <v>0.44413713947748</v>
      </c>
      <c r="I3">
        <v>436.467178</v>
      </c>
      <c r="J3">
        <v>0</v>
      </c>
      <c r="K3" t="s">
        <v>306</v>
      </c>
      <c r="L3">
        <v>1.19369158651972</v>
      </c>
      <c r="M3">
        <v>23.04</v>
      </c>
      <c r="N3">
        <v>7.58</v>
      </c>
    </row>
    <row r="4" spans="1:14">
      <c r="A4" s="1" t="s">
        <v>16</v>
      </c>
      <c r="B4">
        <f>HYPERLINK("https://www.suredividend.com/sure-analysis-AAP/","Advance Auto Parts Inc")</f>
        <v>0</v>
      </c>
      <c r="C4" t="s">
        <v>302</v>
      </c>
      <c r="D4">
        <v>147.49</v>
      </c>
      <c r="E4">
        <v>0.04068072411688928</v>
      </c>
      <c r="F4">
        <v>0.5</v>
      </c>
      <c r="G4">
        <v>0.9036539387158786</v>
      </c>
      <c r="H4">
        <v>5.913952304799876</v>
      </c>
      <c r="I4">
        <v>8866.83907</v>
      </c>
      <c r="J4">
        <v>16.55264679163672</v>
      </c>
      <c r="K4">
        <v>0.6876688726511484</v>
      </c>
      <c r="L4">
        <v>0.8465696311680401</v>
      </c>
      <c r="M4">
        <v>229.14</v>
      </c>
      <c r="N4">
        <v>138.52</v>
      </c>
    </row>
    <row r="5" spans="1:14">
      <c r="A5" s="1" t="s">
        <v>17</v>
      </c>
      <c r="B5">
        <f>HYPERLINK("https://www.suredividend.com/sure-analysis-research-database/","Asbury Automotive Group Inc")</f>
        <v>0</v>
      </c>
      <c r="C5" t="s">
        <v>302</v>
      </c>
      <c r="D5">
        <v>189.96</v>
      </c>
      <c r="E5">
        <v>0</v>
      </c>
      <c r="F5" t="s">
        <v>306</v>
      </c>
      <c r="G5" t="s">
        <v>306</v>
      </c>
      <c r="H5">
        <v>0</v>
      </c>
      <c r="I5">
        <v>4204.395508</v>
      </c>
      <c r="J5">
        <v>5.358648365689524</v>
      </c>
      <c r="K5">
        <v>0</v>
      </c>
      <c r="L5">
        <v>1.132449980343624</v>
      </c>
      <c r="M5">
        <v>203.92</v>
      </c>
      <c r="N5">
        <v>138.88</v>
      </c>
    </row>
    <row r="6" spans="1:14">
      <c r="A6" s="1" t="s">
        <v>18</v>
      </c>
      <c r="B6">
        <f>HYPERLINK("https://www.suredividend.com/sure-analysis-research-database/","Alaska Air Group Inc.")</f>
        <v>0</v>
      </c>
      <c r="C6" t="s">
        <v>301</v>
      </c>
      <c r="D6">
        <v>49.82</v>
      </c>
      <c r="E6">
        <v>0</v>
      </c>
      <c r="F6" t="s">
        <v>306</v>
      </c>
      <c r="G6" t="s">
        <v>306</v>
      </c>
      <c r="H6">
        <v>0</v>
      </c>
      <c r="I6">
        <v>6319.06074</v>
      </c>
      <c r="J6">
        <v>117.0196433411111</v>
      </c>
      <c r="K6">
        <v>0</v>
      </c>
      <c r="L6">
        <v>1.185298224265138</v>
      </c>
      <c r="M6">
        <v>61.55</v>
      </c>
      <c r="N6">
        <v>38.19</v>
      </c>
    </row>
    <row r="7" spans="1:14">
      <c r="A7" s="1" t="s">
        <v>19</v>
      </c>
      <c r="B7">
        <f>HYPERLINK("https://www.suredividend.com/sure-analysis-research-database/","Amazon.com Inc.")</f>
        <v>0</v>
      </c>
      <c r="C7" t="s">
        <v>302</v>
      </c>
      <c r="D7">
        <v>97.2</v>
      </c>
      <c r="E7">
        <v>0</v>
      </c>
      <c r="F7" t="s">
        <v>306</v>
      </c>
      <c r="G7" t="s">
        <v>306</v>
      </c>
      <c r="H7">
        <v>0</v>
      </c>
      <c r="I7">
        <v>992110.8686160001</v>
      </c>
      <c r="J7">
        <v>87.6190822764285</v>
      </c>
      <c r="K7">
        <v>0</v>
      </c>
      <c r="L7">
        <v>1.634595814508042</v>
      </c>
      <c r="M7">
        <v>170.83</v>
      </c>
      <c r="N7">
        <v>81.43000000000001</v>
      </c>
    </row>
    <row r="8" spans="1:14">
      <c r="A8" s="1" t="s">
        <v>20</v>
      </c>
      <c r="B8">
        <f>HYPERLINK("https://www.suredividend.com/sure-analysis-research-database/","Autonation Inc.")</f>
        <v>0</v>
      </c>
      <c r="C8" t="s">
        <v>302</v>
      </c>
      <c r="D8">
        <v>113.78</v>
      </c>
      <c r="E8">
        <v>0</v>
      </c>
      <c r="F8" t="s">
        <v>306</v>
      </c>
      <c r="G8" t="s">
        <v>306</v>
      </c>
      <c r="H8">
        <v>0</v>
      </c>
      <c r="I8">
        <v>5640.342211</v>
      </c>
      <c r="J8">
        <v>3.815940877180164</v>
      </c>
      <c r="K8">
        <v>0</v>
      </c>
      <c r="L8">
        <v>0.937468068504491</v>
      </c>
      <c r="M8">
        <v>135.57</v>
      </c>
      <c r="N8">
        <v>94.92</v>
      </c>
    </row>
    <row r="9" spans="1:14">
      <c r="A9" s="1" t="s">
        <v>21</v>
      </c>
      <c r="B9">
        <f>HYPERLINK("https://www.suredividend.com/sure-analysis-research-database/","Abercrombie &amp; Fitch Co.")</f>
        <v>0</v>
      </c>
      <c r="C9" t="s">
        <v>302</v>
      </c>
      <c r="D9">
        <v>27.79</v>
      </c>
      <c r="E9">
        <v>0</v>
      </c>
      <c r="F9" t="s">
        <v>306</v>
      </c>
      <c r="G9" t="s">
        <v>306</v>
      </c>
      <c r="H9">
        <v>0</v>
      </c>
      <c r="I9">
        <v>1361.75841</v>
      </c>
      <c r="J9">
        <v>45.40405475393438</v>
      </c>
      <c r="K9">
        <v>0</v>
      </c>
      <c r="L9">
        <v>1.385272988389597</v>
      </c>
      <c r="M9">
        <v>42.09</v>
      </c>
      <c r="N9">
        <v>14.02</v>
      </c>
    </row>
    <row r="10" spans="1:14">
      <c r="A10" s="1" t="s">
        <v>22</v>
      </c>
      <c r="B10">
        <f>HYPERLINK("https://www.suredividend.com/sure-analysis-research-database/","American Public Education Inc")</f>
        <v>0</v>
      </c>
      <c r="C10" t="s">
        <v>303</v>
      </c>
      <c r="D10">
        <v>12.42</v>
      </c>
      <c r="E10">
        <v>0</v>
      </c>
      <c r="F10" t="s">
        <v>306</v>
      </c>
      <c r="G10" t="s">
        <v>306</v>
      </c>
      <c r="H10">
        <v>0</v>
      </c>
      <c r="I10">
        <v>234.639584</v>
      </c>
      <c r="J10" t="s">
        <v>306</v>
      </c>
      <c r="K10">
        <v>-0</v>
      </c>
      <c r="L10">
        <v>0.586184424585519</v>
      </c>
      <c r="M10">
        <v>24.02</v>
      </c>
      <c r="N10">
        <v>7.83</v>
      </c>
    </row>
    <row r="11" spans="1:14">
      <c r="A11" s="1" t="s">
        <v>23</v>
      </c>
      <c r="B11">
        <f>HYPERLINK("https://www.suredividend.com/sure-analysis-research-database/","Aptiv PLC")</f>
        <v>0</v>
      </c>
      <c r="C11" t="s">
        <v>302</v>
      </c>
      <c r="D11">
        <v>104.08</v>
      </c>
      <c r="E11">
        <v>0</v>
      </c>
      <c r="F11" t="s">
        <v>306</v>
      </c>
      <c r="G11" t="s">
        <v>306</v>
      </c>
      <c r="H11">
        <v>0</v>
      </c>
      <c r="I11">
        <v>28200.432182</v>
      </c>
      <c r="J11">
        <v>90.09722741955272</v>
      </c>
      <c r="K11">
        <v>0</v>
      </c>
      <c r="L11">
        <v>1.64001728511261</v>
      </c>
      <c r="M11">
        <v>147.05</v>
      </c>
      <c r="N11">
        <v>77.95999999999999</v>
      </c>
    </row>
    <row r="12" spans="1:14">
      <c r="A12" s="1" t="s">
        <v>24</v>
      </c>
      <c r="B12">
        <f>HYPERLINK("https://www.suredividend.com/sure-analysis-research-database/","Aramark")</f>
        <v>0</v>
      </c>
      <c r="C12" t="s">
        <v>302</v>
      </c>
      <c r="D12">
        <v>45.2</v>
      </c>
      <c r="E12">
        <v>0.009692527575251001</v>
      </c>
      <c r="F12">
        <v>0</v>
      </c>
      <c r="G12">
        <v>0.009347419909568888</v>
      </c>
      <c r="H12">
        <v>0.438102246401386</v>
      </c>
      <c r="I12">
        <v>11677.34533</v>
      </c>
      <c r="J12">
        <v>60.04270443635467</v>
      </c>
      <c r="K12">
        <v>0.5835916430017131</v>
      </c>
      <c r="L12">
        <v>1.069194965135358</v>
      </c>
      <c r="M12">
        <v>45.72</v>
      </c>
      <c r="N12">
        <v>28.58</v>
      </c>
    </row>
    <row r="13" spans="1:14">
      <c r="A13" s="1" t="s">
        <v>25</v>
      </c>
      <c r="B13">
        <f>HYPERLINK("https://www.suredividend.com/sure-analysis-research-database/","Adtalem Global Education Inc")</f>
        <v>0</v>
      </c>
      <c r="C13" t="s">
        <v>303</v>
      </c>
      <c r="D13">
        <v>37.66</v>
      </c>
      <c r="E13">
        <v>0</v>
      </c>
      <c r="F13" t="s">
        <v>306</v>
      </c>
      <c r="G13" t="s">
        <v>306</v>
      </c>
      <c r="H13">
        <v>0</v>
      </c>
      <c r="I13">
        <v>1709.939119</v>
      </c>
      <c r="J13">
        <v>4.524833538413499</v>
      </c>
      <c r="K13">
        <v>0</v>
      </c>
      <c r="L13">
        <v>0.617232505517161</v>
      </c>
      <c r="M13">
        <v>44.4</v>
      </c>
      <c r="N13">
        <v>19.14</v>
      </c>
    </row>
    <row r="14" spans="1:14">
      <c r="A14" s="1" t="s">
        <v>26</v>
      </c>
      <c r="B14">
        <f>HYPERLINK("https://www.suredividend.com/sure-analysis-research-database/","Activision Blizzard Inc")</f>
        <v>0</v>
      </c>
      <c r="C14" t="s">
        <v>304</v>
      </c>
      <c r="D14">
        <v>73.84</v>
      </c>
      <c r="E14">
        <v>0.006365113743335001</v>
      </c>
      <c r="F14" t="s">
        <v>306</v>
      </c>
      <c r="G14" t="s">
        <v>306</v>
      </c>
      <c r="H14">
        <v>0.469999998807907</v>
      </c>
      <c r="I14">
        <v>57789.053555</v>
      </c>
      <c r="J14">
        <v>34.50092749549851</v>
      </c>
      <c r="K14">
        <v>0.2206572764356371</v>
      </c>
      <c r="L14">
        <v>0.274808197311633</v>
      </c>
      <c r="M14">
        <v>81.52</v>
      </c>
      <c r="N14">
        <v>70.94</v>
      </c>
    </row>
    <row r="15" spans="1:14">
      <c r="A15" s="1" t="s">
        <v>27</v>
      </c>
      <c r="B15">
        <f>HYPERLINK("https://www.suredividend.com/sure-analysis-research-database/","American Axle &amp; Manufacturing Holdings Inc")</f>
        <v>0</v>
      </c>
      <c r="C15" t="s">
        <v>302</v>
      </c>
      <c r="D15">
        <v>8.09</v>
      </c>
      <c r="E15">
        <v>0</v>
      </c>
      <c r="F15" t="s">
        <v>306</v>
      </c>
      <c r="G15" t="s">
        <v>306</v>
      </c>
      <c r="H15">
        <v>0</v>
      </c>
      <c r="I15">
        <v>926.743713</v>
      </c>
      <c r="J15">
        <v>231.6859281525</v>
      </c>
      <c r="K15">
        <v>0</v>
      </c>
      <c r="L15">
        <v>1.56541960448292</v>
      </c>
      <c r="M15">
        <v>11.96</v>
      </c>
      <c r="N15">
        <v>6.36</v>
      </c>
    </row>
    <row r="16" spans="1:14">
      <c r="A16" s="1" t="s">
        <v>28</v>
      </c>
      <c r="B16">
        <f>HYPERLINK("https://www.suredividend.com/sure-analysis-research-database/","Autozone Inc.")</f>
        <v>0</v>
      </c>
      <c r="C16" t="s">
        <v>302</v>
      </c>
      <c r="D16">
        <v>2326.61</v>
      </c>
      <c r="E16">
        <v>0</v>
      </c>
      <c r="F16" t="s">
        <v>306</v>
      </c>
      <c r="G16" t="s">
        <v>306</v>
      </c>
      <c r="H16">
        <v>0</v>
      </c>
      <c r="I16">
        <v>43660.397805</v>
      </c>
      <c r="J16">
        <v>18.08867421720795</v>
      </c>
      <c r="K16">
        <v>0</v>
      </c>
      <c r="L16">
        <v>0.5831489525106121</v>
      </c>
      <c r="M16">
        <v>2610.05</v>
      </c>
      <c r="N16">
        <v>1703.32</v>
      </c>
    </row>
    <row r="17" spans="1:14">
      <c r="A17" s="1" t="s">
        <v>29</v>
      </c>
      <c r="B17">
        <f>HYPERLINK("https://www.suredividend.com/sure-analysis-research-database/","Alibaba Group Holding Ltd")</f>
        <v>0</v>
      </c>
      <c r="C17" t="s">
        <v>302</v>
      </c>
      <c r="D17">
        <v>119.86</v>
      </c>
      <c r="E17">
        <v>0</v>
      </c>
      <c r="F17" t="s">
        <v>306</v>
      </c>
      <c r="G17" t="s">
        <v>306</v>
      </c>
      <c r="H17">
        <v>0</v>
      </c>
      <c r="I17">
        <v>317405.873778</v>
      </c>
      <c r="J17">
        <v>51.4998666233101</v>
      </c>
      <c r="K17">
        <v>0</v>
      </c>
      <c r="L17">
        <v>1.298771449134608</v>
      </c>
      <c r="M17">
        <v>129.4</v>
      </c>
      <c r="N17">
        <v>58.01</v>
      </c>
    </row>
    <row r="18" spans="1:14">
      <c r="A18" s="1" t="s">
        <v>30</v>
      </c>
      <c r="B18">
        <f>HYPERLINK("https://www.suredividend.com/sure-analysis-research-database/","BARK Inc")</f>
        <v>0</v>
      </c>
      <c r="C18" t="s">
        <v>305</v>
      </c>
      <c r="D18">
        <v>1.87</v>
      </c>
      <c r="E18">
        <v>0</v>
      </c>
      <c r="F18" t="s">
        <v>306</v>
      </c>
      <c r="G18" t="s">
        <v>306</v>
      </c>
      <c r="H18">
        <v>0</v>
      </c>
      <c r="I18">
        <v>331.428446</v>
      </c>
      <c r="J18">
        <v>0</v>
      </c>
      <c r="K18" t="s">
        <v>306</v>
      </c>
      <c r="L18">
        <v>1.773314952067076</v>
      </c>
      <c r="M18">
        <v>4.46</v>
      </c>
      <c r="N18">
        <v>1.25</v>
      </c>
    </row>
    <row r="19" spans="1:14">
      <c r="A19" s="1" t="s">
        <v>31</v>
      </c>
      <c r="B19">
        <f>HYPERLINK("https://www.suredividend.com/sure-analysis-research-database/","Bed, Bath &amp; Beyond Inc.")</f>
        <v>0</v>
      </c>
      <c r="C19" t="s">
        <v>302</v>
      </c>
      <c r="D19">
        <v>3.35</v>
      </c>
      <c r="E19">
        <v>0</v>
      </c>
      <c r="F19" t="s">
        <v>306</v>
      </c>
      <c r="G19" t="s">
        <v>306</v>
      </c>
      <c r="H19">
        <v>0</v>
      </c>
      <c r="I19">
        <v>269.215028</v>
      </c>
      <c r="J19" t="s">
        <v>306</v>
      </c>
      <c r="K19">
        <v>-0</v>
      </c>
      <c r="L19">
        <v>2.001317180610195</v>
      </c>
      <c r="M19">
        <v>30.06</v>
      </c>
      <c r="N19">
        <v>1.27</v>
      </c>
    </row>
    <row r="20" spans="1:14">
      <c r="A20" s="1" t="s">
        <v>32</v>
      </c>
      <c r="B20">
        <f>HYPERLINK("https://www.suredividend.com/sure-analysis-research-database/","Bath &amp; Body Works Inc")</f>
        <v>0</v>
      </c>
      <c r="C20" t="s">
        <v>306</v>
      </c>
      <c r="D20">
        <v>45.01</v>
      </c>
      <c r="E20">
        <v>0.017622801817914</v>
      </c>
      <c r="F20" t="s">
        <v>306</v>
      </c>
      <c r="G20" t="s">
        <v>306</v>
      </c>
      <c r="H20">
        <v>0.793202309824333</v>
      </c>
      <c r="I20">
        <v>10280.941821</v>
      </c>
      <c r="J20">
        <v>10.70931439703125</v>
      </c>
      <c r="K20">
        <v>0.1992970627699329</v>
      </c>
      <c r="L20">
        <v>1.426707242777073</v>
      </c>
      <c r="M20">
        <v>61.03</v>
      </c>
      <c r="N20">
        <v>25.46</v>
      </c>
    </row>
    <row r="21" spans="1:14">
      <c r="A21" s="1" t="s">
        <v>33</v>
      </c>
      <c r="B21">
        <f>HYPERLINK("https://www.suredividend.com/sure-analysis-BBY/","Best Buy Co. Inc.")</f>
        <v>0</v>
      </c>
      <c r="C21" t="s">
        <v>302</v>
      </c>
      <c r="D21">
        <v>82.67</v>
      </c>
      <c r="E21">
        <v>0.04257892826902141</v>
      </c>
      <c r="F21">
        <v>0.2571428571428571</v>
      </c>
      <c r="G21">
        <v>0.1435470336492659</v>
      </c>
      <c r="H21">
        <v>3.460082091614306</v>
      </c>
      <c r="I21">
        <v>18291.932412</v>
      </c>
      <c r="J21">
        <v>11.80124671753548</v>
      </c>
      <c r="K21">
        <v>0.5133652954917368</v>
      </c>
      <c r="L21">
        <v>1.200605864300677</v>
      </c>
      <c r="M21">
        <v>108.09</v>
      </c>
      <c r="N21">
        <v>60.13</v>
      </c>
    </row>
    <row r="22" spans="1:14">
      <c r="A22" s="1" t="s">
        <v>34</v>
      </c>
      <c r="B22">
        <f>HYPERLINK("https://www.suredividend.com/sure-analysis-research-database/","Bright Horizons Family Solutions, Inc.")</f>
        <v>0</v>
      </c>
      <c r="C22" t="s">
        <v>302</v>
      </c>
      <c r="D22">
        <v>76.51000000000001</v>
      </c>
      <c r="E22">
        <v>0</v>
      </c>
      <c r="F22" t="s">
        <v>306</v>
      </c>
      <c r="G22" t="s">
        <v>306</v>
      </c>
      <c r="H22">
        <v>0</v>
      </c>
      <c r="I22">
        <v>4418.453801</v>
      </c>
      <c r="J22">
        <v>55.4225731679691</v>
      </c>
      <c r="K22">
        <v>0</v>
      </c>
      <c r="L22">
        <v>0.9972244733562221</v>
      </c>
      <c r="M22">
        <v>140.02</v>
      </c>
      <c r="N22">
        <v>54.19</v>
      </c>
    </row>
    <row r="23" spans="1:14">
      <c r="A23" s="1" t="s">
        <v>35</v>
      </c>
      <c r="B23">
        <f>HYPERLINK("https://www.suredividend.com/sure-analysis-BIG/","Big Lots Inc")</f>
        <v>0</v>
      </c>
      <c r="C23" t="s">
        <v>303</v>
      </c>
      <c r="D23">
        <v>17.03</v>
      </c>
      <c r="E23">
        <v>0.07046388725778038</v>
      </c>
      <c r="F23">
        <v>0</v>
      </c>
      <c r="G23">
        <v>0</v>
      </c>
      <c r="H23">
        <v>1.172686093218266</v>
      </c>
      <c r="I23">
        <v>493.169471</v>
      </c>
      <c r="J23" t="s">
        <v>306</v>
      </c>
      <c r="K23" t="s">
        <v>306</v>
      </c>
      <c r="L23">
        <v>1.469686113123618</v>
      </c>
      <c r="M23">
        <v>42.36</v>
      </c>
      <c r="N23">
        <v>12.87</v>
      </c>
    </row>
    <row r="24" spans="1:14">
      <c r="A24" s="1" t="s">
        <v>36</v>
      </c>
      <c r="B24">
        <f>HYPERLINK("https://www.suredividend.com/sure-analysis-research-database/","BJ`s Restaurant Inc.")</f>
        <v>0</v>
      </c>
      <c r="C24" t="s">
        <v>302</v>
      </c>
      <c r="D24">
        <v>32.17</v>
      </c>
      <c r="E24">
        <v>0</v>
      </c>
      <c r="F24" t="s">
        <v>306</v>
      </c>
      <c r="G24" t="s">
        <v>306</v>
      </c>
      <c r="H24">
        <v>0</v>
      </c>
      <c r="I24">
        <v>752.5236</v>
      </c>
      <c r="J24" t="s">
        <v>306</v>
      </c>
      <c r="K24">
        <v>-0</v>
      </c>
      <c r="L24">
        <v>1.369854616905372</v>
      </c>
      <c r="M24">
        <v>35.59</v>
      </c>
      <c r="N24">
        <v>20.15</v>
      </c>
    </row>
    <row r="25" spans="1:14">
      <c r="A25" s="1" t="s">
        <v>37</v>
      </c>
      <c r="B25">
        <f>HYPERLINK("https://www.suredividend.com/sure-analysis-research-database/","Buckle, Inc.")</f>
        <v>0</v>
      </c>
      <c r="C25" t="s">
        <v>302</v>
      </c>
      <c r="D25">
        <v>43.69</v>
      </c>
      <c r="E25">
        <v>0.09226446534246401</v>
      </c>
      <c r="F25">
        <v>6.57142857142857</v>
      </c>
      <c r="G25">
        <v>0.6034712335843391</v>
      </c>
      <c r="H25">
        <v>4.031034490812276</v>
      </c>
      <c r="I25">
        <v>2188.513626</v>
      </c>
      <c r="J25">
        <v>8.729646410795416</v>
      </c>
      <c r="K25">
        <v>0.7966471325715961</v>
      </c>
      <c r="L25">
        <v>1.036566027754099</v>
      </c>
      <c r="M25">
        <v>50</v>
      </c>
      <c r="N25">
        <v>25.77</v>
      </c>
    </row>
    <row r="26" spans="1:14">
      <c r="A26" s="1" t="s">
        <v>38</v>
      </c>
      <c r="B26">
        <f>HYPERLINK("https://www.suredividend.com/sure-analysis-research-database/","Booking Holdings Inc")</f>
        <v>0</v>
      </c>
      <c r="C26" t="s">
        <v>302</v>
      </c>
      <c r="D26">
        <v>2344.29</v>
      </c>
      <c r="E26">
        <v>0</v>
      </c>
      <c r="F26" t="s">
        <v>306</v>
      </c>
      <c r="G26" t="s">
        <v>306</v>
      </c>
      <c r="H26">
        <v>0</v>
      </c>
      <c r="I26">
        <v>90933.574395</v>
      </c>
      <c r="J26">
        <v>37.25259090312167</v>
      </c>
      <c r="K26">
        <v>0</v>
      </c>
      <c r="L26">
        <v>1.181030045307433</v>
      </c>
      <c r="M26">
        <v>2715.66</v>
      </c>
      <c r="N26">
        <v>1616.85</v>
      </c>
    </row>
    <row r="27" spans="1:14">
      <c r="A27" s="1" t="s">
        <v>39</v>
      </c>
      <c r="B27">
        <f>HYPERLINK("https://www.suredividend.com/sure-analysis-research-database/","Bloomin Brands Inc")</f>
        <v>0</v>
      </c>
      <c r="C27" t="s">
        <v>302</v>
      </c>
      <c r="D27">
        <v>23.81</v>
      </c>
      <c r="E27">
        <v>0.023296629958276</v>
      </c>
      <c r="F27" t="s">
        <v>306</v>
      </c>
      <c r="G27" t="s">
        <v>306</v>
      </c>
      <c r="H27">
        <v>0.554692759306568</v>
      </c>
      <c r="I27">
        <v>2090.366664</v>
      </c>
      <c r="J27">
        <v>19.99183886573388</v>
      </c>
      <c r="K27">
        <v>0.5184044479500636</v>
      </c>
      <c r="L27">
        <v>1.268034270007028</v>
      </c>
      <c r="M27">
        <v>25.14</v>
      </c>
      <c r="N27">
        <v>15.69</v>
      </c>
    </row>
    <row r="28" spans="1:14">
      <c r="A28" s="1" t="s">
        <v>40</v>
      </c>
      <c r="B28">
        <f>HYPERLINK("https://www.suredividend.com/sure-analysis-research-database/","Barnes &amp; Noble Education Inc")</f>
        <v>0</v>
      </c>
      <c r="C28" t="s">
        <v>302</v>
      </c>
      <c r="D28">
        <v>1.84</v>
      </c>
      <c r="E28">
        <v>0</v>
      </c>
      <c r="F28" t="s">
        <v>306</v>
      </c>
      <c r="G28" t="s">
        <v>306</v>
      </c>
      <c r="H28">
        <v>0</v>
      </c>
      <c r="I28">
        <v>96.78178800000001</v>
      </c>
      <c r="J28" t="s">
        <v>306</v>
      </c>
      <c r="K28">
        <v>-0</v>
      </c>
      <c r="L28">
        <v>1.504494590508118</v>
      </c>
      <c r="M28">
        <v>6.29</v>
      </c>
      <c r="N28">
        <v>1.38</v>
      </c>
    </row>
    <row r="29" spans="1:14">
      <c r="A29" s="1" t="s">
        <v>41</v>
      </c>
      <c r="B29">
        <f>HYPERLINK("https://www.suredividend.com/sure-analysis-research-database/","Boot Barn Holdings Inc")</f>
        <v>0</v>
      </c>
      <c r="C29" t="s">
        <v>302</v>
      </c>
      <c r="D29">
        <v>72.95</v>
      </c>
      <c r="E29">
        <v>0</v>
      </c>
      <c r="F29" t="s">
        <v>306</v>
      </c>
      <c r="G29" t="s">
        <v>306</v>
      </c>
      <c r="H29">
        <v>0</v>
      </c>
      <c r="I29">
        <v>2174.747466</v>
      </c>
      <c r="J29">
        <v>11.73534646765525</v>
      </c>
      <c r="K29">
        <v>0</v>
      </c>
      <c r="L29">
        <v>1.540809965317652</v>
      </c>
      <c r="M29">
        <v>105.66</v>
      </c>
      <c r="N29">
        <v>50.2</v>
      </c>
    </row>
    <row r="30" spans="1:14">
      <c r="A30" s="1" t="s">
        <v>42</v>
      </c>
      <c r="B30">
        <f>HYPERLINK("https://www.suredividend.com/sure-analysis-research-database/","Burlington Stores Inc")</f>
        <v>0</v>
      </c>
      <c r="C30" t="s">
        <v>302</v>
      </c>
      <c r="D30">
        <v>221.84</v>
      </c>
      <c r="E30">
        <v>0</v>
      </c>
      <c r="F30" t="s">
        <v>306</v>
      </c>
      <c r="G30" t="s">
        <v>306</v>
      </c>
      <c r="H30">
        <v>0</v>
      </c>
      <c r="I30">
        <v>14540.828239</v>
      </c>
      <c r="J30">
        <v>87.30136611819235</v>
      </c>
      <c r="K30">
        <v>0</v>
      </c>
      <c r="L30">
        <v>1.273288675421222</v>
      </c>
      <c r="M30">
        <v>243.94</v>
      </c>
      <c r="N30">
        <v>106.47</v>
      </c>
    </row>
    <row r="31" spans="1:14">
      <c r="A31" s="1" t="s">
        <v>43</v>
      </c>
      <c r="B31">
        <f>HYPERLINK("https://www.suredividend.com/sure-analysis-BWA/","BorgWarner Inc")</f>
        <v>0</v>
      </c>
      <c r="C31" t="s">
        <v>302</v>
      </c>
      <c r="D31">
        <v>44.4</v>
      </c>
      <c r="E31">
        <v>0.01531531531531532</v>
      </c>
      <c r="F31">
        <v>0</v>
      </c>
      <c r="G31">
        <v>0</v>
      </c>
      <c r="H31">
        <v>0.676427699972982</v>
      </c>
      <c r="I31">
        <v>10396.434492</v>
      </c>
      <c r="J31">
        <v>12.70957761858191</v>
      </c>
      <c r="K31">
        <v>0.1972092419746303</v>
      </c>
      <c r="L31">
        <v>1.095349353416233</v>
      </c>
      <c r="M31">
        <v>45.13</v>
      </c>
      <c r="N31">
        <v>31.01</v>
      </c>
    </row>
    <row r="32" spans="1:14">
      <c r="A32" s="1" t="s">
        <v>44</v>
      </c>
      <c r="B32">
        <f>HYPERLINK("https://www.suredividend.com/sure-analysis-research-database/","Betterware de Mexico S.A.P.I. de C.V")</f>
        <v>0</v>
      </c>
      <c r="C32" t="s">
        <v>302</v>
      </c>
      <c r="D32">
        <v>8.1</v>
      </c>
      <c r="E32">
        <v>0.147247219308904</v>
      </c>
      <c r="F32" t="s">
        <v>306</v>
      </c>
      <c r="G32" t="s">
        <v>306</v>
      </c>
      <c r="H32">
        <v>1.192702476402124</v>
      </c>
      <c r="I32">
        <v>302.264023</v>
      </c>
      <c r="J32">
        <v>0</v>
      </c>
      <c r="K32" t="s">
        <v>306</v>
      </c>
      <c r="L32">
        <v>0.7983847927848191</v>
      </c>
      <c r="M32">
        <v>22.33</v>
      </c>
      <c r="N32">
        <v>6.26</v>
      </c>
    </row>
    <row r="33" spans="1:14">
      <c r="A33" s="1" t="s">
        <v>45</v>
      </c>
      <c r="B33">
        <f>HYPERLINK("https://www.suredividend.com/sure-analysis-research-database/","Boyd Gaming Corp.")</f>
        <v>0</v>
      </c>
      <c r="C33" t="s">
        <v>302</v>
      </c>
      <c r="D33">
        <v>60.13</v>
      </c>
      <c r="E33">
        <v>0.009936282887077002</v>
      </c>
      <c r="F33" t="s">
        <v>306</v>
      </c>
      <c r="G33" t="s">
        <v>306</v>
      </c>
      <c r="H33">
        <v>0.5974686899999481</v>
      </c>
      <c r="I33">
        <v>6276.073801</v>
      </c>
      <c r="J33">
        <v>10.88698347876317</v>
      </c>
      <c r="K33">
        <v>0.1151192080924755</v>
      </c>
      <c r="L33">
        <v>1.15976104009936</v>
      </c>
      <c r="M33">
        <v>71.93000000000001</v>
      </c>
      <c r="N33">
        <v>45.84</v>
      </c>
    </row>
    <row r="34" spans="1:14">
      <c r="A34" s="1" t="s">
        <v>46</v>
      </c>
      <c r="B34">
        <f>HYPERLINK("https://www.suredividend.com/sure-analysis-CAKE/","Cheesecake Factory Inc.")</f>
        <v>0</v>
      </c>
      <c r="C34" t="s">
        <v>302</v>
      </c>
      <c r="D34">
        <v>39.01</v>
      </c>
      <c r="E34">
        <v>0.02768520892078954</v>
      </c>
      <c r="F34" t="s">
        <v>306</v>
      </c>
      <c r="G34" t="s">
        <v>306</v>
      </c>
      <c r="H34">
        <v>0.8037066575538051</v>
      </c>
      <c r="I34">
        <v>2005.899505</v>
      </c>
      <c r="J34">
        <v>42.67780484159911</v>
      </c>
      <c r="K34">
        <v>0.8701891051903475</v>
      </c>
      <c r="L34">
        <v>1.285686651261348</v>
      </c>
      <c r="M34">
        <v>43.58</v>
      </c>
      <c r="N34">
        <v>25.63</v>
      </c>
    </row>
    <row r="35" spans="1:14">
      <c r="A35" s="1" t="s">
        <v>47</v>
      </c>
      <c r="B35">
        <f>HYPERLINK("https://www.suredividend.com/sure-analysis-research-database/","Caleres Inc")</f>
        <v>0</v>
      </c>
      <c r="C35" t="s">
        <v>302</v>
      </c>
      <c r="D35">
        <v>23.07</v>
      </c>
      <c r="E35">
        <v>0.01208083555786</v>
      </c>
      <c r="F35">
        <v>0</v>
      </c>
      <c r="G35">
        <v>0</v>
      </c>
      <c r="H35">
        <v>0.278704876319839</v>
      </c>
      <c r="I35">
        <v>821.662158</v>
      </c>
      <c r="J35">
        <v>4.904011114062155</v>
      </c>
      <c r="K35">
        <v>0.05993653254190087</v>
      </c>
      <c r="L35">
        <v>1.125932563388343</v>
      </c>
      <c r="M35">
        <v>30.94</v>
      </c>
      <c r="N35">
        <v>17.6</v>
      </c>
    </row>
    <row r="36" spans="1:14">
      <c r="A36" s="1" t="s">
        <v>48</v>
      </c>
      <c r="B36">
        <f>HYPERLINK("https://www.suredividend.com/sure-analysis-research-database/","Cango Inc")</f>
        <v>0</v>
      </c>
      <c r="C36" t="s">
        <v>304</v>
      </c>
      <c r="D36">
        <v>1.38</v>
      </c>
      <c r="E36">
        <v>0.7246376811594201</v>
      </c>
      <c r="F36" t="s">
        <v>306</v>
      </c>
      <c r="G36" t="s">
        <v>306</v>
      </c>
      <c r="H36">
        <v>1</v>
      </c>
      <c r="I36">
        <v>141.103341</v>
      </c>
      <c r="J36">
        <v>0</v>
      </c>
      <c r="K36" t="s">
        <v>306</v>
      </c>
      <c r="L36">
        <v>0.315442726172902</v>
      </c>
      <c r="M36">
        <v>3.38</v>
      </c>
      <c r="N36">
        <v>0.9778</v>
      </c>
    </row>
    <row r="37" spans="1:14">
      <c r="A37" s="1" t="s">
        <v>49</v>
      </c>
      <c r="B37">
        <f>HYPERLINK("https://www.suredividend.com/sure-analysis-research-database/","Cato Corp.")</f>
        <v>0</v>
      </c>
      <c r="C37" t="s">
        <v>302</v>
      </c>
      <c r="D37">
        <v>10.23</v>
      </c>
      <c r="E37">
        <v>0.064764215772574</v>
      </c>
      <c r="F37" t="s">
        <v>306</v>
      </c>
      <c r="G37" t="s">
        <v>306</v>
      </c>
      <c r="H37">
        <v>0.6625379273534361</v>
      </c>
      <c r="I37">
        <v>198.63501</v>
      </c>
      <c r="J37">
        <v>5.690406215372275</v>
      </c>
      <c r="K37">
        <v>0.4015381377899613</v>
      </c>
      <c r="L37">
        <v>0.852798137717084</v>
      </c>
      <c r="M37">
        <v>16.93</v>
      </c>
      <c r="N37">
        <v>8.25</v>
      </c>
    </row>
    <row r="38" spans="1:14">
      <c r="A38" s="1" t="s">
        <v>50</v>
      </c>
      <c r="B38">
        <f>HYPERLINK("https://www.suredividend.com/sure-analysis-research-database/","Carnival Corp.")</f>
        <v>0</v>
      </c>
      <c r="C38" t="s">
        <v>302</v>
      </c>
      <c r="D38">
        <v>10.47</v>
      </c>
      <c r="E38">
        <v>0</v>
      </c>
      <c r="F38" t="s">
        <v>306</v>
      </c>
      <c r="G38" t="s">
        <v>306</v>
      </c>
      <c r="H38">
        <v>0</v>
      </c>
      <c r="I38">
        <v>11650.040248</v>
      </c>
      <c r="J38" t="s">
        <v>306</v>
      </c>
      <c r="K38">
        <v>-0</v>
      </c>
      <c r="L38">
        <v>2.022856331010226</v>
      </c>
      <c r="M38">
        <v>23.86</v>
      </c>
      <c r="N38">
        <v>6.11</v>
      </c>
    </row>
    <row r="39" spans="1:14">
      <c r="A39" s="1" t="s">
        <v>51</v>
      </c>
      <c r="B39">
        <f>HYPERLINK("https://www.suredividend.com/sure-analysis-research-database/","Century Communities Inc")</f>
        <v>0</v>
      </c>
      <c r="C39" t="s">
        <v>302</v>
      </c>
      <c r="D39">
        <v>58.15</v>
      </c>
      <c r="E39">
        <v>0.013685374513571</v>
      </c>
      <c r="F39" t="s">
        <v>306</v>
      </c>
      <c r="G39" t="s">
        <v>306</v>
      </c>
      <c r="H39">
        <v>0.795804527964161</v>
      </c>
      <c r="I39">
        <v>1847.56128</v>
      </c>
      <c r="J39">
        <v>0</v>
      </c>
      <c r="K39" t="s">
        <v>306</v>
      </c>
      <c r="L39">
        <v>1.476964743571495</v>
      </c>
      <c r="M39">
        <v>67.77</v>
      </c>
      <c r="N39">
        <v>38.67</v>
      </c>
    </row>
    <row r="40" spans="1:14">
      <c r="A40" s="1" t="s">
        <v>52</v>
      </c>
      <c r="B40">
        <f>HYPERLINK("https://www.suredividend.com/sure-analysis-research-database/","Churchill Downs, Inc.")</f>
        <v>0</v>
      </c>
      <c r="C40" t="s">
        <v>302</v>
      </c>
      <c r="D40">
        <v>243.12</v>
      </c>
      <c r="E40">
        <v>0.002936821267886</v>
      </c>
      <c r="F40" t="s">
        <v>306</v>
      </c>
      <c r="G40" t="s">
        <v>306</v>
      </c>
      <c r="H40">
        <v>0.713999986648559</v>
      </c>
      <c r="I40">
        <v>9093.482759</v>
      </c>
      <c r="J40">
        <v>18.87789653161719</v>
      </c>
      <c r="K40">
        <v>0.05725741673204162</v>
      </c>
      <c r="L40">
        <v>1.213841680824656</v>
      </c>
      <c r="M40">
        <v>248.53</v>
      </c>
      <c r="N40">
        <v>172.19</v>
      </c>
    </row>
    <row r="41" spans="1:14">
      <c r="A41" s="1" t="s">
        <v>53</v>
      </c>
      <c r="B41">
        <f>HYPERLINK("https://www.suredividend.com/sure-analysis-research-database/","Chegg Inc")</f>
        <v>0</v>
      </c>
      <c r="C41" t="s">
        <v>303</v>
      </c>
      <c r="D41">
        <v>20.56</v>
      </c>
      <c r="E41">
        <v>0</v>
      </c>
      <c r="F41" t="s">
        <v>306</v>
      </c>
      <c r="G41" t="s">
        <v>306</v>
      </c>
      <c r="H41">
        <v>0</v>
      </c>
      <c r="I41">
        <v>2579.813596</v>
      </c>
      <c r="J41">
        <v>8.924035049777574</v>
      </c>
      <c r="K41">
        <v>0</v>
      </c>
      <c r="L41">
        <v>1.302411762346533</v>
      </c>
      <c r="M41">
        <v>37.64</v>
      </c>
      <c r="N41">
        <v>15.66</v>
      </c>
    </row>
    <row r="42" spans="1:14">
      <c r="A42" s="1" t="s">
        <v>54</v>
      </c>
      <c r="B42">
        <f>HYPERLINK("https://www.suredividend.com/sure-analysis-research-database/","Choice Hotels International, Inc.")</f>
        <v>0</v>
      </c>
      <c r="C42" t="s">
        <v>302</v>
      </c>
      <c r="D42">
        <v>123.91</v>
      </c>
      <c r="E42">
        <v>0.007642409196452001</v>
      </c>
      <c r="F42" t="s">
        <v>306</v>
      </c>
      <c r="G42" t="s">
        <v>306</v>
      </c>
      <c r="H42">
        <v>0.9469709235324091</v>
      </c>
      <c r="I42">
        <v>6604.304244</v>
      </c>
      <c r="J42">
        <v>0</v>
      </c>
      <c r="K42" t="s">
        <v>306</v>
      </c>
      <c r="L42">
        <v>0.8899332831180861</v>
      </c>
      <c r="M42">
        <v>152.48</v>
      </c>
      <c r="N42">
        <v>103.71</v>
      </c>
    </row>
    <row r="43" spans="1:14">
      <c r="A43" s="1" t="s">
        <v>55</v>
      </c>
      <c r="B43">
        <f>HYPERLINK("https://www.suredividend.com/sure-analysis-research-database/","Chico`s Fas, Inc.")</f>
        <v>0</v>
      </c>
      <c r="C43" t="s">
        <v>302</v>
      </c>
      <c r="D43">
        <v>4.84</v>
      </c>
      <c r="E43">
        <v>0</v>
      </c>
      <c r="F43" t="s">
        <v>306</v>
      </c>
      <c r="G43" t="s">
        <v>306</v>
      </c>
      <c r="H43">
        <v>0</v>
      </c>
      <c r="I43">
        <v>605.6940949999999</v>
      </c>
      <c r="J43">
        <v>5.415913433241532</v>
      </c>
      <c r="K43">
        <v>0</v>
      </c>
      <c r="L43">
        <v>1.349079688299035</v>
      </c>
      <c r="M43">
        <v>7.31</v>
      </c>
      <c r="N43">
        <v>3.8</v>
      </c>
    </row>
    <row r="44" spans="1:14">
      <c r="A44" s="1" t="s">
        <v>56</v>
      </c>
      <c r="B44">
        <f>HYPERLINK("https://www.suredividend.com/sure-analysis-research-database/","Chuy`s Holdings Inc")</f>
        <v>0</v>
      </c>
      <c r="C44" t="s">
        <v>302</v>
      </c>
      <c r="D44">
        <v>34.24</v>
      </c>
      <c r="E44">
        <v>0</v>
      </c>
      <c r="F44" t="s">
        <v>306</v>
      </c>
      <c r="G44" t="s">
        <v>306</v>
      </c>
      <c r="H44">
        <v>0</v>
      </c>
      <c r="I44">
        <v>616.193072</v>
      </c>
      <c r="J44">
        <v>0</v>
      </c>
      <c r="K44" t="s">
        <v>306</v>
      </c>
      <c r="L44">
        <v>1.133467872001446</v>
      </c>
      <c r="M44">
        <v>34.64</v>
      </c>
      <c r="N44">
        <v>18.64</v>
      </c>
    </row>
    <row r="45" spans="1:14">
      <c r="A45" s="1" t="s">
        <v>57</v>
      </c>
      <c r="B45">
        <f>HYPERLINK("https://www.suredividend.com/sure-analysis-research-database/","Chewy Inc")</f>
        <v>0</v>
      </c>
      <c r="C45" t="s">
        <v>302</v>
      </c>
      <c r="D45">
        <v>41.33</v>
      </c>
      <c r="E45">
        <v>0</v>
      </c>
      <c r="F45" t="s">
        <v>306</v>
      </c>
      <c r="G45" t="s">
        <v>306</v>
      </c>
      <c r="H45">
        <v>0</v>
      </c>
      <c r="I45">
        <v>4635.575734</v>
      </c>
      <c r="J45" t="s">
        <v>306</v>
      </c>
      <c r="K45">
        <v>-0</v>
      </c>
      <c r="L45">
        <v>2.201571718492415</v>
      </c>
      <c r="M45">
        <v>54.19</v>
      </c>
      <c r="N45">
        <v>22.22</v>
      </c>
    </row>
    <row r="46" spans="1:14">
      <c r="A46" s="1" t="s">
        <v>58</v>
      </c>
      <c r="B46">
        <f>HYPERLINK("https://www.suredividend.com/sure-analysis-research-database/","Chipotle Mexican Grill")</f>
        <v>0</v>
      </c>
      <c r="C46" t="s">
        <v>302</v>
      </c>
      <c r="D46">
        <v>1555.19</v>
      </c>
      <c r="E46">
        <v>0</v>
      </c>
      <c r="F46" t="s">
        <v>306</v>
      </c>
      <c r="G46" t="s">
        <v>306</v>
      </c>
      <c r="H46">
        <v>0</v>
      </c>
      <c r="I46">
        <v>43111.596171</v>
      </c>
      <c r="J46">
        <v>53.29993134847172</v>
      </c>
      <c r="K46">
        <v>0</v>
      </c>
      <c r="L46">
        <v>1.218851712374481</v>
      </c>
      <c r="M46">
        <v>1754.56</v>
      </c>
      <c r="N46">
        <v>1196.28</v>
      </c>
    </row>
    <row r="47" spans="1:14">
      <c r="A47" s="1" t="s">
        <v>59</v>
      </c>
      <c r="B47">
        <f>HYPERLINK("https://www.suredividend.com/sure-analysis-research-database/","Columbia Sportswear Co.")</f>
        <v>0</v>
      </c>
      <c r="C47" t="s">
        <v>302</v>
      </c>
      <c r="D47">
        <v>88.84</v>
      </c>
      <c r="E47">
        <v>0.013431755634327</v>
      </c>
      <c r="F47" t="s">
        <v>306</v>
      </c>
      <c r="G47" t="s">
        <v>306</v>
      </c>
      <c r="H47">
        <v>1.193277170553634</v>
      </c>
      <c r="I47">
        <v>5518.174534</v>
      </c>
      <c r="J47">
        <v>16.10153900470075</v>
      </c>
      <c r="K47">
        <v>0.2222117636040287</v>
      </c>
      <c r="L47">
        <v>1.155796742228843</v>
      </c>
      <c r="M47">
        <v>100.15</v>
      </c>
      <c r="N47">
        <v>64.78</v>
      </c>
    </row>
    <row r="48" spans="1:14">
      <c r="A48" s="1" t="s">
        <v>60</v>
      </c>
      <c r="B48">
        <f>HYPERLINK("https://www.suredividend.com/sure-analysis-research-database/","Conns Inc")</f>
        <v>0</v>
      </c>
      <c r="C48" t="s">
        <v>302</v>
      </c>
      <c r="D48">
        <v>10.14</v>
      </c>
      <c r="E48">
        <v>0</v>
      </c>
      <c r="F48" t="s">
        <v>306</v>
      </c>
      <c r="G48" t="s">
        <v>306</v>
      </c>
      <c r="H48">
        <v>0</v>
      </c>
      <c r="I48">
        <v>242.803263</v>
      </c>
      <c r="J48" t="s">
        <v>306</v>
      </c>
      <c r="K48">
        <v>-0</v>
      </c>
      <c r="L48">
        <v>1.766903395323255</v>
      </c>
      <c r="M48">
        <v>25.79</v>
      </c>
      <c r="N48">
        <v>5.69</v>
      </c>
    </row>
    <row r="49" spans="1:14">
      <c r="A49" s="1" t="s">
        <v>61</v>
      </c>
      <c r="B49">
        <f>HYPERLINK("https://www.suredividend.com/sure-analysis-COST/","Costco Wholesale Corp")</f>
        <v>0</v>
      </c>
      <c r="C49" t="s">
        <v>303</v>
      </c>
      <c r="D49">
        <v>480.11</v>
      </c>
      <c r="E49">
        <v>0.007498281643789965</v>
      </c>
      <c r="F49">
        <v>0.139240506329114</v>
      </c>
      <c r="G49">
        <v>0.09565425774785385</v>
      </c>
      <c r="H49">
        <v>3.481147228633501</v>
      </c>
      <c r="I49">
        <v>213038.747474</v>
      </c>
      <c r="J49">
        <v>36.20644926477906</v>
      </c>
      <c r="K49">
        <v>0.2631252629352608</v>
      </c>
      <c r="L49">
        <v>0.9334157177856011</v>
      </c>
      <c r="M49">
        <v>609.12</v>
      </c>
      <c r="N49">
        <v>405.08</v>
      </c>
    </row>
    <row r="50" spans="1:14">
      <c r="A50" s="1" t="s">
        <v>62</v>
      </c>
      <c r="B50">
        <f>HYPERLINK("https://www.suredividend.com/sure-analysis-research-database/","Coty Inc")</f>
        <v>0</v>
      </c>
      <c r="C50" t="s">
        <v>303</v>
      </c>
      <c r="D50">
        <v>9.52</v>
      </c>
      <c r="E50">
        <v>0</v>
      </c>
      <c r="F50" t="s">
        <v>306</v>
      </c>
      <c r="G50" t="s">
        <v>306</v>
      </c>
      <c r="H50">
        <v>0</v>
      </c>
      <c r="I50">
        <v>8083.549125</v>
      </c>
      <c r="J50">
        <v>28.68541208147622</v>
      </c>
      <c r="K50">
        <v>0</v>
      </c>
      <c r="L50">
        <v>1.480788916763147</v>
      </c>
      <c r="M50">
        <v>10.02</v>
      </c>
      <c r="N50">
        <v>5.9</v>
      </c>
    </row>
    <row r="51" spans="1:14">
      <c r="A51" s="1" t="s">
        <v>63</v>
      </c>
      <c r="B51">
        <f>HYPERLINK("https://www.suredividend.com/sure-analysis-research-database/","Copa Holdings S.A.")</f>
        <v>0</v>
      </c>
      <c r="C51" t="s">
        <v>301</v>
      </c>
      <c r="D51">
        <v>91.90000000000001</v>
      </c>
      <c r="E51">
        <v>0</v>
      </c>
      <c r="F51" t="s">
        <v>306</v>
      </c>
      <c r="G51" t="s">
        <v>306</v>
      </c>
      <c r="H51">
        <v>0</v>
      </c>
      <c r="I51">
        <v>2848.451528</v>
      </c>
      <c r="J51">
        <v>7.53486844639135</v>
      </c>
      <c r="K51">
        <v>0</v>
      </c>
      <c r="L51">
        <v>1.013781351780202</v>
      </c>
      <c r="M51">
        <v>97.63</v>
      </c>
      <c r="N51">
        <v>55.25</v>
      </c>
    </row>
    <row r="52" spans="1:14">
      <c r="A52" s="1" t="s">
        <v>64</v>
      </c>
      <c r="B52">
        <f>HYPERLINK("https://www.suredividend.com/sure-analysis-research-database/","Coupang Inc")</f>
        <v>0</v>
      </c>
      <c r="C52" t="s">
        <v>306</v>
      </c>
      <c r="D52">
        <v>16.69</v>
      </c>
      <c r="E52">
        <v>0</v>
      </c>
      <c r="F52" t="s">
        <v>306</v>
      </c>
      <c r="G52" t="s">
        <v>306</v>
      </c>
      <c r="H52">
        <v>0</v>
      </c>
      <c r="I52">
        <v>26628.815522</v>
      </c>
      <c r="J52" t="s">
        <v>306</v>
      </c>
      <c r="K52">
        <v>-0</v>
      </c>
      <c r="L52">
        <v>1.851504705235241</v>
      </c>
      <c r="M52">
        <v>27.12</v>
      </c>
      <c r="N52">
        <v>8.98</v>
      </c>
    </row>
    <row r="53" spans="1:14">
      <c r="A53" s="1" t="s">
        <v>65</v>
      </c>
      <c r="B53">
        <f>HYPERLINK("https://www.suredividend.com/sure-analysis-research-database/","Capri Holdings Ltd")</f>
        <v>0</v>
      </c>
      <c r="C53" t="s">
        <v>302</v>
      </c>
      <c r="D53">
        <v>63.17</v>
      </c>
      <c r="E53">
        <v>0</v>
      </c>
      <c r="F53" t="s">
        <v>306</v>
      </c>
      <c r="G53" t="s">
        <v>306</v>
      </c>
      <c r="H53">
        <v>0</v>
      </c>
      <c r="I53">
        <v>8135.863033</v>
      </c>
      <c r="J53">
        <v>9.825921537222223</v>
      </c>
      <c r="K53">
        <v>0</v>
      </c>
      <c r="L53">
        <v>1.588666041786135</v>
      </c>
      <c r="M53">
        <v>72.37</v>
      </c>
      <c r="N53">
        <v>36.9</v>
      </c>
    </row>
    <row r="54" spans="1:14">
      <c r="A54" s="1" t="s">
        <v>66</v>
      </c>
      <c r="B54">
        <f>HYPERLINK("https://www.suredividend.com/sure-analysis-research-database/","Copart, Inc.")</f>
        <v>0</v>
      </c>
      <c r="C54" t="s">
        <v>301</v>
      </c>
      <c r="D54">
        <v>63.48</v>
      </c>
      <c r="E54">
        <v>0</v>
      </c>
      <c r="F54" t="s">
        <v>306</v>
      </c>
      <c r="G54" t="s">
        <v>306</v>
      </c>
      <c r="H54">
        <v>0</v>
      </c>
      <c r="I54">
        <v>15112.631991</v>
      </c>
      <c r="J54">
        <v>14.05022428169931</v>
      </c>
      <c r="K54">
        <v>0</v>
      </c>
      <c r="L54">
        <v>1.14893279653602</v>
      </c>
      <c r="M54">
        <v>67.79000000000001</v>
      </c>
      <c r="N54">
        <v>51.11</v>
      </c>
    </row>
    <row r="55" spans="1:14">
      <c r="A55" s="1" t="s">
        <v>67</v>
      </c>
      <c r="B55">
        <f>HYPERLINK("https://www.suredividend.com/sure-analysis-research-database/","Cooper-Standard Holdings Inc")</f>
        <v>0</v>
      </c>
      <c r="C55" t="s">
        <v>302</v>
      </c>
      <c r="D55">
        <v>12.5</v>
      </c>
      <c r="E55">
        <v>0</v>
      </c>
      <c r="F55" t="s">
        <v>306</v>
      </c>
      <c r="G55" t="s">
        <v>306</v>
      </c>
      <c r="H55">
        <v>0</v>
      </c>
      <c r="I55">
        <v>213.850363</v>
      </c>
      <c r="J55">
        <v>0</v>
      </c>
      <c r="K55" t="s">
        <v>306</v>
      </c>
      <c r="L55">
        <v>2.042004712270816</v>
      </c>
      <c r="M55">
        <v>22.82</v>
      </c>
      <c r="N55">
        <v>3.53</v>
      </c>
    </row>
    <row r="56" spans="1:14">
      <c r="A56" s="1" t="s">
        <v>68</v>
      </c>
      <c r="B56">
        <f>HYPERLINK("https://www.suredividend.com/sure-analysis-CRI/","Carters Inc")</f>
        <v>0</v>
      </c>
      <c r="C56" t="s">
        <v>302</v>
      </c>
      <c r="D56">
        <v>81.37</v>
      </c>
      <c r="E56">
        <v>0.03686862480029494</v>
      </c>
      <c r="F56" t="s">
        <v>306</v>
      </c>
      <c r="G56" t="s">
        <v>306</v>
      </c>
      <c r="H56">
        <v>2.95538475689987</v>
      </c>
      <c r="I56">
        <v>3105.208578</v>
      </c>
      <c r="J56">
        <v>11.79938433884188</v>
      </c>
      <c r="K56">
        <v>0.447785569227253</v>
      </c>
      <c r="L56">
        <v>1.101416359373201</v>
      </c>
      <c r="M56">
        <v>96.34999999999999</v>
      </c>
      <c r="N56">
        <v>62.03</v>
      </c>
    </row>
    <row r="57" spans="1:14">
      <c r="A57" s="1" t="s">
        <v>69</v>
      </c>
      <c r="B57">
        <f>HYPERLINK("https://www.suredividend.com/sure-analysis-research-database/","Americas Car Mart, Inc.")</f>
        <v>0</v>
      </c>
      <c r="C57" t="s">
        <v>302</v>
      </c>
      <c r="D57">
        <v>77.42</v>
      </c>
      <c r="E57">
        <v>0</v>
      </c>
      <c r="F57" t="s">
        <v>306</v>
      </c>
      <c r="G57" t="s">
        <v>306</v>
      </c>
      <c r="H57">
        <v>0</v>
      </c>
      <c r="I57">
        <v>493.075593</v>
      </c>
      <c r="J57">
        <v>7.980119000453162</v>
      </c>
      <c r="K57">
        <v>0</v>
      </c>
      <c r="L57">
        <v>1.229783883165667</v>
      </c>
      <c r="M57">
        <v>127.05</v>
      </c>
      <c r="N57">
        <v>52.24</v>
      </c>
    </row>
    <row r="58" spans="1:14">
      <c r="A58" s="1" t="s">
        <v>70</v>
      </c>
      <c r="B58">
        <f>HYPERLINK("https://www.suredividend.com/sure-analysis-research-database/","Cavco Industries Inc")</f>
        <v>0</v>
      </c>
      <c r="C58" t="s">
        <v>302</v>
      </c>
      <c r="D58">
        <v>258.16</v>
      </c>
      <c r="E58">
        <v>0</v>
      </c>
      <c r="F58" t="s">
        <v>306</v>
      </c>
      <c r="G58" t="s">
        <v>306</v>
      </c>
      <c r="H58">
        <v>0</v>
      </c>
      <c r="I58">
        <v>2300.034956</v>
      </c>
      <c r="J58">
        <v>8.622081024737501</v>
      </c>
      <c r="K58">
        <v>0</v>
      </c>
      <c r="L58">
        <v>1.343957101655825</v>
      </c>
      <c r="M58">
        <v>305.21</v>
      </c>
      <c r="N58">
        <v>179.47</v>
      </c>
    </row>
    <row r="59" spans="1:14">
      <c r="A59" s="1" t="s">
        <v>71</v>
      </c>
      <c r="B59">
        <f>HYPERLINK("https://www.suredividend.com/sure-analysis-research-database/","Carvana Co.")</f>
        <v>0</v>
      </c>
      <c r="C59" t="s">
        <v>302</v>
      </c>
      <c r="D59">
        <v>6.49</v>
      </c>
      <c r="E59">
        <v>0</v>
      </c>
      <c r="F59" t="s">
        <v>306</v>
      </c>
      <c r="G59" t="s">
        <v>306</v>
      </c>
      <c r="H59">
        <v>0</v>
      </c>
      <c r="I59">
        <v>1225.623656</v>
      </c>
      <c r="J59" t="s">
        <v>306</v>
      </c>
      <c r="K59">
        <v>-0</v>
      </c>
      <c r="L59">
        <v>3.294861850075428</v>
      </c>
      <c r="M59">
        <v>167</v>
      </c>
      <c r="N59">
        <v>3.55</v>
      </c>
    </row>
    <row r="60" spans="1:14">
      <c r="A60" s="1" t="s">
        <v>72</v>
      </c>
      <c r="B60">
        <f>HYPERLINK("https://www.suredividend.com/sure-analysis-research-database/","Caesars Entertainment Inc")</f>
        <v>0</v>
      </c>
      <c r="C60" t="s">
        <v>302</v>
      </c>
      <c r="D60">
        <v>47.52</v>
      </c>
      <c r="E60">
        <v>0</v>
      </c>
      <c r="F60" t="s">
        <v>306</v>
      </c>
      <c r="G60" t="s">
        <v>306</v>
      </c>
      <c r="H60">
        <v>0</v>
      </c>
      <c r="I60">
        <v>10196.18131</v>
      </c>
      <c r="J60" t="s">
        <v>306</v>
      </c>
      <c r="K60">
        <v>-0</v>
      </c>
      <c r="L60">
        <v>2.147460500445162</v>
      </c>
      <c r="M60">
        <v>89.8</v>
      </c>
      <c r="N60">
        <v>31.31</v>
      </c>
    </row>
    <row r="61" spans="1:14">
      <c r="A61" s="1" t="s">
        <v>73</v>
      </c>
      <c r="B61">
        <f>HYPERLINK("https://www.suredividend.com/sure-analysis-research-database/","Dada Nexus Ltd")</f>
        <v>0</v>
      </c>
      <c r="C61" t="s">
        <v>306</v>
      </c>
      <c r="D61">
        <v>14.18</v>
      </c>
      <c r="E61">
        <v>0</v>
      </c>
      <c r="F61" t="s">
        <v>306</v>
      </c>
      <c r="G61" t="s">
        <v>306</v>
      </c>
      <c r="H61">
        <v>0</v>
      </c>
      <c r="I61">
        <v>3624.253523</v>
      </c>
      <c r="J61">
        <v>0</v>
      </c>
      <c r="K61" t="s">
        <v>306</v>
      </c>
      <c r="L61">
        <v>1.862630452080955</v>
      </c>
      <c r="M61">
        <v>15.29</v>
      </c>
      <c r="N61">
        <v>2.98</v>
      </c>
    </row>
    <row r="62" spans="1:14">
      <c r="A62" s="1" t="s">
        <v>74</v>
      </c>
      <c r="B62">
        <f>HYPERLINK("https://www.suredividend.com/sure-analysis-research-database/","Delta Air Lines, Inc.")</f>
        <v>0</v>
      </c>
      <c r="C62" t="s">
        <v>301</v>
      </c>
      <c r="D62">
        <v>39.03</v>
      </c>
      <c r="E62">
        <v>0</v>
      </c>
      <c r="F62" t="s">
        <v>306</v>
      </c>
      <c r="G62" t="s">
        <v>306</v>
      </c>
      <c r="H62">
        <v>0</v>
      </c>
      <c r="I62">
        <v>25025.581769</v>
      </c>
      <c r="J62">
        <v>301.513033359759</v>
      </c>
      <c r="K62">
        <v>0</v>
      </c>
      <c r="L62">
        <v>1.288824401592515</v>
      </c>
      <c r="M62">
        <v>46.27</v>
      </c>
      <c r="N62">
        <v>27.2</v>
      </c>
    </row>
    <row r="63" spans="1:14">
      <c r="A63" s="1" t="s">
        <v>75</v>
      </c>
      <c r="B63">
        <f>HYPERLINK("https://www.suredividend.com/sure-analysis-research-database/","DoorDash Inc")</f>
        <v>0</v>
      </c>
      <c r="C63" t="s">
        <v>306</v>
      </c>
      <c r="D63">
        <v>58.02</v>
      </c>
      <c r="E63">
        <v>0</v>
      </c>
      <c r="F63" t="s">
        <v>306</v>
      </c>
      <c r="G63" t="s">
        <v>306</v>
      </c>
      <c r="H63">
        <v>0</v>
      </c>
      <c r="I63">
        <v>18430.6332</v>
      </c>
      <c r="J63" t="s">
        <v>306</v>
      </c>
      <c r="K63">
        <v>-0</v>
      </c>
      <c r="L63">
        <v>2.233261738921681</v>
      </c>
      <c r="M63">
        <v>130.2</v>
      </c>
      <c r="N63">
        <v>41.37</v>
      </c>
    </row>
    <row r="64" spans="1:14">
      <c r="A64" s="1" t="s">
        <v>76</v>
      </c>
      <c r="B64">
        <f>HYPERLINK("https://www.suredividend.com/sure-analysis-research-database/","Designer Brands Inc")</f>
        <v>0</v>
      </c>
      <c r="C64" t="s">
        <v>302</v>
      </c>
      <c r="D64">
        <v>9.449999999999999</v>
      </c>
      <c r="E64">
        <v>0.021053331833923</v>
      </c>
      <c r="F64" t="s">
        <v>306</v>
      </c>
      <c r="G64" t="s">
        <v>306</v>
      </c>
      <c r="H64">
        <v>0.198953985830579</v>
      </c>
      <c r="I64">
        <v>528.252127</v>
      </c>
      <c r="J64">
        <v>4.002607478575812</v>
      </c>
      <c r="K64">
        <v>0.1117719021520107</v>
      </c>
      <c r="L64">
        <v>1.226970488441479</v>
      </c>
      <c r="M64">
        <v>19.22</v>
      </c>
      <c r="N64">
        <v>8.9</v>
      </c>
    </row>
    <row r="65" spans="1:14">
      <c r="A65" s="1" t="s">
        <v>77</v>
      </c>
      <c r="B65">
        <f>HYPERLINK("https://www.suredividend.com/sure-analysis-research-database/","Deckers Outdoor Corp.")</f>
        <v>0</v>
      </c>
      <c r="C65" t="s">
        <v>302</v>
      </c>
      <c r="D65">
        <v>418</v>
      </c>
      <c r="E65">
        <v>0</v>
      </c>
      <c r="F65" t="s">
        <v>306</v>
      </c>
      <c r="G65" t="s">
        <v>306</v>
      </c>
      <c r="H65">
        <v>0</v>
      </c>
      <c r="I65">
        <v>11063.120728</v>
      </c>
      <c r="J65">
        <v>24.68702673971013</v>
      </c>
      <c r="K65">
        <v>0</v>
      </c>
      <c r="L65">
        <v>1.31229713692687</v>
      </c>
      <c r="M65">
        <v>427.01</v>
      </c>
      <c r="N65">
        <v>212.93</v>
      </c>
    </row>
    <row r="66" spans="1:14">
      <c r="A66" s="1" t="s">
        <v>78</v>
      </c>
      <c r="B66">
        <f>HYPERLINK("https://www.suredividend.com/sure-analysis-DG/","Dollar General Corp.")</f>
        <v>0</v>
      </c>
      <c r="C66" t="s">
        <v>303</v>
      </c>
      <c r="D66">
        <v>230.61</v>
      </c>
      <c r="E66">
        <v>0.009539915875287281</v>
      </c>
      <c r="F66">
        <v>0.3095238095238098</v>
      </c>
      <c r="G66">
        <v>0.1365614939721804</v>
      </c>
      <c r="H66">
        <v>2.192597485989101</v>
      </c>
      <c r="I66">
        <v>51558.584397</v>
      </c>
      <c r="J66">
        <v>21.89987218949516</v>
      </c>
      <c r="K66">
        <v>0.2130804165198349</v>
      </c>
      <c r="L66">
        <v>0.678253102063165</v>
      </c>
      <c r="M66">
        <v>261.01</v>
      </c>
      <c r="N66">
        <v>182.02</v>
      </c>
    </row>
    <row r="67" spans="1:14">
      <c r="A67" s="1" t="s">
        <v>79</v>
      </c>
      <c r="B67">
        <f>HYPERLINK("https://www.suredividend.com/sure-analysis-DHI/","D.R. Horton Inc.")</f>
        <v>0</v>
      </c>
      <c r="C67" t="s">
        <v>302</v>
      </c>
      <c r="D67">
        <v>94.48</v>
      </c>
      <c r="E67">
        <v>0.01058425063505504</v>
      </c>
      <c r="F67">
        <v>0.1111111111111112</v>
      </c>
      <c r="G67">
        <v>0.1486983549970351</v>
      </c>
      <c r="H67">
        <v>0.9209688002325531</v>
      </c>
      <c r="I67">
        <v>32552.889655</v>
      </c>
      <c r="J67">
        <v>5.557471558623987</v>
      </c>
      <c r="K67">
        <v>0.05578248335751381</v>
      </c>
      <c r="L67">
        <v>1.238007562814858</v>
      </c>
      <c r="M67">
        <v>97.31999999999999</v>
      </c>
      <c r="N67">
        <v>58.9</v>
      </c>
    </row>
    <row r="68" spans="1:14">
      <c r="A68" s="1" t="s">
        <v>80</v>
      </c>
      <c r="B68">
        <f>HYPERLINK("https://www.suredividend.com/sure-analysis-research-database/","Dine Brands Global Inc")</f>
        <v>0</v>
      </c>
      <c r="C68" t="s">
        <v>302</v>
      </c>
      <c r="D68">
        <v>76.70999999999999</v>
      </c>
      <c r="E68">
        <v>0.025663157632669</v>
      </c>
      <c r="F68" t="s">
        <v>306</v>
      </c>
      <c r="G68" t="s">
        <v>306</v>
      </c>
      <c r="H68">
        <v>1.968620822002097</v>
      </c>
      <c r="I68">
        <v>1202.696278</v>
      </c>
      <c r="J68">
        <v>13.80600451718438</v>
      </c>
      <c r="K68">
        <v>0.3686555846445875</v>
      </c>
      <c r="L68">
        <v>1.135733118776392</v>
      </c>
      <c r="M68">
        <v>81.81</v>
      </c>
      <c r="N68">
        <v>59.68</v>
      </c>
    </row>
    <row r="69" spans="1:14">
      <c r="A69" s="1" t="s">
        <v>81</v>
      </c>
      <c r="B69">
        <f>HYPERLINK("https://www.suredividend.com/sure-analysis-research-database/","Walt Disney Co (The)")</f>
        <v>0</v>
      </c>
      <c r="C69" t="s">
        <v>304</v>
      </c>
      <c r="D69">
        <v>103.48</v>
      </c>
      <c r="E69">
        <v>0</v>
      </c>
      <c r="F69" t="s">
        <v>306</v>
      </c>
      <c r="G69" t="s">
        <v>306</v>
      </c>
      <c r="H69">
        <v>0</v>
      </c>
      <c r="I69">
        <v>188705.298918</v>
      </c>
      <c r="J69">
        <v>60.00168487066456</v>
      </c>
      <c r="K69">
        <v>0</v>
      </c>
      <c r="L69">
        <v>1.152267797837865</v>
      </c>
      <c r="M69">
        <v>157.5</v>
      </c>
      <c r="N69">
        <v>84.06999999999999</v>
      </c>
    </row>
    <row r="70" spans="1:14">
      <c r="A70" s="1" t="s">
        <v>82</v>
      </c>
      <c r="B70">
        <f>HYPERLINK("https://www.suredividend.com/sure-analysis-research-database/","Warner Bros.Discovery Inc")</f>
        <v>0</v>
      </c>
      <c r="C70" t="s">
        <v>304</v>
      </c>
      <c r="D70">
        <v>24.42</v>
      </c>
      <c r="E70">
        <v>0</v>
      </c>
      <c r="F70" t="s">
        <v>306</v>
      </c>
      <c r="G70" t="s">
        <v>306</v>
      </c>
      <c r="H70">
        <v>0</v>
      </c>
      <c r="I70">
        <v>59712</v>
      </c>
      <c r="J70">
        <v>0</v>
      </c>
      <c r="K70" t="s">
        <v>306</v>
      </c>
    </row>
    <row r="71" spans="1:14">
      <c r="A71" s="1" t="s">
        <v>83</v>
      </c>
      <c r="B71">
        <f>HYPERLINK("https://www.suredividend.com/sure-analysis-research-database/","DraftKings Inc.")</f>
        <v>0</v>
      </c>
      <c r="C71" t="s">
        <v>306</v>
      </c>
      <c r="D71">
        <v>13.88</v>
      </c>
      <c r="E71">
        <v>0</v>
      </c>
      <c r="F71" t="s">
        <v>306</v>
      </c>
      <c r="G71" t="s">
        <v>306</v>
      </c>
      <c r="H71">
        <v>0</v>
      </c>
      <c r="I71">
        <v>6230.013502</v>
      </c>
      <c r="J71" t="s">
        <v>306</v>
      </c>
      <c r="K71">
        <v>-0</v>
      </c>
      <c r="M71">
        <v>21.45</v>
      </c>
      <c r="N71">
        <v>9.77</v>
      </c>
    </row>
    <row r="72" spans="1:14">
      <c r="A72" s="1" t="s">
        <v>84</v>
      </c>
      <c r="B72">
        <f>HYPERLINK("https://www.suredividend.com/sure-analysis-DKS/","Dicks Sporting Goods, Inc.")</f>
        <v>0</v>
      </c>
      <c r="C72" t="s">
        <v>302</v>
      </c>
      <c r="D72">
        <v>123.05</v>
      </c>
      <c r="E72">
        <v>0.01584721657862657</v>
      </c>
      <c r="F72">
        <v>0.1142857142857143</v>
      </c>
      <c r="G72">
        <v>0.1672353193296932</v>
      </c>
      <c r="H72">
        <v>1.936804209461308</v>
      </c>
      <c r="I72">
        <v>6841.988034</v>
      </c>
      <c r="J72">
        <v>5.930936827697402</v>
      </c>
      <c r="K72">
        <v>0.1741730404191824</v>
      </c>
      <c r="L72">
        <v>1.382912584051648</v>
      </c>
      <c r="M72">
        <v>131.12</v>
      </c>
      <c r="N72">
        <v>62.53</v>
      </c>
    </row>
    <row r="73" spans="1:14">
      <c r="A73" s="1" t="s">
        <v>85</v>
      </c>
      <c r="B73">
        <f>HYPERLINK("https://www.suredividend.com/sure-analysis-research-database/","Dollar Tree Inc")</f>
        <v>0</v>
      </c>
      <c r="C73" t="s">
        <v>303</v>
      </c>
      <c r="D73">
        <v>147.79</v>
      </c>
      <c r="E73">
        <v>0</v>
      </c>
      <c r="F73" t="s">
        <v>306</v>
      </c>
      <c r="G73" t="s">
        <v>306</v>
      </c>
      <c r="H73">
        <v>0</v>
      </c>
      <c r="I73">
        <v>33095.644057</v>
      </c>
      <c r="J73">
        <v>20.46225056099296</v>
      </c>
      <c r="K73">
        <v>0</v>
      </c>
      <c r="L73">
        <v>0.741145663438857</v>
      </c>
      <c r="M73">
        <v>177.19</v>
      </c>
      <c r="N73">
        <v>123.62</v>
      </c>
    </row>
    <row r="74" spans="1:14">
      <c r="A74" s="1" t="s">
        <v>86</v>
      </c>
      <c r="B74">
        <f>HYPERLINK("https://www.suredividend.com/sure-analysis-research-database/","Dorman Products Inc")</f>
        <v>0</v>
      </c>
      <c r="C74" t="s">
        <v>302</v>
      </c>
      <c r="D74">
        <v>89.56</v>
      </c>
      <c r="E74">
        <v>0</v>
      </c>
      <c r="F74" t="s">
        <v>306</v>
      </c>
      <c r="G74" t="s">
        <v>306</v>
      </c>
      <c r="H74">
        <v>0</v>
      </c>
      <c r="I74">
        <v>2813.847577</v>
      </c>
      <c r="J74">
        <v>20.42083107995326</v>
      </c>
      <c r="K74">
        <v>0</v>
      </c>
      <c r="L74">
        <v>0.643393268166023</v>
      </c>
      <c r="M74">
        <v>119.04</v>
      </c>
      <c r="N74">
        <v>73.31999999999999</v>
      </c>
    </row>
    <row r="75" spans="1:14">
      <c r="A75" s="1" t="s">
        <v>87</v>
      </c>
      <c r="B75">
        <f>HYPERLINK("https://www.suredividend.com/sure-analysis-DPZ/","Dominos Pizza Inc")</f>
        <v>0</v>
      </c>
      <c r="C75" t="s">
        <v>302</v>
      </c>
      <c r="D75">
        <v>348.04</v>
      </c>
      <c r="E75">
        <v>0.01264222503160556</v>
      </c>
      <c r="F75">
        <v>0.1702127659574468</v>
      </c>
      <c r="G75">
        <v>0.1486983549970351</v>
      </c>
      <c r="H75">
        <v>4.3799234417604</v>
      </c>
      <c r="I75">
        <v>12320.399867</v>
      </c>
      <c r="J75">
        <v>27.40022121215356</v>
      </c>
      <c r="K75">
        <v>0.3532196324000323</v>
      </c>
      <c r="L75">
        <v>0.777066364991107</v>
      </c>
      <c r="M75">
        <v>458.22</v>
      </c>
      <c r="N75">
        <v>298.5</v>
      </c>
    </row>
    <row r="76" spans="1:14">
      <c r="A76" s="1" t="s">
        <v>88</v>
      </c>
      <c r="B76">
        <f>HYPERLINK("https://www.suredividend.com/sure-analysis-DRI/","Darden Restaurants, Inc.")</f>
        <v>0</v>
      </c>
      <c r="C76" t="s">
        <v>302</v>
      </c>
      <c r="D76">
        <v>147.38</v>
      </c>
      <c r="E76">
        <v>0.03284027683539151</v>
      </c>
      <c r="F76" t="s">
        <v>306</v>
      </c>
      <c r="G76" t="s">
        <v>306</v>
      </c>
      <c r="H76">
        <v>4.668987053619245</v>
      </c>
      <c r="I76">
        <v>17936.926524</v>
      </c>
      <c r="J76">
        <v>19.73476347725822</v>
      </c>
      <c r="K76">
        <v>0.6431111644103644</v>
      </c>
      <c r="L76">
        <v>0.950289669754085</v>
      </c>
      <c r="M76">
        <v>152.08</v>
      </c>
      <c r="N76">
        <v>107.92</v>
      </c>
    </row>
    <row r="77" spans="1:14">
      <c r="A77" s="1" t="s">
        <v>89</v>
      </c>
      <c r="B77">
        <f>HYPERLINK("https://www.suredividend.com/sure-analysis-research-database/","Driven Brands Holdings Inc")</f>
        <v>0</v>
      </c>
      <c r="C77" t="s">
        <v>306</v>
      </c>
      <c r="D77">
        <v>27.35</v>
      </c>
      <c r="E77">
        <v>0</v>
      </c>
      <c r="F77" t="s">
        <v>306</v>
      </c>
      <c r="G77" t="s">
        <v>306</v>
      </c>
      <c r="H77">
        <v>0</v>
      </c>
      <c r="I77">
        <v>4578.500685</v>
      </c>
      <c r="J77">
        <v>0</v>
      </c>
      <c r="K77" t="s">
        <v>306</v>
      </c>
      <c r="L77">
        <v>1.166142917460944</v>
      </c>
      <c r="M77">
        <v>35.45</v>
      </c>
      <c r="N77">
        <v>24.62</v>
      </c>
    </row>
    <row r="78" spans="1:14">
      <c r="A78" s="1" t="s">
        <v>90</v>
      </c>
      <c r="B78">
        <f>HYPERLINK("https://www.suredividend.com/sure-analysis-research-database/","Electronic Arts, Inc.")</f>
        <v>0</v>
      </c>
      <c r="C78" t="s">
        <v>304</v>
      </c>
      <c r="D78">
        <v>125.99</v>
      </c>
      <c r="E78">
        <v>0.005861016758868001</v>
      </c>
      <c r="F78" t="s">
        <v>306</v>
      </c>
      <c r="G78" t="s">
        <v>306</v>
      </c>
      <c r="H78">
        <v>0.7384295014498311</v>
      </c>
      <c r="I78">
        <v>34783.348682</v>
      </c>
      <c r="J78">
        <v>38.60527045689234</v>
      </c>
      <c r="K78">
        <v>0.2307592192030722</v>
      </c>
      <c r="L78">
        <v>0.5920864672875841</v>
      </c>
      <c r="M78">
        <v>142.18</v>
      </c>
      <c r="N78">
        <v>108.77</v>
      </c>
    </row>
    <row r="79" spans="1:14">
      <c r="A79" s="1" t="s">
        <v>91</v>
      </c>
      <c r="B79">
        <f>HYPERLINK("https://www.suredividend.com/sure-analysis-research-database/","Brinker International, Inc.")</f>
        <v>0</v>
      </c>
      <c r="C79" t="s">
        <v>302</v>
      </c>
      <c r="D79">
        <v>37.77</v>
      </c>
      <c r="E79">
        <v>0</v>
      </c>
      <c r="F79" t="s">
        <v>306</v>
      </c>
      <c r="G79" t="s">
        <v>306</v>
      </c>
      <c r="H79">
        <v>0</v>
      </c>
      <c r="I79">
        <v>1663.07459</v>
      </c>
      <c r="J79">
        <v>22.41340417196766</v>
      </c>
      <c r="K79">
        <v>0</v>
      </c>
      <c r="L79">
        <v>1.537475200334547</v>
      </c>
      <c r="M79">
        <v>44.03</v>
      </c>
      <c r="N79">
        <v>21.47</v>
      </c>
    </row>
    <row r="80" spans="1:14">
      <c r="A80" s="1" t="s">
        <v>92</v>
      </c>
      <c r="B80">
        <f>HYPERLINK("https://www.suredividend.com/sure-analysis-EBAY/","EBay Inc.")</f>
        <v>0</v>
      </c>
      <c r="C80" t="s">
        <v>302</v>
      </c>
      <c r="D80">
        <v>46.66</v>
      </c>
      <c r="E80">
        <v>0.01885983711958851</v>
      </c>
      <c r="F80" t="s">
        <v>306</v>
      </c>
      <c r="G80" t="s">
        <v>306</v>
      </c>
      <c r="H80">
        <v>0.874515891020725</v>
      </c>
      <c r="I80">
        <v>25320.472999</v>
      </c>
      <c r="J80">
        <v>904.3026071221428</v>
      </c>
      <c r="K80">
        <v>18.0312554849634</v>
      </c>
      <c r="L80">
        <v>1.194022337289491</v>
      </c>
      <c r="M80">
        <v>59.8</v>
      </c>
      <c r="N80">
        <v>35.74</v>
      </c>
    </row>
    <row r="81" spans="1:14">
      <c r="A81" s="1" t="s">
        <v>93</v>
      </c>
      <c r="B81">
        <f>HYPERLINK("https://www.suredividend.com/sure-analysis-research-database/","Estee Lauder Cos., Inc.")</f>
        <v>0</v>
      </c>
      <c r="C81" t="s">
        <v>303</v>
      </c>
      <c r="D81">
        <v>267.56</v>
      </c>
      <c r="E81">
        <v>0.009157875027158001</v>
      </c>
      <c r="F81" t="s">
        <v>306</v>
      </c>
      <c r="G81" t="s">
        <v>306</v>
      </c>
      <c r="H81">
        <v>2.450281042266523</v>
      </c>
      <c r="I81">
        <v>95492.164</v>
      </c>
      <c r="J81">
        <v>28.29386416684042</v>
      </c>
      <c r="K81">
        <v>0.4070234289479275</v>
      </c>
      <c r="L81">
        <v>1.299037217966921</v>
      </c>
      <c r="M81">
        <v>321.5</v>
      </c>
      <c r="N81">
        <v>185.9</v>
      </c>
    </row>
    <row r="82" spans="1:14">
      <c r="A82" s="1" t="s">
        <v>94</v>
      </c>
      <c r="B82">
        <f>HYPERLINK("https://www.suredividend.com/sure-analysis-ETD/","Ethan Allen Interiors, Inc.")</f>
        <v>0</v>
      </c>
      <c r="C82" t="s">
        <v>306</v>
      </c>
      <c r="D82">
        <v>27.97</v>
      </c>
      <c r="E82">
        <v>0.04576331784054345</v>
      </c>
      <c r="F82">
        <v>0.1034482758620692</v>
      </c>
      <c r="G82">
        <v>0.1098883056567086</v>
      </c>
      <c r="H82">
        <v>1.228125536356459</v>
      </c>
      <c r="I82">
        <v>708.967337</v>
      </c>
      <c r="J82">
        <v>6.273658599909741</v>
      </c>
      <c r="K82">
        <v>0.2778564561892441</v>
      </c>
      <c r="L82">
        <v>0.942181518839846</v>
      </c>
      <c r="M82">
        <v>29.77</v>
      </c>
      <c r="N82">
        <v>19.14</v>
      </c>
    </row>
    <row r="83" spans="1:14">
      <c r="A83" s="1" t="s">
        <v>95</v>
      </c>
      <c r="B83">
        <f>HYPERLINK("https://www.suredividend.com/sure-analysis-research-database/","Etsy Inc")</f>
        <v>0</v>
      </c>
      <c r="C83" t="s">
        <v>302</v>
      </c>
      <c r="D83">
        <v>131.82</v>
      </c>
      <c r="E83">
        <v>0</v>
      </c>
      <c r="F83" t="s">
        <v>306</v>
      </c>
      <c r="G83" t="s">
        <v>306</v>
      </c>
      <c r="H83">
        <v>0</v>
      </c>
      <c r="I83">
        <v>16568.233815</v>
      </c>
      <c r="J83" t="s">
        <v>306</v>
      </c>
      <c r="K83">
        <v>-0</v>
      </c>
      <c r="L83">
        <v>2.053261345623839</v>
      </c>
      <c r="M83">
        <v>163.84</v>
      </c>
      <c r="N83">
        <v>67.01000000000001</v>
      </c>
    </row>
    <row r="84" spans="1:14">
      <c r="A84" s="1" t="s">
        <v>96</v>
      </c>
      <c r="B84">
        <f>HYPERLINK("https://www.suredividend.com/sure-analysis-research-database/","Expedia Group Inc")</f>
        <v>0</v>
      </c>
      <c r="C84" t="s">
        <v>302</v>
      </c>
      <c r="D84">
        <v>111.3</v>
      </c>
      <c r="E84">
        <v>0</v>
      </c>
      <c r="F84" t="s">
        <v>306</v>
      </c>
      <c r="G84" t="s">
        <v>306</v>
      </c>
      <c r="H84">
        <v>0</v>
      </c>
      <c r="I84">
        <v>16758.154291</v>
      </c>
      <c r="J84">
        <v>37.15777004700665</v>
      </c>
      <c r="K84">
        <v>0</v>
      </c>
      <c r="L84">
        <v>1.405970134889178</v>
      </c>
      <c r="M84">
        <v>217.72</v>
      </c>
      <c r="N84">
        <v>82.39</v>
      </c>
    </row>
    <row r="85" spans="1:14">
      <c r="A85" s="1" t="s">
        <v>97</v>
      </c>
      <c r="B85">
        <f>HYPERLINK("https://www.suredividend.com/sure-analysis-F/","Ford Motor Co.")</f>
        <v>0</v>
      </c>
      <c r="C85" t="s">
        <v>302</v>
      </c>
      <c r="D85">
        <v>12.4</v>
      </c>
      <c r="E85">
        <v>0.04838709677419355</v>
      </c>
      <c r="F85" t="s">
        <v>306</v>
      </c>
      <c r="G85" t="s">
        <v>306</v>
      </c>
      <c r="H85">
        <v>0.493777713850075</v>
      </c>
      <c r="I85">
        <v>48975.561085</v>
      </c>
      <c r="J85">
        <v>5.434483032090545</v>
      </c>
      <c r="K85">
        <v>0.2214249837892713</v>
      </c>
      <c r="L85">
        <v>1.404590773333722</v>
      </c>
      <c r="M85">
        <v>20.49</v>
      </c>
      <c r="N85">
        <v>10.4</v>
      </c>
    </row>
    <row r="86" spans="1:14">
      <c r="A86" s="1" t="s">
        <v>98</v>
      </c>
      <c r="B86">
        <f>HYPERLINK("https://www.suredividend.com/sure-analysis-research-database/","Figs Inc")</f>
        <v>0</v>
      </c>
      <c r="C86" t="s">
        <v>306</v>
      </c>
      <c r="D86">
        <v>8.390000000000001</v>
      </c>
      <c r="E86">
        <v>0</v>
      </c>
      <c r="F86" t="s">
        <v>306</v>
      </c>
      <c r="G86" t="s">
        <v>306</v>
      </c>
      <c r="H86">
        <v>0</v>
      </c>
      <c r="I86">
        <v>1334.766719</v>
      </c>
      <c r="J86">
        <v>43.91980254910994</v>
      </c>
      <c r="K86">
        <v>0</v>
      </c>
      <c r="L86">
        <v>1.859652731691809</v>
      </c>
      <c r="M86">
        <v>23.93</v>
      </c>
      <c r="N86">
        <v>5.55</v>
      </c>
    </row>
    <row r="87" spans="1:14">
      <c r="A87" s="1" t="s">
        <v>99</v>
      </c>
      <c r="B87">
        <f>HYPERLINK("https://www.suredividend.com/sure-analysis-research-database/","Five Below Inc")</f>
        <v>0</v>
      </c>
      <c r="C87" t="s">
        <v>302</v>
      </c>
      <c r="D87">
        <v>187.22</v>
      </c>
      <c r="E87">
        <v>0</v>
      </c>
      <c r="F87" t="s">
        <v>306</v>
      </c>
      <c r="G87" t="s">
        <v>306</v>
      </c>
      <c r="H87">
        <v>0</v>
      </c>
      <c r="I87">
        <v>10393.273042</v>
      </c>
      <c r="J87">
        <v>45.10890888092221</v>
      </c>
      <c r="K87">
        <v>0</v>
      </c>
      <c r="L87">
        <v>1.440650396881728</v>
      </c>
      <c r="M87">
        <v>193.53</v>
      </c>
      <c r="N87">
        <v>109.49</v>
      </c>
    </row>
    <row r="88" spans="1:14">
      <c r="A88" s="1" t="s">
        <v>100</v>
      </c>
      <c r="B88">
        <f>HYPERLINK("https://www.suredividend.com/sure-analysis-FL/","Foot Locker Inc")</f>
        <v>0</v>
      </c>
      <c r="C88" t="s">
        <v>302</v>
      </c>
      <c r="D88">
        <v>37.64</v>
      </c>
      <c r="E88">
        <v>0.04250797024442083</v>
      </c>
      <c r="F88" t="s">
        <v>306</v>
      </c>
      <c r="G88" t="s">
        <v>306</v>
      </c>
      <c r="H88">
        <v>1.571872890439985</v>
      </c>
      <c r="I88">
        <v>3512.580872</v>
      </c>
      <c r="J88">
        <v>8.245495005352113</v>
      </c>
      <c r="K88">
        <v>0.3572438387363602</v>
      </c>
      <c r="L88">
        <v>0.9860753722556561</v>
      </c>
      <c r="M88">
        <v>45</v>
      </c>
      <c r="N88">
        <v>23.19</v>
      </c>
    </row>
    <row r="89" spans="1:14">
      <c r="A89" s="1" t="s">
        <v>101</v>
      </c>
      <c r="B89">
        <f>HYPERLINK("https://www.suredividend.com/sure-analysis-research-database/","1-800 Flowers.com Inc.")</f>
        <v>0</v>
      </c>
      <c r="C89" t="s">
        <v>302</v>
      </c>
      <c r="D89">
        <v>9.359999999999999</v>
      </c>
      <c r="E89">
        <v>0</v>
      </c>
      <c r="F89" t="s">
        <v>306</v>
      </c>
      <c r="G89" t="s">
        <v>306</v>
      </c>
      <c r="H89">
        <v>0</v>
      </c>
      <c r="I89">
        <v>349.015614</v>
      </c>
      <c r="J89">
        <v>11.7870859331307</v>
      </c>
      <c r="K89">
        <v>0</v>
      </c>
      <c r="L89">
        <v>1.380662563218294</v>
      </c>
      <c r="M89">
        <v>22.98</v>
      </c>
      <c r="N89">
        <v>5.82</v>
      </c>
    </row>
    <row r="90" spans="1:14">
      <c r="A90" s="1" t="s">
        <v>102</v>
      </c>
      <c r="B90">
        <f>HYPERLINK("https://www.suredividend.com/sure-analysis-research-database/","Floor &amp; Decor Holdings Inc")</f>
        <v>0</v>
      </c>
      <c r="C90" t="s">
        <v>302</v>
      </c>
      <c r="D90">
        <v>83.69</v>
      </c>
      <c r="E90">
        <v>0</v>
      </c>
      <c r="F90" t="s">
        <v>306</v>
      </c>
      <c r="G90" t="s">
        <v>306</v>
      </c>
      <c r="H90">
        <v>0</v>
      </c>
      <c r="I90">
        <v>8880.984286999999</v>
      </c>
      <c r="J90">
        <v>31.8507780243947</v>
      </c>
      <c r="K90">
        <v>0</v>
      </c>
      <c r="L90">
        <v>1.833258333453029</v>
      </c>
      <c r="M90">
        <v>112.79</v>
      </c>
      <c r="N90">
        <v>59.91</v>
      </c>
    </row>
    <row r="91" spans="1:14">
      <c r="A91" s="1" t="s">
        <v>103</v>
      </c>
      <c r="B91">
        <f>HYPERLINK("https://www.suredividend.com/sure-analysis-research-database/","Fossil Group Inc")</f>
        <v>0</v>
      </c>
      <c r="C91" t="s">
        <v>302</v>
      </c>
      <c r="D91">
        <v>5.5</v>
      </c>
      <c r="E91">
        <v>0</v>
      </c>
      <c r="F91" t="s">
        <v>306</v>
      </c>
      <c r="G91" t="s">
        <v>306</v>
      </c>
      <c r="H91">
        <v>0</v>
      </c>
      <c r="I91">
        <v>285.100508</v>
      </c>
      <c r="J91" t="s">
        <v>306</v>
      </c>
      <c r="K91">
        <v>-0</v>
      </c>
      <c r="L91">
        <v>1.895604358004539</v>
      </c>
      <c r="M91">
        <v>14.58</v>
      </c>
      <c r="N91">
        <v>3.25</v>
      </c>
    </row>
    <row r="92" spans="1:14">
      <c r="A92" s="1" t="s">
        <v>104</v>
      </c>
      <c r="B92">
        <f>HYPERLINK("https://www.suredividend.com/sure-analysis-research-database/","Fox Corporation")</f>
        <v>0</v>
      </c>
      <c r="C92" t="s">
        <v>304</v>
      </c>
      <c r="D92">
        <v>29.71</v>
      </c>
      <c r="E92">
        <v>0.016429108552059</v>
      </c>
      <c r="F92" t="s">
        <v>306</v>
      </c>
      <c r="G92" t="s">
        <v>306</v>
      </c>
      <c r="H92">
        <v>0.488108815081678</v>
      </c>
      <c r="I92">
        <v>16683.004366</v>
      </c>
      <c r="J92">
        <v>0</v>
      </c>
      <c r="K92" t="s">
        <v>306</v>
      </c>
      <c r="L92">
        <v>0.757975862270253</v>
      </c>
      <c r="M92">
        <v>40.33</v>
      </c>
      <c r="N92">
        <v>26.35</v>
      </c>
    </row>
    <row r="93" spans="1:14">
      <c r="A93" s="1" t="s">
        <v>105</v>
      </c>
      <c r="B93">
        <f>HYPERLINK("https://www.suredividend.com/sure-analysis-FOXA/","Fox Corporation")</f>
        <v>0</v>
      </c>
      <c r="C93" t="s">
        <v>304</v>
      </c>
      <c r="D93">
        <v>31.56</v>
      </c>
      <c r="E93">
        <v>0.01584283903675539</v>
      </c>
      <c r="F93" t="s">
        <v>306</v>
      </c>
      <c r="G93" t="s">
        <v>306</v>
      </c>
      <c r="H93">
        <v>0.488251473104136</v>
      </c>
      <c r="I93">
        <v>16683.004366</v>
      </c>
      <c r="J93">
        <v>15.04328617346258</v>
      </c>
      <c r="K93">
        <v>0.2478433873625056</v>
      </c>
      <c r="L93">
        <v>0.740822523920867</v>
      </c>
      <c r="M93">
        <v>44.37</v>
      </c>
      <c r="N93">
        <v>28.02</v>
      </c>
    </row>
    <row r="94" spans="1:14">
      <c r="A94" s="1" t="s">
        <v>106</v>
      </c>
      <c r="B94">
        <f>HYPERLINK("https://www.suredividend.com/sure-analysis-research-database/","Fiesta Restaurant Group Inc")</f>
        <v>0</v>
      </c>
      <c r="C94" t="s">
        <v>302</v>
      </c>
      <c r="D94">
        <v>8.26</v>
      </c>
      <c r="E94">
        <v>0</v>
      </c>
      <c r="F94" t="s">
        <v>306</v>
      </c>
      <c r="G94" t="s">
        <v>306</v>
      </c>
      <c r="H94">
        <v>0</v>
      </c>
      <c r="I94">
        <v>214.677557</v>
      </c>
      <c r="J94" t="s">
        <v>306</v>
      </c>
      <c r="K94">
        <v>-0</v>
      </c>
      <c r="L94">
        <v>0.9476215955334111</v>
      </c>
      <c r="M94">
        <v>10.56</v>
      </c>
      <c r="N94">
        <v>5.89</v>
      </c>
    </row>
    <row r="95" spans="1:14">
      <c r="A95" s="1" t="s">
        <v>107</v>
      </c>
      <c r="B95">
        <f>HYPERLINK("https://www.suredividend.com/sure-analysis-research-database/","Farfetch Ltd")</f>
        <v>0</v>
      </c>
      <c r="C95" t="s">
        <v>302</v>
      </c>
      <c r="D95">
        <v>6.29</v>
      </c>
      <c r="E95">
        <v>0</v>
      </c>
      <c r="F95" t="s">
        <v>306</v>
      </c>
      <c r="G95" t="s">
        <v>306</v>
      </c>
      <c r="H95">
        <v>0</v>
      </c>
      <c r="I95">
        <v>2125.537167</v>
      </c>
      <c r="J95">
        <v>0</v>
      </c>
      <c r="K95" t="s">
        <v>306</v>
      </c>
      <c r="L95">
        <v>2.93687511364042</v>
      </c>
      <c r="M95">
        <v>23.33</v>
      </c>
      <c r="N95">
        <v>3.64</v>
      </c>
    </row>
    <row r="96" spans="1:14">
      <c r="A96" s="1" t="s">
        <v>108</v>
      </c>
      <c r="B96">
        <f>HYPERLINK("https://www.suredividend.com/sure-analysis-research-database/","Frontdoor Inc.")</f>
        <v>0</v>
      </c>
      <c r="C96" t="s">
        <v>302</v>
      </c>
      <c r="D96">
        <v>24.9</v>
      </c>
      <c r="E96">
        <v>0</v>
      </c>
      <c r="F96" t="s">
        <v>306</v>
      </c>
      <c r="G96" t="s">
        <v>306</v>
      </c>
      <c r="H96">
        <v>0</v>
      </c>
      <c r="I96">
        <v>2029.169749</v>
      </c>
      <c r="J96">
        <v>29.40825723043478</v>
      </c>
      <c r="K96">
        <v>0</v>
      </c>
      <c r="L96">
        <v>0.8469366660127281</v>
      </c>
      <c r="M96">
        <v>37.22</v>
      </c>
      <c r="N96">
        <v>19.06</v>
      </c>
    </row>
    <row r="97" spans="1:14">
      <c r="A97" s="1" t="s">
        <v>109</v>
      </c>
      <c r="B97">
        <f>HYPERLINK("https://www.suredividend.com/sure-analysis-research-database/","Fiverr International Ltd")</f>
        <v>0</v>
      </c>
      <c r="C97" t="s">
        <v>302</v>
      </c>
      <c r="D97">
        <v>33.93</v>
      </c>
      <c r="E97">
        <v>0</v>
      </c>
      <c r="F97" t="s">
        <v>306</v>
      </c>
      <c r="G97" t="s">
        <v>306</v>
      </c>
      <c r="H97">
        <v>0</v>
      </c>
      <c r="I97">
        <v>1247.304394</v>
      </c>
      <c r="J97" t="s">
        <v>306</v>
      </c>
      <c r="K97">
        <v>-0</v>
      </c>
      <c r="L97">
        <v>2.276707936490594</v>
      </c>
      <c r="M97">
        <v>94.37</v>
      </c>
      <c r="N97">
        <v>26.16</v>
      </c>
    </row>
    <row r="98" spans="1:14">
      <c r="A98" s="1" t="s">
        <v>110</v>
      </c>
      <c r="B98">
        <f>HYPERLINK("https://www.suredividend.com/sure-analysis-research-database/","Liberty Media Corp.")</f>
        <v>0</v>
      </c>
      <c r="C98" t="s">
        <v>304</v>
      </c>
      <c r="D98">
        <v>62.75</v>
      </c>
      <c r="E98">
        <v>0</v>
      </c>
      <c r="F98" t="s">
        <v>306</v>
      </c>
      <c r="G98" t="s">
        <v>306</v>
      </c>
      <c r="H98">
        <v>0</v>
      </c>
      <c r="I98">
        <v>23832.801534</v>
      </c>
      <c r="J98">
        <v>0</v>
      </c>
      <c r="K98" t="s">
        <v>306</v>
      </c>
      <c r="L98">
        <v>0.757702161860295</v>
      </c>
      <c r="M98">
        <v>64.7</v>
      </c>
      <c r="N98">
        <v>45.01</v>
      </c>
    </row>
    <row r="99" spans="1:14">
      <c r="A99" s="1" t="s">
        <v>111</v>
      </c>
      <c r="B99">
        <f>HYPERLINK("https://www.suredividend.com/sure-analysis-research-database/","Liberty Media Corp.")</f>
        <v>0</v>
      </c>
      <c r="C99" t="s">
        <v>304</v>
      </c>
      <c r="D99">
        <v>70.09</v>
      </c>
      <c r="E99">
        <v>0</v>
      </c>
      <c r="F99" t="s">
        <v>306</v>
      </c>
      <c r="G99" t="s">
        <v>306</v>
      </c>
      <c r="H99">
        <v>0</v>
      </c>
      <c r="I99">
        <v>23832.801534</v>
      </c>
      <c r="J99">
        <v>0</v>
      </c>
      <c r="K99" t="s">
        <v>306</v>
      </c>
      <c r="L99">
        <v>0.7957379525647861</v>
      </c>
      <c r="M99">
        <v>71.17</v>
      </c>
      <c r="N99">
        <v>50</v>
      </c>
    </row>
    <row r="100" spans="1:14">
      <c r="A100" s="1" t="s">
        <v>112</v>
      </c>
      <c r="B100">
        <f>HYPERLINK("https://www.suredividend.com/sure-analysis-research-database/","Genesco Inc.")</f>
        <v>0</v>
      </c>
      <c r="C100" t="s">
        <v>302</v>
      </c>
      <c r="D100">
        <v>45.3</v>
      </c>
      <c r="E100">
        <v>0</v>
      </c>
      <c r="F100" t="s">
        <v>306</v>
      </c>
      <c r="G100" t="s">
        <v>306</v>
      </c>
      <c r="H100">
        <v>0</v>
      </c>
      <c r="I100">
        <v>571.227338</v>
      </c>
      <c r="J100">
        <v>6.006217667655036</v>
      </c>
      <c r="K100">
        <v>0</v>
      </c>
      <c r="L100">
        <v>1.231109435779843</v>
      </c>
      <c r="M100">
        <v>72.34</v>
      </c>
      <c r="N100">
        <v>37.54</v>
      </c>
    </row>
    <row r="101" spans="1:14">
      <c r="A101" s="1" t="s">
        <v>113</v>
      </c>
      <c r="B101">
        <f>HYPERLINK("https://www.suredividend.com/sure-analysis-research-database/","Guess Inc.")</f>
        <v>0</v>
      </c>
      <c r="C101" t="s">
        <v>302</v>
      </c>
      <c r="D101">
        <v>22.43</v>
      </c>
      <c r="E101">
        <v>0.03969018109493901</v>
      </c>
      <c r="F101" t="s">
        <v>306</v>
      </c>
      <c r="G101" t="s">
        <v>306</v>
      </c>
      <c r="H101">
        <v>0.890250761959503</v>
      </c>
      <c r="I101">
        <v>1221.265433</v>
      </c>
      <c r="J101">
        <v>10.1966705839477</v>
      </c>
      <c r="K101">
        <v>0.5145958161615625</v>
      </c>
      <c r="L101">
        <v>1.438446354057482</v>
      </c>
      <c r="M101">
        <v>24.12</v>
      </c>
      <c r="N101">
        <v>14.12</v>
      </c>
    </row>
    <row r="102" spans="1:14">
      <c r="A102" s="1" t="s">
        <v>114</v>
      </c>
      <c r="B102">
        <f>HYPERLINK("https://www.suredividend.com/sure-analysis-research-database/","G-III Apparel Group Ltd.")</f>
        <v>0</v>
      </c>
      <c r="C102" t="s">
        <v>302</v>
      </c>
      <c r="D102">
        <v>15.58</v>
      </c>
      <c r="E102">
        <v>0</v>
      </c>
      <c r="F102" t="s">
        <v>306</v>
      </c>
      <c r="G102" t="s">
        <v>306</v>
      </c>
      <c r="H102">
        <v>0</v>
      </c>
      <c r="I102">
        <v>739.878604</v>
      </c>
      <c r="J102">
        <v>4.192279299321193</v>
      </c>
      <c r="K102">
        <v>0</v>
      </c>
      <c r="L102">
        <v>1.499825231974171</v>
      </c>
      <c r="M102">
        <v>31.7</v>
      </c>
      <c r="N102">
        <v>11.6</v>
      </c>
    </row>
    <row r="103" spans="1:14">
      <c r="A103" s="1" t="s">
        <v>115</v>
      </c>
      <c r="B103">
        <f>HYPERLINK("https://www.suredividend.com/sure-analysis-research-database/","Global E Online Ltd")</f>
        <v>0</v>
      </c>
      <c r="C103" t="s">
        <v>306</v>
      </c>
      <c r="D103">
        <v>25.11</v>
      </c>
      <c r="E103">
        <v>0</v>
      </c>
      <c r="F103" t="s">
        <v>306</v>
      </c>
      <c r="G103" t="s">
        <v>306</v>
      </c>
      <c r="H103">
        <v>0</v>
      </c>
      <c r="I103">
        <v>3928.949647</v>
      </c>
      <c r="J103">
        <v>0</v>
      </c>
      <c r="K103" t="s">
        <v>306</v>
      </c>
      <c r="L103">
        <v>2.472468242629558</v>
      </c>
      <c r="M103">
        <v>47.7</v>
      </c>
      <c r="N103">
        <v>15.63</v>
      </c>
    </row>
    <row r="104" spans="1:14">
      <c r="A104" s="1" t="s">
        <v>116</v>
      </c>
      <c r="B104">
        <f>HYPERLINK("https://www.suredividend.com/sure-analysis-research-database/","General Motors Company")</f>
        <v>0</v>
      </c>
      <c r="C104" t="s">
        <v>302</v>
      </c>
      <c r="D104">
        <v>35.35</v>
      </c>
      <c r="E104">
        <v>0.005086290379812001</v>
      </c>
      <c r="F104" t="s">
        <v>306</v>
      </c>
      <c r="G104" t="s">
        <v>306</v>
      </c>
      <c r="H104">
        <v>0.179800364926377</v>
      </c>
      <c r="I104">
        <v>50221.63142</v>
      </c>
      <c r="J104">
        <v>5.852654867783476</v>
      </c>
      <c r="K104">
        <v>0.03073510511562001</v>
      </c>
      <c r="L104">
        <v>1.325516283037047</v>
      </c>
      <c r="M104">
        <v>55.3</v>
      </c>
      <c r="N104">
        <v>30.19</v>
      </c>
    </row>
    <row r="105" spans="1:14">
      <c r="A105" s="1" t="s">
        <v>117</v>
      </c>
      <c r="B105">
        <f>HYPERLINK("https://www.suredividend.com/sure-analysis-research-database/","Gamestop Corporation")</f>
        <v>0</v>
      </c>
      <c r="C105" t="s">
        <v>302</v>
      </c>
      <c r="D105">
        <v>19.61</v>
      </c>
      <c r="E105">
        <v>0</v>
      </c>
      <c r="F105" t="s">
        <v>306</v>
      </c>
      <c r="G105" t="s">
        <v>306</v>
      </c>
      <c r="H105">
        <v>0</v>
      </c>
      <c r="I105">
        <v>5971.6372</v>
      </c>
      <c r="J105" t="s">
        <v>306</v>
      </c>
      <c r="K105">
        <v>-0</v>
      </c>
      <c r="L105">
        <v>2.010366625742043</v>
      </c>
      <c r="M105">
        <v>49.85</v>
      </c>
      <c r="N105">
        <v>15.41</v>
      </c>
    </row>
    <row r="106" spans="1:14">
      <c r="A106" s="1" t="s">
        <v>118</v>
      </c>
      <c r="B106">
        <f>HYPERLINK("https://www.suredividend.com/sure-analysis-GNTX/","Gentex Corp.")</f>
        <v>0</v>
      </c>
      <c r="C106" t="s">
        <v>302</v>
      </c>
      <c r="D106">
        <v>28.77</v>
      </c>
      <c r="E106">
        <v>0.01668404588112617</v>
      </c>
      <c r="F106">
        <v>0</v>
      </c>
      <c r="G106">
        <v>0.01755457717558762</v>
      </c>
      <c r="H106">
        <v>0.476806287301167</v>
      </c>
      <c r="I106">
        <v>6748.92834</v>
      </c>
      <c r="J106">
        <v>21.64076521769501</v>
      </c>
      <c r="K106">
        <v>0.3531898424453089</v>
      </c>
      <c r="L106">
        <v>0.9376441153880211</v>
      </c>
      <c r="M106">
        <v>32.49</v>
      </c>
      <c r="N106">
        <v>23.18</v>
      </c>
    </row>
    <row r="107" spans="1:14">
      <c r="A107" s="1" t="s">
        <v>119</v>
      </c>
      <c r="B107">
        <f>HYPERLINK("https://www.suredividend.com/sure-analysis-GPC/","Genuine Parts Co.")</f>
        <v>0</v>
      </c>
      <c r="C107" t="s">
        <v>302</v>
      </c>
      <c r="D107">
        <v>161.74</v>
      </c>
      <c r="E107">
        <v>0.02213428960059355</v>
      </c>
      <c r="F107">
        <v>0.09815950920245387</v>
      </c>
      <c r="G107">
        <v>0.04447514040041911</v>
      </c>
      <c r="H107">
        <v>3.550837884532817</v>
      </c>
      <c r="I107">
        <v>22831.436587</v>
      </c>
      <c r="J107">
        <v>19.23904512528608</v>
      </c>
      <c r="K107">
        <v>0.4267833995832713</v>
      </c>
      <c r="L107">
        <v>0.7189230768486341</v>
      </c>
      <c r="M107">
        <v>187.73</v>
      </c>
      <c r="N107">
        <v>112.84</v>
      </c>
    </row>
    <row r="108" spans="1:14">
      <c r="A108" s="1" t="s">
        <v>120</v>
      </c>
      <c r="B108">
        <f>HYPERLINK("https://www.suredividend.com/sure-analysis-research-database/","Group 1 Automotive, Inc.")</f>
        <v>0</v>
      </c>
      <c r="C108" t="s">
        <v>302</v>
      </c>
      <c r="D108">
        <v>196.89</v>
      </c>
      <c r="E108">
        <v>0.007599255587929001</v>
      </c>
      <c r="F108" t="s">
        <v>306</v>
      </c>
      <c r="G108" t="s">
        <v>306</v>
      </c>
      <c r="H108">
        <v>1.496217432707343</v>
      </c>
      <c r="I108">
        <v>2870.803474</v>
      </c>
      <c r="J108">
        <v>4.336561138549849</v>
      </c>
      <c r="K108">
        <v>0.03680731691776982</v>
      </c>
      <c r="L108">
        <v>1.052274341823877</v>
      </c>
      <c r="M108">
        <v>200.03</v>
      </c>
      <c r="N108">
        <v>135.88</v>
      </c>
    </row>
    <row r="109" spans="1:14">
      <c r="A109" s="1" t="s">
        <v>121</v>
      </c>
      <c r="B109">
        <f>HYPERLINK("https://www.suredividend.com/sure-analysis-GPS/","Gap, Inc.")</f>
        <v>0</v>
      </c>
      <c r="C109" t="s">
        <v>302</v>
      </c>
      <c r="D109">
        <v>13.23</v>
      </c>
      <c r="E109">
        <v>0.04535147392290249</v>
      </c>
      <c r="F109" t="s">
        <v>306</v>
      </c>
      <c r="G109" t="s">
        <v>306</v>
      </c>
      <c r="H109">
        <v>0.5947735612689451</v>
      </c>
      <c r="I109">
        <v>4811.71</v>
      </c>
      <c r="J109">
        <v>87.48563636781819</v>
      </c>
      <c r="K109">
        <v>4.013316877658199</v>
      </c>
      <c r="L109">
        <v>1.457586009263859</v>
      </c>
      <c r="M109">
        <v>17.95</v>
      </c>
      <c r="N109">
        <v>7.65</v>
      </c>
    </row>
    <row r="110" spans="1:14">
      <c r="A110" s="1" t="s">
        <v>122</v>
      </c>
      <c r="B110">
        <f>HYPERLINK("https://www.suredividend.com/sure-analysis-GRMN/","Garmin Ltd")</f>
        <v>0</v>
      </c>
      <c r="C110" t="s">
        <v>307</v>
      </c>
      <c r="D110">
        <v>96.84999999999999</v>
      </c>
      <c r="E110">
        <v>0.03014971605575633</v>
      </c>
      <c r="F110">
        <v>0.08955223880596996</v>
      </c>
      <c r="G110">
        <v>0.0743617471609832</v>
      </c>
      <c r="H110">
        <v>2.827560557001441</v>
      </c>
      <c r="I110">
        <v>18562.651911</v>
      </c>
      <c r="J110">
        <v>19.20708813205677</v>
      </c>
      <c r="K110">
        <v>0.5655121114002882</v>
      </c>
      <c r="L110">
        <v>0.9613226094910901</v>
      </c>
      <c r="M110">
        <v>125.32</v>
      </c>
      <c r="N110">
        <v>75.79000000000001</v>
      </c>
    </row>
    <row r="111" spans="1:14">
      <c r="A111" s="1" t="s">
        <v>123</v>
      </c>
      <c r="B111">
        <f>HYPERLINK("https://www.suredividend.com/sure-analysis-research-database/","Groupon Inc")</f>
        <v>0</v>
      </c>
      <c r="C111" t="s">
        <v>304</v>
      </c>
      <c r="D111">
        <v>8.01</v>
      </c>
      <c r="E111">
        <v>0</v>
      </c>
      <c r="F111" t="s">
        <v>306</v>
      </c>
      <c r="G111" t="s">
        <v>306</v>
      </c>
      <c r="H111">
        <v>0</v>
      </c>
      <c r="I111">
        <v>243.803414</v>
      </c>
      <c r="J111" t="s">
        <v>306</v>
      </c>
      <c r="K111">
        <v>-0</v>
      </c>
      <c r="L111">
        <v>1.629866927620592</v>
      </c>
      <c r="M111">
        <v>31.15</v>
      </c>
      <c r="N111">
        <v>6.22</v>
      </c>
    </row>
    <row r="112" spans="1:14">
      <c r="A112" s="1" t="s">
        <v>124</v>
      </c>
      <c r="B112">
        <f>HYPERLINK("https://www.suredividend.com/sure-analysis-research-database/","Hyatt Hotels Corporation")</f>
        <v>0</v>
      </c>
      <c r="C112" t="s">
        <v>302</v>
      </c>
      <c r="D112">
        <v>109.1</v>
      </c>
      <c r="E112">
        <v>0</v>
      </c>
      <c r="F112" t="s">
        <v>306</v>
      </c>
      <c r="G112" t="s">
        <v>306</v>
      </c>
      <c r="H112">
        <v>0</v>
      </c>
      <c r="I112">
        <v>5247.828701</v>
      </c>
      <c r="J112">
        <v>39.75627803636363</v>
      </c>
      <c r="K112">
        <v>0</v>
      </c>
      <c r="L112">
        <v>1.164116507939158</v>
      </c>
      <c r="M112">
        <v>109.25</v>
      </c>
      <c r="N112">
        <v>70.12</v>
      </c>
    </row>
    <row r="113" spans="1:14">
      <c r="A113" s="1" t="s">
        <v>125</v>
      </c>
      <c r="B113">
        <f>HYPERLINK("https://www.suredividend.com/sure-analysis-HAS/","Hasbro, Inc.")</f>
        <v>0</v>
      </c>
      <c r="C113" t="s">
        <v>302</v>
      </c>
      <c r="D113">
        <v>63.32</v>
      </c>
      <c r="E113">
        <v>0.04421983575489576</v>
      </c>
      <c r="F113">
        <v>0.02941176470588247</v>
      </c>
      <c r="G113">
        <v>0.04194462074695648</v>
      </c>
      <c r="H113">
        <v>2.740689534894026</v>
      </c>
      <c r="I113">
        <v>8745.360876999999</v>
      </c>
      <c r="J113">
        <v>21.0934898143753</v>
      </c>
      <c r="K113">
        <v>0.9166185735431525</v>
      </c>
      <c r="L113">
        <v>0.8976226871516371</v>
      </c>
      <c r="M113">
        <v>102.29</v>
      </c>
      <c r="N113">
        <v>54.65</v>
      </c>
    </row>
    <row r="114" spans="1:14">
      <c r="A114" s="1" t="s">
        <v>126</v>
      </c>
      <c r="B114">
        <f>HYPERLINK("https://www.suredividend.com/sure-analysis-HBI/","Hanesbrands Inc")</f>
        <v>0</v>
      </c>
      <c r="C114" t="s">
        <v>302</v>
      </c>
      <c r="D114">
        <v>8</v>
      </c>
      <c r="E114">
        <v>0.075</v>
      </c>
      <c r="F114">
        <v>0</v>
      </c>
      <c r="G114">
        <v>0</v>
      </c>
      <c r="H114">
        <v>0.583809017657406</v>
      </c>
      <c r="I114">
        <v>2791.58952</v>
      </c>
      <c r="J114">
        <v>7.954674257772763</v>
      </c>
      <c r="K114">
        <v>0.5841010681915018</v>
      </c>
      <c r="L114">
        <v>1.225686862227639</v>
      </c>
      <c r="M114">
        <v>15.78</v>
      </c>
      <c r="N114">
        <v>5.65</v>
      </c>
    </row>
    <row r="115" spans="1:14">
      <c r="A115" s="1" t="s">
        <v>127</v>
      </c>
      <c r="B115">
        <f>HYPERLINK("https://www.suredividend.com/sure-analysis-HD/","Home Depot, Inc.")</f>
        <v>0</v>
      </c>
      <c r="C115" t="s">
        <v>302</v>
      </c>
      <c r="D115">
        <v>315</v>
      </c>
      <c r="E115">
        <v>0.02412698412698413</v>
      </c>
      <c r="F115">
        <v>0.1515151515151516</v>
      </c>
      <c r="G115">
        <v>0.1302727969130595</v>
      </c>
      <c r="H115">
        <v>7.529462513236031</v>
      </c>
      <c r="I115">
        <v>322473.829545</v>
      </c>
      <c r="J115">
        <v>18.86363436940626</v>
      </c>
      <c r="K115">
        <v>0.4541292227524748</v>
      </c>
      <c r="L115">
        <v>0.9367652213738441</v>
      </c>
      <c r="M115">
        <v>365.48</v>
      </c>
      <c r="N115">
        <v>261.21</v>
      </c>
    </row>
    <row r="116" spans="1:14">
      <c r="A116" s="1" t="s">
        <v>128</v>
      </c>
      <c r="B116">
        <f>HYPERLINK("https://www.suredividend.com/sure-analysis-research-database/","Hibbett Inc")</f>
        <v>0</v>
      </c>
      <c r="C116" t="s">
        <v>302</v>
      </c>
      <c r="D116">
        <v>65.95999999999999</v>
      </c>
      <c r="E116">
        <v>0.015066528189675</v>
      </c>
      <c r="F116" t="s">
        <v>306</v>
      </c>
      <c r="G116" t="s">
        <v>306</v>
      </c>
      <c r="H116">
        <v>0.9937881993909811</v>
      </c>
      <c r="I116">
        <v>839.514145</v>
      </c>
      <c r="J116">
        <v>7.824573546955969</v>
      </c>
      <c r="K116">
        <v>0.1254783080039117</v>
      </c>
      <c r="L116">
        <v>1.499019441558785</v>
      </c>
      <c r="M116">
        <v>75.38</v>
      </c>
      <c r="N116">
        <v>39.07</v>
      </c>
    </row>
    <row r="117" spans="1:14">
      <c r="A117" s="1" t="s">
        <v>129</v>
      </c>
      <c r="B117">
        <f>HYPERLINK("https://www.suredividend.com/sure-analysis-research-database/","Hilton Worldwide Holdings Inc")</f>
        <v>0</v>
      </c>
      <c r="C117" t="s">
        <v>302</v>
      </c>
      <c r="D117">
        <v>138.72</v>
      </c>
      <c r="E117">
        <v>0.003240250007224</v>
      </c>
      <c r="F117" t="s">
        <v>306</v>
      </c>
      <c r="G117" t="s">
        <v>306</v>
      </c>
      <c r="H117">
        <v>0.449487481002241</v>
      </c>
      <c r="I117">
        <v>37517.658678</v>
      </c>
      <c r="J117">
        <v>34.93264308960894</v>
      </c>
      <c r="K117">
        <v>0.1173596556141621</v>
      </c>
      <c r="L117">
        <v>1.118942483787471</v>
      </c>
      <c r="M117">
        <v>167.42</v>
      </c>
      <c r="N117">
        <v>108.16</v>
      </c>
    </row>
    <row r="118" spans="1:14">
      <c r="A118" s="1" t="s">
        <v>130</v>
      </c>
      <c r="B118">
        <f>HYPERLINK("https://www.suredividend.com/sure-analysis-HOG/","Harley-Davidson, Inc.")</f>
        <v>0</v>
      </c>
      <c r="C118" t="s">
        <v>302</v>
      </c>
      <c r="D118">
        <v>43.19</v>
      </c>
      <c r="E118">
        <v>0.01458670988654781</v>
      </c>
      <c r="F118">
        <v>0.05000000000000004</v>
      </c>
      <c r="G118">
        <v>-0.157022919589064</v>
      </c>
      <c r="H118">
        <v>0.626456133768168</v>
      </c>
      <c r="I118">
        <v>6313.687565</v>
      </c>
      <c r="J118">
        <v>8.755585275716124</v>
      </c>
      <c r="K118">
        <v>0.1310577685707464</v>
      </c>
      <c r="L118">
        <v>1.31036983570998</v>
      </c>
      <c r="M118">
        <v>48.55</v>
      </c>
      <c r="N118">
        <v>29.58</v>
      </c>
    </row>
    <row r="119" spans="1:14">
      <c r="A119" s="1" t="s">
        <v>131</v>
      </c>
      <c r="B119">
        <f>HYPERLINK("https://www.suredividend.com/sure-analysis-HRB/","H&amp;R Block Inc.")</f>
        <v>0</v>
      </c>
      <c r="C119" t="s">
        <v>302</v>
      </c>
      <c r="D119">
        <v>37.44</v>
      </c>
      <c r="E119">
        <v>0.03098290598290598</v>
      </c>
      <c r="F119">
        <v>0.07407407407407396</v>
      </c>
      <c r="G119">
        <v>0.03857377308425858</v>
      </c>
      <c r="H119">
        <v>1.108810775918212</v>
      </c>
      <c r="I119">
        <v>5820.727723</v>
      </c>
      <c r="J119">
        <v>10.84112056202879</v>
      </c>
      <c r="K119">
        <v>0.3443511726454074</v>
      </c>
      <c r="L119">
        <v>0.6816043564314931</v>
      </c>
      <c r="M119">
        <v>48.11</v>
      </c>
      <c r="N119">
        <v>20.42</v>
      </c>
    </row>
    <row r="120" spans="1:14">
      <c r="A120" s="1" t="s">
        <v>132</v>
      </c>
      <c r="B120">
        <f>HYPERLINK("https://www.suredividend.com/sure-analysis-research-database/","Haverty Furniture Cos., Inc.")</f>
        <v>0</v>
      </c>
      <c r="C120" t="s">
        <v>302</v>
      </c>
      <c r="D120">
        <v>33.5</v>
      </c>
      <c r="E120">
        <v>0.032321645057721</v>
      </c>
      <c r="F120">
        <v>0.1200000000000001</v>
      </c>
      <c r="G120">
        <v>0.09238846414037316</v>
      </c>
      <c r="H120">
        <v>1.082775109433666</v>
      </c>
      <c r="I120">
        <v>540.210897</v>
      </c>
      <c r="J120">
        <v>6.007282624602451</v>
      </c>
      <c r="K120">
        <v>0.2090299439061131</v>
      </c>
      <c r="L120">
        <v>0.85080509071205</v>
      </c>
      <c r="M120">
        <v>34.48</v>
      </c>
      <c r="N120">
        <v>22.57</v>
      </c>
    </row>
    <row r="121" spans="1:14">
      <c r="A121" s="1" t="s">
        <v>133</v>
      </c>
      <c r="B121">
        <f>HYPERLINK("https://www.suredividend.com/sure-analysis-research-database/","Marinemax, Inc.")</f>
        <v>0</v>
      </c>
      <c r="C121" t="s">
        <v>302</v>
      </c>
      <c r="D121">
        <v>34.01</v>
      </c>
      <c r="E121">
        <v>0</v>
      </c>
      <c r="F121" t="s">
        <v>306</v>
      </c>
      <c r="G121" t="s">
        <v>306</v>
      </c>
      <c r="H121">
        <v>0</v>
      </c>
      <c r="I121">
        <v>742.997594</v>
      </c>
      <c r="J121">
        <v>3.752721587815485</v>
      </c>
      <c r="K121">
        <v>0</v>
      </c>
      <c r="L121">
        <v>1.107210188106829</v>
      </c>
      <c r="M121">
        <v>50.32</v>
      </c>
      <c r="N121">
        <v>27.4</v>
      </c>
    </row>
    <row r="122" spans="1:14">
      <c r="A122" s="1" t="s">
        <v>134</v>
      </c>
      <c r="B122">
        <f>HYPERLINK("https://www.suredividend.com/sure-analysis-research-database/","IAA Inc")</f>
        <v>0</v>
      </c>
      <c r="C122" t="s">
        <v>301</v>
      </c>
      <c r="D122">
        <v>40.65</v>
      </c>
      <c r="E122">
        <v>0</v>
      </c>
      <c r="F122" t="s">
        <v>306</v>
      </c>
      <c r="G122" t="s">
        <v>306</v>
      </c>
      <c r="H122">
        <v>0</v>
      </c>
      <c r="I122">
        <v>5437.532331</v>
      </c>
      <c r="J122">
        <v>18.89344104047949</v>
      </c>
      <c r="K122">
        <v>0</v>
      </c>
      <c r="L122">
        <v>1.092171110724242</v>
      </c>
      <c r="M122">
        <v>47.36</v>
      </c>
      <c r="N122">
        <v>31.32</v>
      </c>
    </row>
    <row r="123" spans="1:14">
      <c r="A123" s="1" t="s">
        <v>135</v>
      </c>
      <c r="B123">
        <f>HYPERLINK("https://www.suredividend.com/sure-analysis-research-database/","Installed Building Products Inc")</f>
        <v>0</v>
      </c>
      <c r="C123" t="s">
        <v>301</v>
      </c>
      <c r="D123">
        <v>102.61</v>
      </c>
      <c r="E123">
        <v>0.020891720664912</v>
      </c>
      <c r="F123" t="s">
        <v>306</v>
      </c>
      <c r="G123" t="s">
        <v>306</v>
      </c>
      <c r="H123">
        <v>2.143699457426669</v>
      </c>
      <c r="I123">
        <v>2934.996105</v>
      </c>
      <c r="J123">
        <v>15.94491313308452</v>
      </c>
      <c r="K123">
        <v>0.3397305003845751</v>
      </c>
      <c r="L123">
        <v>1.270716127708872</v>
      </c>
      <c r="M123">
        <v>111.17</v>
      </c>
      <c r="N123">
        <v>68.95999999999999</v>
      </c>
    </row>
    <row r="124" spans="1:14">
      <c r="A124" s="1" t="s">
        <v>136</v>
      </c>
      <c r="B124">
        <f>HYPERLINK("https://www.suredividend.com/sure-analysis-IPG/","Interpublic Group Of Cos., Inc.")</f>
        <v>0</v>
      </c>
      <c r="C124" t="s">
        <v>304</v>
      </c>
      <c r="D124">
        <v>36.25</v>
      </c>
      <c r="E124">
        <v>0.032</v>
      </c>
      <c r="F124">
        <v>0.07407407407407396</v>
      </c>
      <c r="G124">
        <v>0.06668390127527379</v>
      </c>
      <c r="H124">
        <v>1.144160774215168</v>
      </c>
      <c r="I124">
        <v>14084.021028</v>
      </c>
      <c r="J124">
        <v>14.10235408781416</v>
      </c>
      <c r="K124">
        <v>0.4540320532599873</v>
      </c>
      <c r="L124">
        <v>1.057772126443055</v>
      </c>
      <c r="M124">
        <v>38.58</v>
      </c>
      <c r="N124">
        <v>24.93</v>
      </c>
    </row>
    <row r="125" spans="1:14">
      <c r="A125" s="1" t="s">
        <v>137</v>
      </c>
      <c r="B125">
        <f>HYPERLINK("https://www.suredividend.com/sure-analysis-research-database/","Irobot Corp")</f>
        <v>0</v>
      </c>
      <c r="C125" t="s">
        <v>307</v>
      </c>
      <c r="D125">
        <v>45.88</v>
      </c>
      <c r="E125">
        <v>0</v>
      </c>
      <c r="F125" t="s">
        <v>306</v>
      </c>
      <c r="G125" t="s">
        <v>306</v>
      </c>
      <c r="H125">
        <v>0</v>
      </c>
      <c r="I125">
        <v>1254.884067</v>
      </c>
      <c r="J125" t="s">
        <v>306</v>
      </c>
      <c r="K125">
        <v>-0</v>
      </c>
      <c r="L125">
        <v>0.9390648207584931</v>
      </c>
      <c r="M125">
        <v>73.77</v>
      </c>
      <c r="N125">
        <v>35.41</v>
      </c>
    </row>
    <row r="126" spans="1:14">
      <c r="A126" s="1" t="s">
        <v>138</v>
      </c>
      <c r="B126">
        <f>HYPERLINK("https://www.suredividend.com/sure-analysis-research-database/","Jetblue Airways Corp")</f>
        <v>0</v>
      </c>
      <c r="C126" t="s">
        <v>301</v>
      </c>
      <c r="D126">
        <v>8.58</v>
      </c>
      <c r="E126">
        <v>0</v>
      </c>
      <c r="F126" t="s">
        <v>306</v>
      </c>
      <c r="G126" t="s">
        <v>306</v>
      </c>
      <c r="H126">
        <v>0</v>
      </c>
      <c r="I126">
        <v>2778.869928</v>
      </c>
      <c r="J126" t="s">
        <v>306</v>
      </c>
      <c r="K126">
        <v>-0</v>
      </c>
      <c r="L126">
        <v>1.488406320219281</v>
      </c>
      <c r="M126">
        <v>16.39</v>
      </c>
      <c r="N126">
        <v>6.18</v>
      </c>
    </row>
    <row r="127" spans="1:14">
      <c r="A127" s="1" t="s">
        <v>139</v>
      </c>
      <c r="B127">
        <f>HYPERLINK("https://www.suredividend.com/sure-analysis-research-database/","JD.com Inc")</f>
        <v>0</v>
      </c>
      <c r="C127" t="s">
        <v>302</v>
      </c>
      <c r="D127">
        <v>60.43</v>
      </c>
      <c r="E127">
        <v>0</v>
      </c>
      <c r="F127" t="s">
        <v>306</v>
      </c>
      <c r="G127" t="s">
        <v>306</v>
      </c>
      <c r="H127">
        <v>0</v>
      </c>
      <c r="I127">
        <v>82530.089043</v>
      </c>
      <c r="J127">
        <v>372.0836864720256</v>
      </c>
      <c r="K127">
        <v>0</v>
      </c>
      <c r="L127">
        <v>1.162421591147328</v>
      </c>
      <c r="M127">
        <v>76.73</v>
      </c>
      <c r="N127">
        <v>33.17</v>
      </c>
    </row>
    <row r="128" spans="1:14">
      <c r="A128" s="1" t="s">
        <v>140</v>
      </c>
      <c r="B128">
        <f>HYPERLINK("https://www.suredividend.com/sure-analysis-JWN/","Nordstrom, Inc.")</f>
        <v>0</v>
      </c>
      <c r="C128" t="s">
        <v>302</v>
      </c>
      <c r="D128">
        <v>17.47</v>
      </c>
      <c r="E128">
        <v>0.04350314825414998</v>
      </c>
      <c r="F128" t="s">
        <v>306</v>
      </c>
      <c r="G128" t="s">
        <v>306</v>
      </c>
      <c r="H128">
        <v>0.7497118363420401</v>
      </c>
      <c r="I128">
        <v>2796.620713</v>
      </c>
      <c r="J128">
        <v>8.578591143588955</v>
      </c>
      <c r="K128">
        <v>0.37485591817102</v>
      </c>
      <c r="L128">
        <v>1.609454258296409</v>
      </c>
      <c r="M128">
        <v>28.8</v>
      </c>
      <c r="N128">
        <v>15.53</v>
      </c>
    </row>
    <row r="129" spans="1:14">
      <c r="A129" s="1" t="s">
        <v>141</v>
      </c>
      <c r="B129">
        <f>HYPERLINK("https://www.suredividend.com/sure-analysis-research-database/","Carmax Inc")</f>
        <v>0</v>
      </c>
      <c r="C129" t="s">
        <v>302</v>
      </c>
      <c r="D129">
        <v>66.08</v>
      </c>
      <c r="E129">
        <v>0</v>
      </c>
      <c r="F129" t="s">
        <v>306</v>
      </c>
      <c r="G129" t="s">
        <v>306</v>
      </c>
      <c r="H129">
        <v>0</v>
      </c>
      <c r="I129">
        <v>10442.192814</v>
      </c>
      <c r="J129">
        <v>18.14184642072601</v>
      </c>
      <c r="K129">
        <v>0</v>
      </c>
      <c r="L129">
        <v>1.411079819235793</v>
      </c>
      <c r="M129">
        <v>114.43</v>
      </c>
      <c r="N129">
        <v>52.1</v>
      </c>
    </row>
    <row r="130" spans="1:14">
      <c r="A130" s="1" t="s">
        <v>142</v>
      </c>
      <c r="B130">
        <f>HYPERLINK("https://www.suredividend.com/sure-analysis-KSS/","Kohl`s Corp.")</f>
        <v>0</v>
      </c>
      <c r="C130" t="s">
        <v>302</v>
      </c>
      <c r="D130">
        <v>30.76</v>
      </c>
      <c r="E130">
        <v>0.06501950585175552</v>
      </c>
      <c r="F130" t="s">
        <v>306</v>
      </c>
      <c r="G130" t="s">
        <v>306</v>
      </c>
      <c r="H130">
        <v>1.968731479559178</v>
      </c>
      <c r="I130">
        <v>3398.491777</v>
      </c>
      <c r="J130">
        <v>6.145554750958408</v>
      </c>
      <c r="K130">
        <v>0.454672397126831</v>
      </c>
      <c r="L130">
        <v>1.402703117908375</v>
      </c>
      <c r="M130">
        <v>61.96</v>
      </c>
      <c r="N130">
        <v>23.38</v>
      </c>
    </row>
    <row r="131" spans="1:14">
      <c r="A131" s="1" t="s">
        <v>143</v>
      </c>
      <c r="B131">
        <f>HYPERLINK("https://www.suredividend.com/sure-analysis-KTB/","Kontoor Brands Inc")</f>
        <v>0</v>
      </c>
      <c r="C131" t="s">
        <v>302</v>
      </c>
      <c r="D131">
        <v>45.84</v>
      </c>
      <c r="E131">
        <v>0.0418848167539267</v>
      </c>
      <c r="F131" t="s">
        <v>306</v>
      </c>
      <c r="G131" t="s">
        <v>306</v>
      </c>
      <c r="H131">
        <v>1.82780906258838</v>
      </c>
      <c r="I131">
        <v>2542.544892</v>
      </c>
      <c r="J131">
        <v>0</v>
      </c>
      <c r="K131" t="s">
        <v>306</v>
      </c>
      <c r="L131">
        <v>1.213414043281744</v>
      </c>
      <c r="M131">
        <v>49.49</v>
      </c>
      <c r="N131">
        <v>30.25</v>
      </c>
    </row>
    <row r="132" spans="1:14">
      <c r="A132" s="1" t="s">
        <v>144</v>
      </c>
      <c r="B132">
        <f>HYPERLINK("https://www.suredividend.com/sure-analysis-LAD/","Lithia Motors, Inc.")</f>
        <v>0</v>
      </c>
      <c r="C132" t="s">
        <v>302</v>
      </c>
      <c r="D132">
        <v>240.42</v>
      </c>
      <c r="E132">
        <v>0.006987771400049913</v>
      </c>
      <c r="F132">
        <v>0.1999999999999997</v>
      </c>
      <c r="G132">
        <v>0.09238846414037294</v>
      </c>
      <c r="H132">
        <v>1.602685410796734</v>
      </c>
      <c r="I132">
        <v>6572.700773</v>
      </c>
      <c r="J132">
        <v>5.078581959990728</v>
      </c>
      <c r="K132">
        <v>0.03591049542452911</v>
      </c>
      <c r="L132">
        <v>1.135690620843068</v>
      </c>
      <c r="M132">
        <v>346.77</v>
      </c>
      <c r="N132">
        <v>179.28</v>
      </c>
    </row>
    <row r="133" spans="1:14">
      <c r="A133" s="1" t="s">
        <v>145</v>
      </c>
      <c r="B133">
        <f>HYPERLINK("https://www.suredividend.com/sure-analysis-research-database/","LCI Industries")</f>
        <v>0</v>
      </c>
      <c r="C133" t="s">
        <v>302</v>
      </c>
      <c r="D133">
        <v>103.14</v>
      </c>
      <c r="E133">
        <v>0.03871121589694</v>
      </c>
      <c r="F133">
        <v>0.1666666666666667</v>
      </c>
      <c r="G133">
        <v>0.1380604263098537</v>
      </c>
      <c r="H133">
        <v>3.992674807610447</v>
      </c>
      <c r="I133">
        <v>2622.88042</v>
      </c>
      <c r="J133">
        <v>5.304835488034756</v>
      </c>
      <c r="K133">
        <v>0.2062332028724405</v>
      </c>
      <c r="L133">
        <v>1.266497702093715</v>
      </c>
      <c r="M133">
        <v>137.15</v>
      </c>
      <c r="N133">
        <v>88.33</v>
      </c>
    </row>
    <row r="134" spans="1:14">
      <c r="A134" s="1" t="s">
        <v>146</v>
      </c>
      <c r="B134">
        <f>HYPERLINK("https://www.suredividend.com/sure-analysis-research-database/","Lands` End, Inc.")</f>
        <v>0</v>
      </c>
      <c r="C134" t="s">
        <v>302</v>
      </c>
      <c r="D134">
        <v>7.93</v>
      </c>
      <c r="E134">
        <v>0</v>
      </c>
      <c r="F134" t="s">
        <v>306</v>
      </c>
      <c r="G134" t="s">
        <v>306</v>
      </c>
      <c r="H134">
        <v>0</v>
      </c>
      <c r="I134">
        <v>261.707779</v>
      </c>
      <c r="J134">
        <v>0</v>
      </c>
      <c r="K134" t="s">
        <v>306</v>
      </c>
      <c r="L134">
        <v>1.513657764201338</v>
      </c>
      <c r="M134">
        <v>21.12</v>
      </c>
      <c r="N134">
        <v>6.61</v>
      </c>
    </row>
    <row r="135" spans="1:14">
      <c r="A135" s="1" t="s">
        <v>147</v>
      </c>
      <c r="B135">
        <f>HYPERLINK("https://www.suredividend.com/sure-analysis-research-database/","Lear Corp.")</f>
        <v>0</v>
      </c>
      <c r="C135" t="s">
        <v>302</v>
      </c>
      <c r="D135">
        <v>136.41</v>
      </c>
      <c r="E135">
        <v>0.022390647566335</v>
      </c>
      <c r="F135" t="s">
        <v>306</v>
      </c>
      <c r="G135" t="s">
        <v>306</v>
      </c>
      <c r="H135">
        <v>3.054308234523769</v>
      </c>
      <c r="I135">
        <v>8062.60499</v>
      </c>
      <c r="J135">
        <v>34.79760461950799</v>
      </c>
      <c r="K135">
        <v>0.7933268141620179</v>
      </c>
      <c r="L135">
        <v>1.291733032507779</v>
      </c>
      <c r="M135">
        <v>172.94</v>
      </c>
      <c r="N135">
        <v>114.02</v>
      </c>
    </row>
    <row r="136" spans="1:14">
      <c r="A136" s="1" t="s">
        <v>148</v>
      </c>
      <c r="B136">
        <f>HYPERLINK("https://www.suredividend.com/sure-analysis-LEG/","Leggett &amp; Platt, Inc.")</f>
        <v>0</v>
      </c>
      <c r="C136" t="s">
        <v>302</v>
      </c>
      <c r="D136">
        <v>34.03</v>
      </c>
      <c r="E136">
        <v>0.05171907140758154</v>
      </c>
      <c r="F136">
        <v>0.04761904761904767</v>
      </c>
      <c r="G136">
        <v>0.04095039696925684</v>
      </c>
      <c r="H136">
        <v>1.708210534387782</v>
      </c>
      <c r="I136">
        <v>4511.60882</v>
      </c>
      <c r="J136">
        <v>12.44238505215113</v>
      </c>
      <c r="K136">
        <v>0.6446077488255781</v>
      </c>
      <c r="L136">
        <v>0.8827924191245591</v>
      </c>
      <c r="M136">
        <v>40.91</v>
      </c>
      <c r="N136">
        <v>29.89</v>
      </c>
    </row>
    <row r="137" spans="1:14">
      <c r="A137" s="1" t="s">
        <v>149</v>
      </c>
      <c r="B137">
        <f>HYPERLINK("https://www.suredividend.com/sure-analysis-LEN/","Lennar Corp.")</f>
        <v>0</v>
      </c>
      <c r="C137" t="s">
        <v>302</v>
      </c>
      <c r="D137">
        <v>96.69</v>
      </c>
      <c r="E137">
        <v>0.01551349674216568</v>
      </c>
      <c r="F137">
        <v>0.5</v>
      </c>
      <c r="G137">
        <v>0.5645673222659491</v>
      </c>
      <c r="H137">
        <v>1.489176214014633</v>
      </c>
      <c r="I137">
        <v>27567.234845</v>
      </c>
      <c r="J137">
        <v>6.221673783376016</v>
      </c>
      <c r="K137">
        <v>0.09855567266807631</v>
      </c>
      <c r="L137">
        <v>1.259156242171772</v>
      </c>
      <c r="M137">
        <v>101.27</v>
      </c>
      <c r="N137">
        <v>61.94</v>
      </c>
    </row>
    <row r="138" spans="1:14">
      <c r="A138" s="1" t="s">
        <v>150</v>
      </c>
      <c r="B138">
        <f>HYPERLINK("https://www.suredividend.com/sure-analysis-research-database/","Lennar Corp.")</f>
        <v>0</v>
      </c>
      <c r="C138" t="s">
        <v>306</v>
      </c>
      <c r="D138">
        <v>53.79</v>
      </c>
      <c r="E138">
        <v>0</v>
      </c>
      <c r="F138" t="s">
        <v>306</v>
      </c>
      <c r="G138" t="s">
        <v>306</v>
      </c>
      <c r="H138">
        <v>1.24191650013307</v>
      </c>
      <c r="I138">
        <v>18697.870212</v>
      </c>
      <c r="J138">
        <v>0</v>
      </c>
      <c r="K138" t="s">
        <v>306</v>
      </c>
      <c r="L138">
        <v>1.346147279360603</v>
      </c>
    </row>
    <row r="139" spans="1:14">
      <c r="A139" s="1" t="s">
        <v>151</v>
      </c>
      <c r="B139">
        <f>HYPERLINK("https://www.suredividend.com/sure-analysis-research-database/","Leslies Inc")</f>
        <v>0</v>
      </c>
      <c r="C139" t="s">
        <v>306</v>
      </c>
      <c r="D139">
        <v>13.96</v>
      </c>
      <c r="E139">
        <v>0</v>
      </c>
      <c r="F139" t="s">
        <v>306</v>
      </c>
      <c r="G139" t="s">
        <v>306</v>
      </c>
      <c r="H139">
        <v>0</v>
      </c>
      <c r="I139">
        <v>2562.293002</v>
      </c>
      <c r="J139">
        <v>0</v>
      </c>
      <c r="K139" t="s">
        <v>306</v>
      </c>
      <c r="L139">
        <v>1.364453145584305</v>
      </c>
      <c r="M139">
        <v>21.99</v>
      </c>
      <c r="N139">
        <v>11.43</v>
      </c>
    </row>
    <row r="140" spans="1:14">
      <c r="A140" s="1" t="s">
        <v>152</v>
      </c>
      <c r="B140">
        <f>HYPERLINK("https://www.suredividend.com/sure-analysis-research-database/","LGI Homes Inc")</f>
        <v>0</v>
      </c>
      <c r="C140" t="s">
        <v>302</v>
      </c>
      <c r="D140">
        <v>107.3</v>
      </c>
      <c r="E140">
        <v>0</v>
      </c>
      <c r="F140" t="s">
        <v>306</v>
      </c>
      <c r="G140" t="s">
        <v>306</v>
      </c>
      <c r="H140">
        <v>0</v>
      </c>
      <c r="I140">
        <v>2499.047688</v>
      </c>
      <c r="J140">
        <v>6.189515146066303</v>
      </c>
      <c r="K140">
        <v>0</v>
      </c>
      <c r="L140">
        <v>1.451508213166454</v>
      </c>
      <c r="M140">
        <v>134.05</v>
      </c>
      <c r="N140">
        <v>71.73</v>
      </c>
    </row>
    <row r="141" spans="1:14">
      <c r="A141" s="1" t="s">
        <v>153</v>
      </c>
      <c r="B141">
        <f>HYPERLINK("https://www.suredividend.com/sure-analysis-research-database/","LKQ Corp")</f>
        <v>0</v>
      </c>
      <c r="C141" t="s">
        <v>302</v>
      </c>
      <c r="D141">
        <v>55.96</v>
      </c>
      <c r="E141">
        <v>0.018187361237836</v>
      </c>
      <c r="F141" t="s">
        <v>306</v>
      </c>
      <c r="G141" t="s">
        <v>306</v>
      </c>
      <c r="H141">
        <v>1.017764734869316</v>
      </c>
      <c r="I141">
        <v>14951.112161</v>
      </c>
      <c r="J141">
        <v>12.55044960895036</v>
      </c>
      <c r="K141">
        <v>0.2423249368736466</v>
      </c>
      <c r="L141">
        <v>1.061992995304797</v>
      </c>
      <c r="M141">
        <v>58.85</v>
      </c>
      <c r="N141">
        <v>41.75</v>
      </c>
    </row>
    <row r="142" spans="1:14">
      <c r="A142" s="1" t="s">
        <v>154</v>
      </c>
      <c r="B142">
        <f>HYPERLINK("https://www.suredividend.com/sure-analysis-research-database/","LL Flooring Holdings Inc")</f>
        <v>0</v>
      </c>
      <c r="C142" t="s">
        <v>302</v>
      </c>
      <c r="D142">
        <v>5.85</v>
      </c>
      <c r="E142">
        <v>0</v>
      </c>
      <c r="F142" t="s">
        <v>306</v>
      </c>
      <c r="G142" t="s">
        <v>306</v>
      </c>
      <c r="H142">
        <v>0</v>
      </c>
      <c r="I142">
        <v>171.415992</v>
      </c>
      <c r="J142">
        <v>12.88164065153678</v>
      </c>
      <c r="K142">
        <v>0</v>
      </c>
      <c r="L142">
        <v>1.111350731143946</v>
      </c>
      <c r="M142">
        <v>16.69</v>
      </c>
      <c r="N142">
        <v>5.15</v>
      </c>
    </row>
    <row r="143" spans="1:14">
      <c r="A143" s="1" t="s">
        <v>155</v>
      </c>
      <c r="B143">
        <f>HYPERLINK("https://www.suredividend.com/sure-analysis-research-database/","El Pollo Loco Holdings Inc")</f>
        <v>0</v>
      </c>
      <c r="C143" t="s">
        <v>302</v>
      </c>
      <c r="D143">
        <v>11.09</v>
      </c>
      <c r="E143">
        <v>0</v>
      </c>
      <c r="F143" t="s">
        <v>306</v>
      </c>
      <c r="G143" t="s">
        <v>306</v>
      </c>
      <c r="H143">
        <v>0</v>
      </c>
      <c r="I143">
        <v>410.875428</v>
      </c>
      <c r="J143">
        <v>20.09858770141369</v>
      </c>
      <c r="K143">
        <v>0</v>
      </c>
      <c r="L143">
        <v>0.9303688919676431</v>
      </c>
      <c r="M143">
        <v>12.1</v>
      </c>
      <c r="N143">
        <v>7.06</v>
      </c>
    </row>
    <row r="144" spans="1:14">
      <c r="A144" s="1" t="s">
        <v>156</v>
      </c>
      <c r="B144">
        <f>HYPERLINK("https://www.suredividend.com/sure-analysis-research-database/","Grand Canyon Education Inc")</f>
        <v>0</v>
      </c>
      <c r="C144" t="s">
        <v>303</v>
      </c>
      <c r="D144">
        <v>111.91</v>
      </c>
      <c r="E144">
        <v>0</v>
      </c>
      <c r="F144" t="s">
        <v>306</v>
      </c>
      <c r="G144" t="s">
        <v>306</v>
      </c>
      <c r="H144">
        <v>0</v>
      </c>
      <c r="I144">
        <v>3485.681809</v>
      </c>
      <c r="J144">
        <v>17.53705107682091</v>
      </c>
      <c r="K144">
        <v>0</v>
      </c>
      <c r="L144">
        <v>0.545305096818383</v>
      </c>
      <c r="M144">
        <v>116.66</v>
      </c>
      <c r="N144">
        <v>72</v>
      </c>
    </row>
    <row r="145" spans="1:14">
      <c r="A145" s="1" t="s">
        <v>157</v>
      </c>
      <c r="B145">
        <f>HYPERLINK("https://www.suredividend.com/sure-analysis-LOW/","Lowe`s Cos., Inc.")</f>
        <v>0</v>
      </c>
      <c r="C145" t="s">
        <v>302</v>
      </c>
      <c r="D145">
        <v>204.53</v>
      </c>
      <c r="E145">
        <v>0.02053488485796705</v>
      </c>
      <c r="F145">
        <v>0.3125</v>
      </c>
      <c r="G145">
        <v>0.2069272376856006</v>
      </c>
      <c r="H145">
        <v>2.885223660978031</v>
      </c>
      <c r="I145">
        <v>126951.886969</v>
      </c>
      <c r="J145">
        <v>19.05898318098033</v>
      </c>
      <c r="K145">
        <v>0.2812108831362604</v>
      </c>
      <c r="L145">
        <v>0.9668788249537561</v>
      </c>
      <c r="M145">
        <v>237.06</v>
      </c>
      <c r="N145">
        <v>168.22</v>
      </c>
    </row>
    <row r="146" spans="1:14">
      <c r="A146" s="1" t="s">
        <v>158</v>
      </c>
      <c r="B146">
        <f>HYPERLINK("https://www.suredividend.com/sure-analysis-research-database/","Liquidity Services Inc")</f>
        <v>0</v>
      </c>
      <c r="C146" t="s">
        <v>302</v>
      </c>
      <c r="D146">
        <v>14.92</v>
      </c>
      <c r="E146">
        <v>0</v>
      </c>
      <c r="F146" t="s">
        <v>306</v>
      </c>
      <c r="G146" t="s">
        <v>306</v>
      </c>
      <c r="H146">
        <v>0</v>
      </c>
      <c r="I146">
        <v>472.337479</v>
      </c>
      <c r="J146">
        <v>11.71355717091558</v>
      </c>
      <c r="K146">
        <v>0</v>
      </c>
      <c r="L146">
        <v>1.090260258833205</v>
      </c>
      <c r="M146">
        <v>22.59</v>
      </c>
      <c r="N146">
        <v>11.39</v>
      </c>
    </row>
    <row r="147" spans="1:14">
      <c r="A147" s="1" t="s">
        <v>159</v>
      </c>
      <c r="B147">
        <f>HYPERLINK("https://www.suredividend.com/sure-analysis-research-database/","Liberty Media Corp.")</f>
        <v>0</v>
      </c>
      <c r="C147" t="s">
        <v>304</v>
      </c>
      <c r="D147">
        <v>40.12</v>
      </c>
      <c r="E147">
        <v>0</v>
      </c>
      <c r="F147" t="s">
        <v>306</v>
      </c>
      <c r="G147" t="s">
        <v>306</v>
      </c>
      <c r="H147">
        <v>0</v>
      </c>
      <c r="I147">
        <v>23832.801534</v>
      </c>
      <c r="J147">
        <v>0</v>
      </c>
      <c r="K147" t="s">
        <v>306</v>
      </c>
      <c r="L147">
        <v>0.688120066116192</v>
      </c>
      <c r="M147">
        <v>52.62</v>
      </c>
      <c r="N147">
        <v>34.4</v>
      </c>
    </row>
    <row r="148" spans="1:14">
      <c r="A148" s="1" t="s">
        <v>160</v>
      </c>
      <c r="B148">
        <f>HYPERLINK("https://www.suredividend.com/sure-analysis-research-database/","Liberty Media Corp.")</f>
        <v>0</v>
      </c>
      <c r="C148" t="s">
        <v>304</v>
      </c>
      <c r="D148">
        <v>39.99</v>
      </c>
      <c r="E148">
        <v>0</v>
      </c>
      <c r="F148" t="s">
        <v>306</v>
      </c>
      <c r="G148" t="s">
        <v>306</v>
      </c>
      <c r="H148">
        <v>0</v>
      </c>
      <c r="I148">
        <v>23832.801534</v>
      </c>
      <c r="J148">
        <v>0</v>
      </c>
      <c r="K148" t="s">
        <v>306</v>
      </c>
      <c r="L148">
        <v>0.7380999952815831</v>
      </c>
      <c r="M148">
        <v>52.43</v>
      </c>
      <c r="N148">
        <v>34.34</v>
      </c>
    </row>
    <row r="149" spans="1:14">
      <c r="A149" s="1" t="s">
        <v>161</v>
      </c>
      <c r="B149">
        <f>HYPERLINK("https://www.suredividend.com/sure-analysis-research-database/","Lululemon Athletica inc.")</f>
        <v>0</v>
      </c>
      <c r="C149" t="s">
        <v>302</v>
      </c>
      <c r="D149">
        <v>312.8</v>
      </c>
      <c r="E149">
        <v>0</v>
      </c>
      <c r="F149" t="s">
        <v>306</v>
      </c>
      <c r="G149" t="s">
        <v>306</v>
      </c>
      <c r="H149">
        <v>0</v>
      </c>
      <c r="I149">
        <v>38286.337133</v>
      </c>
      <c r="J149">
        <v>32.73755134301788</v>
      </c>
      <c r="K149">
        <v>0</v>
      </c>
      <c r="L149">
        <v>1.442640820221361</v>
      </c>
      <c r="M149">
        <v>410.7</v>
      </c>
      <c r="N149">
        <v>251.51</v>
      </c>
    </row>
    <row r="150" spans="1:14">
      <c r="A150" s="1" t="s">
        <v>162</v>
      </c>
      <c r="B150">
        <f>HYPERLINK("https://www.suredividend.com/sure-analysis-research-database/","Southwest Airlines Co")</f>
        <v>0</v>
      </c>
      <c r="C150" t="s">
        <v>301</v>
      </c>
      <c r="D150">
        <v>37.06</v>
      </c>
      <c r="E150">
        <v>0.004856988860025</v>
      </c>
      <c r="F150" t="s">
        <v>306</v>
      </c>
      <c r="G150" t="s">
        <v>306</v>
      </c>
      <c r="H150">
        <v>0.180000007152557</v>
      </c>
      <c r="I150">
        <v>22004.449268</v>
      </c>
      <c r="J150">
        <v>26.63976908987894</v>
      </c>
      <c r="K150">
        <v>0.1343283635466843</v>
      </c>
      <c r="L150">
        <v>1.008215096988098</v>
      </c>
      <c r="M150">
        <v>49.84</v>
      </c>
      <c r="N150">
        <v>30.05</v>
      </c>
    </row>
    <row r="151" spans="1:14">
      <c r="A151" s="1" t="s">
        <v>163</v>
      </c>
      <c r="B151">
        <f>HYPERLINK("https://www.suredividend.com/sure-analysis-research-database/","Las Vegas Sands Corp")</f>
        <v>0</v>
      </c>
      <c r="C151" t="s">
        <v>302</v>
      </c>
      <c r="D151">
        <v>54.57</v>
      </c>
      <c r="E151">
        <v>0</v>
      </c>
      <c r="F151" t="s">
        <v>306</v>
      </c>
      <c r="G151" t="s">
        <v>306</v>
      </c>
      <c r="H151">
        <v>0</v>
      </c>
      <c r="I151">
        <v>41700.552808</v>
      </c>
      <c r="J151">
        <v>22.20476720351437</v>
      </c>
      <c r="K151">
        <v>0</v>
      </c>
      <c r="L151">
        <v>1.191535607352437</v>
      </c>
      <c r="M151">
        <v>55.34</v>
      </c>
      <c r="N151">
        <v>28.88</v>
      </c>
    </row>
    <row r="152" spans="1:14">
      <c r="A152" s="1" t="s">
        <v>164</v>
      </c>
      <c r="B152">
        <f>HYPERLINK("https://www.suredividend.com/sure-analysis-research-database/","Lyft Inc")</f>
        <v>0</v>
      </c>
      <c r="C152" t="s">
        <v>307</v>
      </c>
      <c r="D152">
        <v>15.4</v>
      </c>
      <c r="E152">
        <v>0</v>
      </c>
      <c r="F152" t="s">
        <v>306</v>
      </c>
      <c r="G152" t="s">
        <v>306</v>
      </c>
      <c r="H152">
        <v>0</v>
      </c>
      <c r="I152">
        <v>5425.915587</v>
      </c>
      <c r="J152" t="s">
        <v>306</v>
      </c>
      <c r="K152">
        <v>-0</v>
      </c>
      <c r="L152">
        <v>1.626950556840226</v>
      </c>
      <c r="M152">
        <v>45.65</v>
      </c>
      <c r="N152">
        <v>9.66</v>
      </c>
    </row>
    <row r="153" spans="1:14">
      <c r="A153" s="1" t="s">
        <v>165</v>
      </c>
      <c r="B153">
        <f>HYPERLINK("https://www.suredividend.com/sure-analysis-research-database/","Live Nation Entertainment Inc")</f>
        <v>0</v>
      </c>
      <c r="C153" t="s">
        <v>304</v>
      </c>
      <c r="D153">
        <v>75.11</v>
      </c>
      <c r="E153">
        <v>0</v>
      </c>
      <c r="F153" t="s">
        <v>306</v>
      </c>
      <c r="G153" t="s">
        <v>306</v>
      </c>
      <c r="H153">
        <v>0</v>
      </c>
      <c r="I153">
        <v>17341.387712</v>
      </c>
      <c r="J153">
        <v>84.21951517767729</v>
      </c>
      <c r="K153">
        <v>0</v>
      </c>
      <c r="L153">
        <v>1.171138066075509</v>
      </c>
      <c r="M153">
        <v>126.79</v>
      </c>
      <c r="N153">
        <v>65.05</v>
      </c>
    </row>
    <row r="154" spans="1:14">
      <c r="A154" s="1" t="s">
        <v>166</v>
      </c>
      <c r="B154">
        <f>HYPERLINK("https://www.suredividend.com/sure-analysis-research-database/","La-Z-Boy Inc.")</f>
        <v>0</v>
      </c>
      <c r="C154" t="s">
        <v>302</v>
      </c>
      <c r="D154">
        <v>26.49</v>
      </c>
      <c r="E154">
        <v>0.025359202625855</v>
      </c>
      <c r="F154" t="s">
        <v>306</v>
      </c>
      <c r="G154" t="s">
        <v>306</v>
      </c>
      <c r="H154">
        <v>0.671765277558922</v>
      </c>
      <c r="I154">
        <v>1142.673912</v>
      </c>
      <c r="J154">
        <v>6.701978389893136</v>
      </c>
      <c r="K154">
        <v>0.1709326406002346</v>
      </c>
      <c r="L154">
        <v>1.071040649254961</v>
      </c>
      <c r="M154">
        <v>37.03</v>
      </c>
      <c r="N154">
        <v>21.76</v>
      </c>
    </row>
    <row r="155" spans="1:14">
      <c r="A155" s="1" t="s">
        <v>167</v>
      </c>
      <c r="B155">
        <f>HYPERLINK("https://www.suredividend.com/sure-analysis-M/","Macy`s Inc")</f>
        <v>0</v>
      </c>
      <c r="C155" t="s">
        <v>302</v>
      </c>
      <c r="D155">
        <v>22.76</v>
      </c>
      <c r="E155">
        <v>0.02768014059753954</v>
      </c>
      <c r="F155" t="s">
        <v>306</v>
      </c>
      <c r="G155" t="s">
        <v>306</v>
      </c>
      <c r="H155">
        <v>0.6225124270096131</v>
      </c>
      <c r="I155">
        <v>6170.508619</v>
      </c>
      <c r="J155">
        <v>4.370048597223796</v>
      </c>
      <c r="K155">
        <v>0.1267846083522634</v>
      </c>
      <c r="L155">
        <v>1.638690330403813</v>
      </c>
      <c r="M155">
        <v>27.39</v>
      </c>
      <c r="N155">
        <v>14.99</v>
      </c>
    </row>
    <row r="156" spans="1:14">
      <c r="A156" s="1" t="s">
        <v>168</v>
      </c>
      <c r="B156">
        <f>HYPERLINK("https://www.suredividend.com/sure-analysis-MAR/","Marriott International, Inc.")</f>
        <v>0</v>
      </c>
      <c r="C156" t="s">
        <v>302</v>
      </c>
      <c r="D156">
        <v>166.91</v>
      </c>
      <c r="E156">
        <v>0.005392127493858966</v>
      </c>
      <c r="F156" t="s">
        <v>306</v>
      </c>
      <c r="G156" t="s">
        <v>306</v>
      </c>
      <c r="H156">
        <v>0.9979648396813711</v>
      </c>
      <c r="I156">
        <v>52833.626806</v>
      </c>
      <c r="J156">
        <v>24.53953869290757</v>
      </c>
      <c r="K156">
        <v>0.1525940121836959</v>
      </c>
      <c r="L156">
        <v>1.123946091781424</v>
      </c>
      <c r="M156">
        <v>194.7</v>
      </c>
      <c r="N156">
        <v>130.45</v>
      </c>
    </row>
    <row r="157" spans="1:14">
      <c r="A157" s="1" t="s">
        <v>169</v>
      </c>
      <c r="B157">
        <f>HYPERLINK("https://www.suredividend.com/sure-analysis-research-database/","Mattel, Inc.")</f>
        <v>0</v>
      </c>
      <c r="C157" t="s">
        <v>302</v>
      </c>
      <c r="D157">
        <v>19.84</v>
      </c>
      <c r="E157">
        <v>0</v>
      </c>
      <c r="F157" t="s">
        <v>306</v>
      </c>
      <c r="G157" t="s">
        <v>306</v>
      </c>
      <c r="H157">
        <v>0</v>
      </c>
      <c r="I157">
        <v>7031.326514</v>
      </c>
      <c r="J157">
        <v>11.59439239683267</v>
      </c>
      <c r="K157">
        <v>0</v>
      </c>
      <c r="L157">
        <v>1.044773736572606</v>
      </c>
      <c r="M157">
        <v>26.99</v>
      </c>
      <c r="N157">
        <v>16.21</v>
      </c>
    </row>
    <row r="158" spans="1:14">
      <c r="A158" s="1" t="s">
        <v>170</v>
      </c>
      <c r="B158">
        <f>HYPERLINK("https://www.suredividend.com/sure-analysis-MCD/","McDonald`s Corp")</f>
        <v>0</v>
      </c>
      <c r="C158" t="s">
        <v>302</v>
      </c>
      <c r="D158">
        <v>268.58</v>
      </c>
      <c r="E158">
        <v>0.0226375753965299</v>
      </c>
      <c r="F158">
        <v>0.1014492753623188</v>
      </c>
      <c r="G158">
        <v>0.08518665103512735</v>
      </c>
      <c r="H158">
        <v>5.614350645059032</v>
      </c>
      <c r="I158">
        <v>196714.408913</v>
      </c>
      <c r="J158">
        <v>33.26924788820187</v>
      </c>
      <c r="K158">
        <v>0.7070970585716665</v>
      </c>
      <c r="L158">
        <v>0.511207858629405</v>
      </c>
      <c r="M158">
        <v>280.09</v>
      </c>
      <c r="N158">
        <v>214.09</v>
      </c>
    </row>
    <row r="159" spans="1:14">
      <c r="A159" s="1" t="s">
        <v>171</v>
      </c>
      <c r="B159">
        <f>HYPERLINK("https://www.suredividend.com/sure-analysis-research-database/","Monarch Casino &amp; Resort, Inc.")</f>
        <v>0</v>
      </c>
      <c r="C159" t="s">
        <v>302</v>
      </c>
      <c r="D159">
        <v>77.02</v>
      </c>
      <c r="E159">
        <v>0</v>
      </c>
      <c r="F159" t="s">
        <v>306</v>
      </c>
      <c r="G159" t="s">
        <v>306</v>
      </c>
      <c r="H159">
        <v>0</v>
      </c>
      <c r="I159">
        <v>1460.425744</v>
      </c>
      <c r="J159">
        <v>17.19827294723083</v>
      </c>
      <c r="K159">
        <v>0</v>
      </c>
      <c r="L159">
        <v>1.004411408721858</v>
      </c>
      <c r="M159">
        <v>94.26000000000001</v>
      </c>
      <c r="N159">
        <v>54.01</v>
      </c>
    </row>
    <row r="160" spans="1:14">
      <c r="A160" s="1" t="s">
        <v>172</v>
      </c>
      <c r="B160">
        <f>HYPERLINK("https://www.suredividend.com/sure-analysis-research-database/","Mister Car Wash Inc")</f>
        <v>0</v>
      </c>
      <c r="C160" t="s">
        <v>306</v>
      </c>
      <c r="D160">
        <v>9.59</v>
      </c>
      <c r="E160">
        <v>0</v>
      </c>
      <c r="F160" t="s">
        <v>306</v>
      </c>
      <c r="G160" t="s">
        <v>306</v>
      </c>
      <c r="H160">
        <v>0</v>
      </c>
      <c r="I160">
        <v>2918.167367</v>
      </c>
      <c r="J160">
        <v>0</v>
      </c>
      <c r="K160" t="s">
        <v>306</v>
      </c>
      <c r="L160">
        <v>1.19449420057775</v>
      </c>
      <c r="M160">
        <v>17.75</v>
      </c>
      <c r="N160">
        <v>7.8</v>
      </c>
    </row>
    <row r="161" spans="1:14">
      <c r="A161" s="1" t="s">
        <v>173</v>
      </c>
      <c r="B161">
        <f>HYPERLINK("https://www.suredividend.com/sure-analysis-MDC/","M.D.C. Holdings, Inc.")</f>
        <v>0</v>
      </c>
      <c r="C161" t="s">
        <v>302</v>
      </c>
      <c r="D161">
        <v>36.18</v>
      </c>
      <c r="E161">
        <v>0.0552791597567717</v>
      </c>
      <c r="F161">
        <v>0</v>
      </c>
      <c r="G161">
        <v>0.1075663432482898</v>
      </c>
      <c r="H161">
        <v>1.954564649173989</v>
      </c>
      <c r="I161">
        <v>2578.338105</v>
      </c>
      <c r="J161">
        <v>4.021000821499085</v>
      </c>
      <c r="K161">
        <v>0.2223623036602946</v>
      </c>
      <c r="L161">
        <v>1.213526710509285</v>
      </c>
      <c r="M161">
        <v>48.08</v>
      </c>
      <c r="N161">
        <v>26.59</v>
      </c>
    </row>
    <row r="162" spans="1:14">
      <c r="A162" s="1" t="s">
        <v>174</v>
      </c>
      <c r="B162">
        <f>HYPERLINK("https://www.suredividend.com/sure-analysis-research-database/","MercadoLibre Inc")</f>
        <v>0</v>
      </c>
      <c r="C162" t="s">
        <v>302</v>
      </c>
      <c r="D162">
        <v>1098.09</v>
      </c>
      <c r="E162">
        <v>0</v>
      </c>
      <c r="F162" t="s">
        <v>306</v>
      </c>
      <c r="G162" t="s">
        <v>306</v>
      </c>
      <c r="H162">
        <v>0</v>
      </c>
      <c r="I162">
        <v>55228.319054</v>
      </c>
      <c r="J162">
        <v>203.8712690915769</v>
      </c>
      <c r="K162">
        <v>0</v>
      </c>
      <c r="L162">
        <v>2.297164430716096</v>
      </c>
      <c r="M162">
        <v>1275.82</v>
      </c>
      <c r="N162">
        <v>600.6799999999999</v>
      </c>
    </row>
    <row r="163" spans="1:14">
      <c r="A163" s="1" t="s">
        <v>175</v>
      </c>
      <c r="B163">
        <f>HYPERLINK("https://www.suredividend.com/sure-analysis-research-database/","MGM Resorts International")</f>
        <v>0</v>
      </c>
      <c r="C163" t="s">
        <v>302</v>
      </c>
      <c r="D163">
        <v>39.05</v>
      </c>
      <c r="E163">
        <v>0.000256054808153</v>
      </c>
      <c r="F163">
        <v>0</v>
      </c>
      <c r="G163">
        <v>-0.5389460442591361</v>
      </c>
      <c r="H163">
        <v>0.00999894025839</v>
      </c>
      <c r="I163">
        <v>14995.992559</v>
      </c>
      <c r="J163">
        <v>11.6930552440213</v>
      </c>
      <c r="K163">
        <v>0.003378020357564189</v>
      </c>
      <c r="L163">
        <v>1.482906106971518</v>
      </c>
      <c r="M163">
        <v>48.99</v>
      </c>
      <c r="N163">
        <v>26.41</v>
      </c>
    </row>
    <row r="164" spans="1:14">
      <c r="A164" s="1" t="s">
        <v>176</v>
      </c>
      <c r="B164">
        <f>HYPERLINK("https://www.suredividend.com/sure-analysis-research-database/","MI Homes Inc.")</f>
        <v>0</v>
      </c>
      <c r="C164" t="s">
        <v>302</v>
      </c>
      <c r="D164">
        <v>54.99</v>
      </c>
      <c r="E164">
        <v>0</v>
      </c>
      <c r="F164" t="s">
        <v>306</v>
      </c>
      <c r="G164" t="s">
        <v>306</v>
      </c>
      <c r="H164">
        <v>0</v>
      </c>
      <c r="I164">
        <v>1508.319775</v>
      </c>
      <c r="J164">
        <v>3.184460625292938</v>
      </c>
      <c r="K164">
        <v>0</v>
      </c>
      <c r="L164">
        <v>1.334615183335884</v>
      </c>
      <c r="M164">
        <v>55.9</v>
      </c>
      <c r="N164">
        <v>34.33</v>
      </c>
    </row>
    <row r="165" spans="1:14">
      <c r="A165" s="1" t="s">
        <v>177</v>
      </c>
      <c r="B165">
        <f>HYPERLINK("https://www.suredividend.com/sure-analysis-research-database/","Monro Inc")</f>
        <v>0</v>
      </c>
      <c r="C165" t="s">
        <v>302</v>
      </c>
      <c r="D165">
        <v>46.89</v>
      </c>
      <c r="E165">
        <v>0.023258762007658</v>
      </c>
      <c r="F165">
        <v>0.07692307692307709</v>
      </c>
      <c r="G165">
        <v>0.09238846414037316</v>
      </c>
      <c r="H165">
        <v>1.090603350539127</v>
      </c>
      <c r="I165">
        <v>1474.947082</v>
      </c>
      <c r="J165">
        <v>29.4930430329934</v>
      </c>
      <c r="K165">
        <v>0.7368941557696804</v>
      </c>
      <c r="L165">
        <v>0.8185882175053281</v>
      </c>
      <c r="M165">
        <v>57.87</v>
      </c>
      <c r="N165">
        <v>36.84</v>
      </c>
    </row>
    <row r="166" spans="1:14">
      <c r="A166" s="1" t="s">
        <v>178</v>
      </c>
      <c r="B166">
        <f>HYPERLINK("https://www.suredividend.com/sure-analysis-research-database/","Movado Group, Inc.")</f>
        <v>0</v>
      </c>
      <c r="C166" t="s">
        <v>302</v>
      </c>
      <c r="D166">
        <v>34.55</v>
      </c>
      <c r="E166">
        <v>0.040089256949838</v>
      </c>
      <c r="F166" t="s">
        <v>306</v>
      </c>
      <c r="G166" t="s">
        <v>306</v>
      </c>
      <c r="H166">
        <v>1.385083827616919</v>
      </c>
      <c r="I166">
        <v>548.9737260000001</v>
      </c>
      <c r="J166">
        <v>5.320698660554193</v>
      </c>
      <c r="K166">
        <v>0.3112547927229031</v>
      </c>
      <c r="L166">
        <v>1.213545258974388</v>
      </c>
      <c r="M166">
        <v>40.52</v>
      </c>
      <c r="N166">
        <v>27.42</v>
      </c>
    </row>
    <row r="167" spans="1:14">
      <c r="A167" s="1" t="s">
        <v>179</v>
      </c>
      <c r="B167">
        <f>HYPERLINK("https://www.suredividend.com/sure-analysis-research-database/","Motorcar Parts of America Inc.")</f>
        <v>0</v>
      </c>
      <c r="C167" t="s">
        <v>302</v>
      </c>
      <c r="D167">
        <v>13.38</v>
      </c>
      <c r="E167">
        <v>0</v>
      </c>
      <c r="F167" t="s">
        <v>306</v>
      </c>
      <c r="G167" t="s">
        <v>306</v>
      </c>
      <c r="H167">
        <v>0</v>
      </c>
      <c r="I167">
        <v>259.868782</v>
      </c>
      <c r="J167">
        <v>0</v>
      </c>
      <c r="K167" t="s">
        <v>306</v>
      </c>
      <c r="L167">
        <v>0.9342884963438031</v>
      </c>
      <c r="M167">
        <v>19.93</v>
      </c>
      <c r="N167">
        <v>9.800000000000001</v>
      </c>
    </row>
    <row r="168" spans="1:14">
      <c r="A168" s="1" t="s">
        <v>180</v>
      </c>
      <c r="B168">
        <f>HYPERLINK("https://www.suredividend.com/sure-analysis-research-database/","Madison Square Garden Sports Corp")</f>
        <v>0</v>
      </c>
      <c r="C168" t="s">
        <v>306</v>
      </c>
      <c r="D168">
        <v>181.78</v>
      </c>
      <c r="E168">
        <v>0</v>
      </c>
      <c r="F168" t="s">
        <v>306</v>
      </c>
      <c r="G168" t="s">
        <v>306</v>
      </c>
      <c r="H168">
        <v>0</v>
      </c>
      <c r="I168">
        <v>3599.731716</v>
      </c>
      <c r="J168">
        <v>72.40589982581059</v>
      </c>
      <c r="K168">
        <v>0</v>
      </c>
      <c r="L168">
        <v>0.488295594353001</v>
      </c>
      <c r="M168">
        <v>186.49</v>
      </c>
      <c r="N168">
        <v>130.49</v>
      </c>
    </row>
    <row r="169" spans="1:14">
      <c r="A169" s="1" t="s">
        <v>181</v>
      </c>
      <c r="B169">
        <f>HYPERLINK("https://www.suredividend.com/sure-analysis-research-database/","Meritage Homes Corp.")</f>
        <v>0</v>
      </c>
      <c r="C169" t="s">
        <v>302</v>
      </c>
      <c r="D169">
        <v>100.18</v>
      </c>
      <c r="E169">
        <v>0</v>
      </c>
      <c r="F169" t="s">
        <v>306</v>
      </c>
      <c r="G169" t="s">
        <v>306</v>
      </c>
      <c r="H169">
        <v>0</v>
      </c>
      <c r="I169">
        <v>3663.722151</v>
      </c>
      <c r="J169">
        <v>3.787626785783329</v>
      </c>
      <c r="K169">
        <v>0</v>
      </c>
      <c r="L169">
        <v>1.229994582692648</v>
      </c>
      <c r="M169">
        <v>107.72</v>
      </c>
      <c r="N169">
        <v>62.51</v>
      </c>
    </row>
    <row r="170" spans="1:14">
      <c r="A170" s="1" t="s">
        <v>182</v>
      </c>
      <c r="B170">
        <f>HYPERLINK("https://www.suredividend.com/sure-analysis-research-database/","Vail Resorts Inc.")</f>
        <v>0</v>
      </c>
      <c r="C170" t="s">
        <v>302</v>
      </c>
      <c r="D170">
        <v>251.3</v>
      </c>
      <c r="E170">
        <v>0.030023656584461</v>
      </c>
      <c r="F170" t="s">
        <v>306</v>
      </c>
      <c r="G170" t="s">
        <v>306</v>
      </c>
      <c r="H170">
        <v>7.544944899675293</v>
      </c>
      <c r="I170">
        <v>10133.399588</v>
      </c>
      <c r="J170">
        <v>28.92909635667059</v>
      </c>
      <c r="K170">
        <v>0.8752836310528184</v>
      </c>
      <c r="L170">
        <v>1.03765682326468</v>
      </c>
      <c r="M170">
        <v>276.08</v>
      </c>
      <c r="N170">
        <v>198.52</v>
      </c>
    </row>
    <row r="171" spans="1:14">
      <c r="A171" s="1" t="s">
        <v>183</v>
      </c>
      <c r="B171">
        <f>HYPERLINK("https://www.suredividend.com/sure-analysis-research-database/","Norwegian Cruise Line Holdings Ltd")</f>
        <v>0</v>
      </c>
      <c r="C171" t="s">
        <v>302</v>
      </c>
      <c r="D171">
        <v>15.45</v>
      </c>
      <c r="E171">
        <v>0</v>
      </c>
      <c r="F171" t="s">
        <v>306</v>
      </c>
      <c r="G171" t="s">
        <v>306</v>
      </c>
      <c r="H171">
        <v>0</v>
      </c>
      <c r="I171">
        <v>6510.569745</v>
      </c>
      <c r="J171" t="s">
        <v>306</v>
      </c>
      <c r="K171">
        <v>-0</v>
      </c>
      <c r="L171">
        <v>1.966373199296245</v>
      </c>
      <c r="M171">
        <v>23.9</v>
      </c>
      <c r="N171">
        <v>10.31</v>
      </c>
    </row>
    <row r="172" spans="1:14">
      <c r="A172" s="1" t="s">
        <v>184</v>
      </c>
      <c r="B172">
        <f>HYPERLINK("https://www.suredividend.com/sure-analysis-research-database/","Netflix Inc.")</f>
        <v>0</v>
      </c>
      <c r="C172" t="s">
        <v>304</v>
      </c>
      <c r="D172">
        <v>342.5</v>
      </c>
      <c r="E172">
        <v>0</v>
      </c>
      <c r="F172" t="s">
        <v>306</v>
      </c>
      <c r="G172" t="s">
        <v>306</v>
      </c>
      <c r="H172">
        <v>0</v>
      </c>
      <c r="I172">
        <v>151314.79024</v>
      </c>
      <c r="J172">
        <v>29.99855676835507</v>
      </c>
      <c r="K172">
        <v>0</v>
      </c>
      <c r="L172">
        <v>1.601532976467144</v>
      </c>
      <c r="M172">
        <v>458.48</v>
      </c>
      <c r="N172">
        <v>162.71</v>
      </c>
    </row>
    <row r="173" spans="1:14">
      <c r="A173" s="1" t="s">
        <v>185</v>
      </c>
      <c r="B173">
        <f>HYPERLINK("https://www.suredividend.com/sure-analysis-NKE/","Nike, Inc.")</f>
        <v>0</v>
      </c>
      <c r="C173" t="s">
        <v>302</v>
      </c>
      <c r="D173">
        <v>126.62</v>
      </c>
      <c r="E173">
        <v>0.01074079924182594</v>
      </c>
      <c r="F173">
        <v>0.1147540983606559</v>
      </c>
      <c r="G173">
        <v>0.1119615859385787</v>
      </c>
      <c r="H173">
        <v>1.249708741675475</v>
      </c>
      <c r="I173">
        <v>197527.2</v>
      </c>
      <c r="J173">
        <v>27.99541974782037</v>
      </c>
      <c r="K173">
        <v>0.3530250682699082</v>
      </c>
      <c r="L173">
        <v>1.34367562704603</v>
      </c>
      <c r="M173">
        <v>148.09</v>
      </c>
      <c r="N173">
        <v>81.97</v>
      </c>
    </row>
    <row r="174" spans="1:14">
      <c r="A174" s="1" t="s">
        <v>186</v>
      </c>
      <c r="B174">
        <f>HYPERLINK("https://www.suredividend.com/sure-analysis-NLSN/","Nielsen Holdings plc")</f>
        <v>0</v>
      </c>
      <c r="C174" t="s">
        <v>301</v>
      </c>
      <c r="D174">
        <v>27.98</v>
      </c>
      <c r="E174">
        <v>0.008546166511954001</v>
      </c>
      <c r="F174" t="s">
        <v>306</v>
      </c>
      <c r="G174" t="s">
        <v>306</v>
      </c>
      <c r="H174">
        <v>0.239121739004478</v>
      </c>
      <c r="I174">
        <v>10068.164861</v>
      </c>
      <c r="J174">
        <v>18.99653747392453</v>
      </c>
      <c r="K174">
        <v>0.1626678496629102</v>
      </c>
      <c r="M174">
        <v>28</v>
      </c>
      <c r="N174">
        <v>15.89</v>
      </c>
    </row>
    <row r="175" spans="1:14">
      <c r="A175" s="1" t="s">
        <v>187</v>
      </c>
      <c r="B175">
        <f>HYPERLINK("https://www.suredividend.com/sure-analysis-research-database/","NVR Inc.")</f>
        <v>0</v>
      </c>
      <c r="C175" t="s">
        <v>302</v>
      </c>
      <c r="D175">
        <v>5024.07</v>
      </c>
      <c r="E175">
        <v>0</v>
      </c>
      <c r="F175" t="s">
        <v>306</v>
      </c>
      <c r="G175" t="s">
        <v>306</v>
      </c>
      <c r="H175">
        <v>0</v>
      </c>
      <c r="I175">
        <v>16056.36</v>
      </c>
      <c r="J175">
        <v>10.00154479794916</v>
      </c>
      <c r="K175">
        <v>0</v>
      </c>
      <c r="L175">
        <v>1.093877098720381</v>
      </c>
      <c r="M175">
        <v>5569.8</v>
      </c>
      <c r="N175">
        <v>3576.01</v>
      </c>
    </row>
    <row r="176" spans="1:14">
      <c r="A176" s="1" t="s">
        <v>188</v>
      </c>
      <c r="B176">
        <f>HYPERLINK("https://www.suredividend.com/sure-analysis-NWL/","Newell Brands Inc")</f>
        <v>0</v>
      </c>
      <c r="C176" t="s">
        <v>303</v>
      </c>
      <c r="D176">
        <v>15.05</v>
      </c>
      <c r="E176">
        <v>0.06112956810631229</v>
      </c>
      <c r="F176">
        <v>0</v>
      </c>
      <c r="G176">
        <v>0</v>
      </c>
      <c r="H176">
        <v>0.9000464230911601</v>
      </c>
      <c r="I176">
        <v>6224.68</v>
      </c>
      <c r="J176">
        <v>11.01713274336283</v>
      </c>
      <c r="K176">
        <v>0.6716764351426567</v>
      </c>
      <c r="L176">
        <v>0.908293894209069</v>
      </c>
      <c r="M176">
        <v>25.15</v>
      </c>
      <c r="N176">
        <v>12.03</v>
      </c>
    </row>
    <row r="177" spans="1:14">
      <c r="A177" s="1" t="s">
        <v>189</v>
      </c>
      <c r="B177">
        <f>HYPERLINK("https://www.suredividend.com/sure-analysis-research-database/","News Corp")</f>
        <v>0</v>
      </c>
      <c r="C177" t="s">
        <v>304</v>
      </c>
      <c r="D177">
        <v>19.64</v>
      </c>
      <c r="E177">
        <v>0.010154943991184</v>
      </c>
      <c r="F177" t="s">
        <v>306</v>
      </c>
      <c r="G177" t="s">
        <v>306</v>
      </c>
      <c r="H177">
        <v>0.199443099986859</v>
      </c>
      <c r="I177">
        <v>11160.036368</v>
      </c>
      <c r="J177">
        <v>0</v>
      </c>
      <c r="K177" t="s">
        <v>306</v>
      </c>
      <c r="L177">
        <v>1.037098407077818</v>
      </c>
      <c r="M177">
        <v>23.91</v>
      </c>
      <c r="N177">
        <v>15.1</v>
      </c>
    </row>
    <row r="178" spans="1:14">
      <c r="A178" s="1" t="s">
        <v>190</v>
      </c>
      <c r="B178">
        <f>HYPERLINK("https://www.suredividend.com/sure-analysis-research-database/","News Corp")</f>
        <v>0</v>
      </c>
      <c r="C178" t="s">
        <v>304</v>
      </c>
      <c r="D178">
        <v>19.26</v>
      </c>
      <c r="E178">
        <v>0.010354736784004</v>
      </c>
      <c r="F178" t="s">
        <v>306</v>
      </c>
      <c r="G178" t="s">
        <v>306</v>
      </c>
      <c r="H178">
        <v>0.199432230459923</v>
      </c>
      <c r="I178">
        <v>11160.036368</v>
      </c>
      <c r="J178">
        <v>23.89729414912206</v>
      </c>
      <c r="K178">
        <v>0.2518401697940687</v>
      </c>
      <c r="L178">
        <v>1.055108931378629</v>
      </c>
      <c r="M178">
        <v>23.48</v>
      </c>
      <c r="N178">
        <v>14.87</v>
      </c>
    </row>
    <row r="179" spans="1:14">
      <c r="A179" s="1" t="s">
        <v>191</v>
      </c>
      <c r="B179">
        <f>HYPERLINK("https://www.suredividend.com/sure-analysis-NXST/","Nexstar Media Group Inc")</f>
        <v>0</v>
      </c>
      <c r="C179" t="s">
        <v>304</v>
      </c>
      <c r="D179">
        <v>185.91</v>
      </c>
      <c r="E179">
        <v>0.01936420848797805</v>
      </c>
      <c r="F179">
        <v>0</v>
      </c>
      <c r="G179">
        <v>0.1913578981670916</v>
      </c>
      <c r="H179">
        <v>1.784974340507061</v>
      </c>
      <c r="I179">
        <v>7010.376638</v>
      </c>
      <c r="J179">
        <v>6.794363441242576</v>
      </c>
      <c r="K179">
        <v>0.07139897362028244</v>
      </c>
      <c r="M179">
        <v>202.34</v>
      </c>
      <c r="N179">
        <v>150.59</v>
      </c>
    </row>
    <row r="180" spans="1:14">
      <c r="A180" s="1" t="s">
        <v>192</v>
      </c>
      <c r="B180">
        <f>HYPERLINK("https://www.suredividend.com/sure-analysis-research-database/","New York Times Co.")</f>
        <v>0</v>
      </c>
      <c r="C180" t="s">
        <v>304</v>
      </c>
      <c r="D180">
        <v>33.51</v>
      </c>
      <c r="E180">
        <v>0.013404671321323</v>
      </c>
      <c r="F180">
        <v>0.2857142857142856</v>
      </c>
      <c r="G180">
        <v>0.1760790225246736</v>
      </c>
      <c r="H180">
        <v>0.449190535977547</v>
      </c>
      <c r="I180">
        <v>5516.999676</v>
      </c>
      <c r="J180">
        <v>31.88869691644317</v>
      </c>
      <c r="K180">
        <v>0.4361073164830554</v>
      </c>
      <c r="L180">
        <v>0.9212427267972361</v>
      </c>
      <c r="M180">
        <v>47.29</v>
      </c>
      <c r="N180">
        <v>27.46</v>
      </c>
    </row>
    <row r="181" spans="1:14">
      <c r="A181" s="1" t="s">
        <v>193</v>
      </c>
      <c r="B181">
        <f>HYPERLINK("https://www.suredividend.com/sure-analysis-research-database/","ODP Corporation (The)")</f>
        <v>0</v>
      </c>
      <c r="C181" t="s">
        <v>302</v>
      </c>
      <c r="D181">
        <v>50.5</v>
      </c>
      <c r="E181">
        <v>0</v>
      </c>
      <c r="F181" t="s">
        <v>306</v>
      </c>
      <c r="G181" t="s">
        <v>306</v>
      </c>
      <c r="H181">
        <v>0</v>
      </c>
      <c r="I181">
        <v>2313.438482</v>
      </c>
      <c r="J181" t="s">
        <v>306</v>
      </c>
      <c r="K181">
        <v>-0</v>
      </c>
      <c r="L181">
        <v>0.7907403523630661</v>
      </c>
      <c r="M181">
        <v>52.19</v>
      </c>
      <c r="N181">
        <v>28.85</v>
      </c>
    </row>
    <row r="182" spans="1:14">
      <c r="A182" s="1" t="s">
        <v>194</v>
      </c>
      <c r="B182">
        <f>HYPERLINK("https://www.suredividend.com/sure-analysis-research-database/","Ollies Bargain Outlet Holdings Inc")</f>
        <v>0</v>
      </c>
      <c r="C182" t="s">
        <v>303</v>
      </c>
      <c r="D182">
        <v>53.26</v>
      </c>
      <c r="E182">
        <v>0</v>
      </c>
      <c r="F182" t="s">
        <v>306</v>
      </c>
      <c r="G182" t="s">
        <v>306</v>
      </c>
      <c r="H182">
        <v>0</v>
      </c>
      <c r="I182">
        <v>3314.849832</v>
      </c>
      <c r="J182">
        <v>35.10415055099599</v>
      </c>
      <c r="K182">
        <v>0</v>
      </c>
      <c r="L182">
        <v>1.255662683349631</v>
      </c>
      <c r="M182">
        <v>72.27</v>
      </c>
      <c r="N182">
        <v>37.67</v>
      </c>
    </row>
    <row r="183" spans="1:14">
      <c r="A183" s="1" t="s">
        <v>195</v>
      </c>
      <c r="B183">
        <f>HYPERLINK("https://www.suredividend.com/sure-analysis-OMC/","Omnicom Group, Inc.")</f>
        <v>0</v>
      </c>
      <c r="C183" t="s">
        <v>304</v>
      </c>
      <c r="D183">
        <v>83.78</v>
      </c>
      <c r="E183">
        <v>0.0334208641680592</v>
      </c>
      <c r="F183">
        <v>0</v>
      </c>
      <c r="G183">
        <v>0.03131030647754507</v>
      </c>
      <c r="H183">
        <v>2.759983580931979</v>
      </c>
      <c r="I183">
        <v>17084.093204</v>
      </c>
      <c r="J183">
        <v>13.11235950866529</v>
      </c>
      <c r="K183">
        <v>0.443015021016369</v>
      </c>
      <c r="L183">
        <v>0.888214751374207</v>
      </c>
      <c r="M183">
        <v>88.14</v>
      </c>
      <c r="N183">
        <v>60.13</v>
      </c>
    </row>
    <row r="184" spans="1:14">
      <c r="A184" s="1" t="s">
        <v>196</v>
      </c>
      <c r="B184">
        <f>HYPERLINK("https://www.suredividend.com/sure-analysis-research-database/","O`Reilly Automotive, Inc.")</f>
        <v>0</v>
      </c>
      <c r="C184" t="s">
        <v>302</v>
      </c>
      <c r="D184">
        <v>793.38</v>
      </c>
      <c r="E184">
        <v>0</v>
      </c>
      <c r="F184" t="s">
        <v>306</v>
      </c>
      <c r="G184" t="s">
        <v>306</v>
      </c>
      <c r="H184">
        <v>0</v>
      </c>
      <c r="I184">
        <v>49646.476269</v>
      </c>
      <c r="J184">
        <v>22.95205996954302</v>
      </c>
      <c r="K184">
        <v>0</v>
      </c>
      <c r="L184">
        <v>0.5580642566603961</v>
      </c>
      <c r="M184">
        <v>870.92</v>
      </c>
      <c r="N184">
        <v>562.9</v>
      </c>
    </row>
    <row r="185" spans="1:14">
      <c r="A185" s="1" t="s">
        <v>197</v>
      </c>
      <c r="B185">
        <f>HYPERLINK("https://www.suredividend.com/sure-analysis-research-database/","Overstock.com Inc")</f>
        <v>0</v>
      </c>
      <c r="C185" t="s">
        <v>302</v>
      </c>
      <c r="D185">
        <v>21.41</v>
      </c>
      <c r="E185">
        <v>0</v>
      </c>
      <c r="F185" t="s">
        <v>306</v>
      </c>
      <c r="G185" t="s">
        <v>306</v>
      </c>
      <c r="H185">
        <v>0</v>
      </c>
      <c r="I185">
        <v>979.288219</v>
      </c>
      <c r="J185">
        <v>147.6165539312632</v>
      </c>
      <c r="K185">
        <v>0</v>
      </c>
      <c r="L185">
        <v>1.917658621880892</v>
      </c>
      <c r="M185">
        <v>59.46</v>
      </c>
      <c r="N185">
        <v>17.05</v>
      </c>
    </row>
    <row r="186" spans="1:14">
      <c r="A186" s="1" t="s">
        <v>198</v>
      </c>
      <c r="B186">
        <f>HYPERLINK("https://www.suredividend.com/sure-analysis-research-database/","Oxford Industries, Inc.")</f>
        <v>0</v>
      </c>
      <c r="C186" t="s">
        <v>302</v>
      </c>
      <c r="D186">
        <v>109.38</v>
      </c>
      <c r="E186">
        <v>0.019942114301822</v>
      </c>
      <c r="F186">
        <v>0.3095238095238098</v>
      </c>
      <c r="G186">
        <v>0.1009732178211216</v>
      </c>
      <c r="H186">
        <v>2.181268462333371</v>
      </c>
      <c r="I186">
        <v>1724.761811</v>
      </c>
      <c r="J186">
        <v>10.84114932932732</v>
      </c>
      <c r="K186">
        <v>0.2260381826252198</v>
      </c>
      <c r="L186">
        <v>1.08541069661666</v>
      </c>
      <c r="M186">
        <v>118.15</v>
      </c>
      <c r="N186">
        <v>74.42</v>
      </c>
    </row>
    <row r="187" spans="1:14">
      <c r="A187" s="1" t="s">
        <v>199</v>
      </c>
      <c r="B187">
        <f>HYPERLINK("https://www.suredividend.com/sure-analysis-research-database/","Ozon Holdings PLC")</f>
        <v>0</v>
      </c>
      <c r="C187" t="s">
        <v>308</v>
      </c>
      <c r="D187">
        <v>11.6</v>
      </c>
      <c r="E187">
        <v>0</v>
      </c>
      <c r="F187" t="s">
        <v>306</v>
      </c>
      <c r="G187" t="s">
        <v>306</v>
      </c>
      <c r="H187">
        <v>0</v>
      </c>
      <c r="I187">
        <v>0</v>
      </c>
      <c r="J187">
        <v>0</v>
      </c>
      <c r="K187" t="s">
        <v>306</v>
      </c>
    </row>
    <row r="188" spans="1:14">
      <c r="A188" s="1" t="s">
        <v>200</v>
      </c>
      <c r="B188">
        <f>HYPERLINK("https://www.suredividend.com/sure-analysis-research-database/","Penske Automotive Group Inc")</f>
        <v>0</v>
      </c>
      <c r="C188" t="s">
        <v>302</v>
      </c>
      <c r="D188">
        <v>117.69</v>
      </c>
      <c r="E188">
        <v>0.017469026919026</v>
      </c>
      <c r="F188" t="s">
        <v>306</v>
      </c>
      <c r="G188" t="s">
        <v>306</v>
      </c>
      <c r="H188">
        <v>2.055929778100189</v>
      </c>
      <c r="I188">
        <v>8391.703737</v>
      </c>
      <c r="J188">
        <v>6.022897966439388</v>
      </c>
      <c r="K188">
        <v>0.1125303655227252</v>
      </c>
      <c r="L188">
        <v>1.056625318438971</v>
      </c>
      <c r="M188">
        <v>131.55</v>
      </c>
      <c r="N188">
        <v>87.33</v>
      </c>
    </row>
    <row r="189" spans="1:14">
      <c r="A189" s="1" t="s">
        <v>201</v>
      </c>
      <c r="B189">
        <f>HYPERLINK("https://www.suredividend.com/sure-analysis-research-database/","Patrick Industries, Inc.")</f>
        <v>0</v>
      </c>
      <c r="C189" t="s">
        <v>301</v>
      </c>
      <c r="D189">
        <v>65.09</v>
      </c>
      <c r="E189">
        <v>0.022039390111928</v>
      </c>
      <c r="F189" t="s">
        <v>306</v>
      </c>
      <c r="G189" t="s">
        <v>306</v>
      </c>
      <c r="H189">
        <v>1.434543902385401</v>
      </c>
      <c r="I189">
        <v>1475.179908</v>
      </c>
      <c r="J189">
        <v>4.2264405607158</v>
      </c>
      <c r="K189">
        <v>0.09969033373074364</v>
      </c>
      <c r="L189">
        <v>1.212829687101288</v>
      </c>
      <c r="M189">
        <v>72.33</v>
      </c>
      <c r="N189">
        <v>41.75</v>
      </c>
    </row>
    <row r="190" spans="1:14">
      <c r="A190" s="1" t="s">
        <v>202</v>
      </c>
      <c r="B190">
        <f>HYPERLINK("https://www.suredividend.com/sure-analysis-research-database/","Pinduoduo Inc")</f>
        <v>0</v>
      </c>
      <c r="C190" t="s">
        <v>302</v>
      </c>
      <c r="D190">
        <v>92.84</v>
      </c>
      <c r="E190">
        <v>0</v>
      </c>
      <c r="F190" t="s">
        <v>306</v>
      </c>
      <c r="G190" t="s">
        <v>306</v>
      </c>
      <c r="H190">
        <v>0</v>
      </c>
      <c r="I190">
        <v>117385.56551</v>
      </c>
      <c r="J190">
        <v>27.55012980193621</v>
      </c>
      <c r="K190">
        <v>0</v>
      </c>
      <c r="L190">
        <v>1.533619959808353</v>
      </c>
      <c r="M190">
        <v>99.3</v>
      </c>
      <c r="N190">
        <v>23.21</v>
      </c>
    </row>
    <row r="191" spans="1:14">
      <c r="A191" s="1" t="s">
        <v>203</v>
      </c>
      <c r="B191">
        <f>HYPERLINK("https://www.suredividend.com/sure-analysis-research-database/","PENN Entertainment Inc")</f>
        <v>0</v>
      </c>
      <c r="C191" t="s">
        <v>302</v>
      </c>
      <c r="D191">
        <v>32.85</v>
      </c>
      <c r="E191">
        <v>0</v>
      </c>
      <c r="F191" t="s">
        <v>306</v>
      </c>
      <c r="G191" t="s">
        <v>306</v>
      </c>
      <c r="H191">
        <v>0</v>
      </c>
      <c r="I191">
        <v>5095.615722</v>
      </c>
      <c r="J191">
        <v>20.68865498294763</v>
      </c>
      <c r="K191">
        <v>0</v>
      </c>
      <c r="L191">
        <v>1.663695970704046</v>
      </c>
      <c r="M191">
        <v>51.72</v>
      </c>
      <c r="N191">
        <v>25.49</v>
      </c>
    </row>
    <row r="192" spans="1:14">
      <c r="A192" s="1" t="s">
        <v>204</v>
      </c>
      <c r="B192">
        <f>HYPERLINK("https://www.suredividend.com/sure-analysis-PETS/","Petmed Express, Inc.")</f>
        <v>0</v>
      </c>
      <c r="C192" t="s">
        <v>308</v>
      </c>
      <c r="D192">
        <v>18.64</v>
      </c>
      <c r="E192">
        <v>0.06437768240343347</v>
      </c>
      <c r="F192">
        <v>0</v>
      </c>
      <c r="G192">
        <v>0.03713728933664817</v>
      </c>
      <c r="H192">
        <v>1.173566226466245</v>
      </c>
      <c r="I192">
        <v>392.850619</v>
      </c>
      <c r="J192">
        <v>25.05904313835555</v>
      </c>
      <c r="K192">
        <v>1.521543143350506</v>
      </c>
      <c r="L192">
        <v>0.7461486453655001</v>
      </c>
      <c r="M192">
        <v>28.25</v>
      </c>
      <c r="N192">
        <v>17.08</v>
      </c>
    </row>
    <row r="193" spans="1:14">
      <c r="A193" s="1" t="s">
        <v>205</v>
      </c>
      <c r="B193">
        <f>HYPERLINK("https://www.suredividend.com/sure-analysis-PHM/","PulteGroup Inc")</f>
        <v>0</v>
      </c>
      <c r="C193" t="s">
        <v>302</v>
      </c>
      <c r="D193">
        <v>50.71</v>
      </c>
      <c r="E193">
        <v>0.01183198580161704</v>
      </c>
      <c r="F193">
        <v>0.06666666666666665</v>
      </c>
      <c r="G193">
        <v>0.1219551454461996</v>
      </c>
      <c r="H193">
        <v>0.606765381737809</v>
      </c>
      <c r="I193">
        <v>11552.738204</v>
      </c>
      <c r="J193">
        <v>4.851174862525935</v>
      </c>
      <c r="K193">
        <v>0.06172587810150652</v>
      </c>
      <c r="L193">
        <v>1.295662380708824</v>
      </c>
      <c r="M193">
        <v>53.95</v>
      </c>
      <c r="N193">
        <v>34.78</v>
      </c>
    </row>
    <row r="194" spans="1:14">
      <c r="A194" s="1" t="s">
        <v>206</v>
      </c>
      <c r="B194">
        <f>HYPERLINK("https://www.suredividend.com/sure-analysis-PII/","Polaris Inc")</f>
        <v>0</v>
      </c>
      <c r="C194" t="s">
        <v>302</v>
      </c>
      <c r="D194">
        <v>103.89</v>
      </c>
      <c r="E194">
        <v>0.0246414476850515</v>
      </c>
      <c r="F194">
        <v>0.01587301587301582</v>
      </c>
      <c r="G194">
        <v>0.01299136822423641</v>
      </c>
      <c r="H194">
        <v>2.542065572777388</v>
      </c>
      <c r="I194">
        <v>6021.310019</v>
      </c>
      <c r="J194">
        <v>17.79346932464539</v>
      </c>
      <c r="K194">
        <v>0.4580298329328628</v>
      </c>
      <c r="L194">
        <v>1.246547301616598</v>
      </c>
      <c r="M194">
        <v>125.27</v>
      </c>
      <c r="N194">
        <v>91.34</v>
      </c>
    </row>
    <row r="195" spans="1:14">
      <c r="A195" s="1" t="s">
        <v>207</v>
      </c>
      <c r="B195">
        <f>HYPERLINK("https://www.suredividend.com/sure-analysis-research-database/","Dave &amp; Buster`s Entertainment Inc")</f>
        <v>0</v>
      </c>
      <c r="C195" t="s">
        <v>302</v>
      </c>
      <c r="D195">
        <v>42.1</v>
      </c>
      <c r="E195">
        <v>0</v>
      </c>
      <c r="F195" t="s">
        <v>306</v>
      </c>
      <c r="G195" t="s">
        <v>306</v>
      </c>
      <c r="H195">
        <v>0</v>
      </c>
      <c r="I195">
        <v>2033.021125</v>
      </c>
      <c r="J195">
        <v>16.44306959560013</v>
      </c>
      <c r="K195">
        <v>0</v>
      </c>
      <c r="L195">
        <v>1.412137798027788</v>
      </c>
      <c r="M195">
        <v>52.54</v>
      </c>
      <c r="N195">
        <v>29.6</v>
      </c>
    </row>
    <row r="196" spans="1:14">
      <c r="A196" s="1" t="s">
        <v>208</v>
      </c>
      <c r="B196">
        <f>HYPERLINK("https://www.suredividend.com/sure-analysis-research-database/","Childrens Place Inc")</f>
        <v>0</v>
      </c>
      <c r="C196" t="s">
        <v>302</v>
      </c>
      <c r="D196">
        <v>42.8</v>
      </c>
      <c r="E196">
        <v>0</v>
      </c>
      <c r="F196" t="s">
        <v>306</v>
      </c>
      <c r="G196" t="s">
        <v>306</v>
      </c>
      <c r="H196">
        <v>0</v>
      </c>
      <c r="I196">
        <v>523.349326</v>
      </c>
      <c r="J196">
        <v>5.92084404973357</v>
      </c>
      <c r="K196">
        <v>0</v>
      </c>
      <c r="L196">
        <v>1.469802439961114</v>
      </c>
      <c r="M196">
        <v>75.66</v>
      </c>
      <c r="N196">
        <v>29.2</v>
      </c>
    </row>
    <row r="197" spans="1:14">
      <c r="A197" s="1" t="s">
        <v>209</v>
      </c>
      <c r="B197">
        <f>HYPERLINK("https://www.suredividend.com/sure-analysis-research-database/","Planet Fitness Inc")</f>
        <v>0</v>
      </c>
      <c r="C197" t="s">
        <v>302</v>
      </c>
      <c r="D197">
        <v>79.22</v>
      </c>
      <c r="E197">
        <v>0</v>
      </c>
      <c r="F197" t="s">
        <v>306</v>
      </c>
      <c r="G197" t="s">
        <v>306</v>
      </c>
      <c r="H197">
        <v>0</v>
      </c>
      <c r="I197">
        <v>6608.191675</v>
      </c>
      <c r="J197">
        <v>92.47528897381716</v>
      </c>
      <c r="K197">
        <v>0</v>
      </c>
      <c r="L197">
        <v>1.026442186679335</v>
      </c>
      <c r="M197">
        <v>97.04000000000001</v>
      </c>
      <c r="N197">
        <v>54.15</v>
      </c>
    </row>
    <row r="198" spans="1:14">
      <c r="A198" s="1" t="s">
        <v>210</v>
      </c>
      <c r="B198">
        <f>HYPERLINK("https://www.suredividend.com/sure-analysis-research-database/","Playtika Holding Corp")</f>
        <v>0</v>
      </c>
      <c r="C198" t="s">
        <v>306</v>
      </c>
      <c r="D198">
        <v>10.2</v>
      </c>
      <c r="E198">
        <v>0</v>
      </c>
      <c r="F198" t="s">
        <v>306</v>
      </c>
      <c r="G198" t="s">
        <v>306</v>
      </c>
      <c r="H198">
        <v>0</v>
      </c>
      <c r="I198">
        <v>3683.469145</v>
      </c>
      <c r="J198">
        <v>0</v>
      </c>
      <c r="K198" t="s">
        <v>306</v>
      </c>
      <c r="L198">
        <v>1.609597730861744</v>
      </c>
      <c r="M198">
        <v>21.45</v>
      </c>
      <c r="N198">
        <v>7.81</v>
      </c>
    </row>
    <row r="199" spans="1:14">
      <c r="A199" s="1" t="s">
        <v>211</v>
      </c>
      <c r="B199">
        <f>HYPERLINK("https://www.suredividend.com/sure-analysis-POOL/","Pool Corporation")</f>
        <v>0</v>
      </c>
      <c r="C199" t="s">
        <v>302</v>
      </c>
      <c r="D199">
        <v>352.74</v>
      </c>
      <c r="E199">
        <v>0.01133979701763338</v>
      </c>
      <c r="F199">
        <v>0.25</v>
      </c>
      <c r="G199">
        <v>0.2199995070269016</v>
      </c>
      <c r="H199">
        <v>3.784082755494502</v>
      </c>
      <c r="I199">
        <v>13774.714993</v>
      </c>
      <c r="J199">
        <v>17.74778807519806</v>
      </c>
      <c r="K199">
        <v>0.1946544627311987</v>
      </c>
      <c r="L199">
        <v>1.236351859821225</v>
      </c>
      <c r="M199">
        <v>484.64</v>
      </c>
      <c r="N199">
        <v>277.2</v>
      </c>
    </row>
    <row r="200" spans="1:14">
      <c r="A200" s="1" t="s">
        <v>212</v>
      </c>
      <c r="B200">
        <f>HYPERLINK("https://www.suredividend.com/sure-analysis-research-database/","Poshmark Inc")</f>
        <v>0</v>
      </c>
      <c r="C200" t="s">
        <v>306</v>
      </c>
      <c r="D200">
        <v>17.9</v>
      </c>
      <c r="E200">
        <v>0</v>
      </c>
      <c r="F200" t="s">
        <v>306</v>
      </c>
      <c r="G200" t="s">
        <v>306</v>
      </c>
      <c r="H200">
        <v>0</v>
      </c>
      <c r="I200">
        <v>0</v>
      </c>
      <c r="J200">
        <v>0</v>
      </c>
      <c r="K200">
        <v>-0</v>
      </c>
    </row>
    <row r="201" spans="1:14">
      <c r="A201" s="1" t="s">
        <v>213</v>
      </c>
      <c r="B201">
        <f>HYPERLINK("https://www.suredividend.com/sure-analysis-research-database/","Perdoceo Education Corporation")</f>
        <v>0</v>
      </c>
      <c r="C201" t="s">
        <v>303</v>
      </c>
      <c r="D201">
        <v>14.17</v>
      </c>
      <c r="E201">
        <v>0</v>
      </c>
      <c r="F201" t="s">
        <v>306</v>
      </c>
      <c r="G201" t="s">
        <v>306</v>
      </c>
      <c r="H201">
        <v>0</v>
      </c>
      <c r="I201">
        <v>951.805347</v>
      </c>
      <c r="J201">
        <v>9.118831050125506</v>
      </c>
      <c r="K201">
        <v>0</v>
      </c>
      <c r="L201">
        <v>0.5959218017683251</v>
      </c>
      <c r="M201">
        <v>15.11</v>
      </c>
      <c r="N201">
        <v>9.65</v>
      </c>
    </row>
    <row r="202" spans="1:14">
      <c r="A202" s="1" t="s">
        <v>214</v>
      </c>
      <c r="B202">
        <f>HYPERLINK("https://www.suredividend.com/sure-analysis-research-database/","CarParts.com Inc")</f>
        <v>0</v>
      </c>
      <c r="C202" t="s">
        <v>302</v>
      </c>
      <c r="D202">
        <v>6.63</v>
      </c>
      <c r="E202">
        <v>0</v>
      </c>
      <c r="F202" t="s">
        <v>306</v>
      </c>
      <c r="G202" t="s">
        <v>306</v>
      </c>
      <c r="H202">
        <v>0</v>
      </c>
      <c r="I202">
        <v>361.729485</v>
      </c>
      <c r="J202">
        <v>1488.598703703704</v>
      </c>
      <c r="K202">
        <v>0</v>
      </c>
      <c r="L202">
        <v>1.834685394578766</v>
      </c>
      <c r="M202">
        <v>10.11</v>
      </c>
      <c r="N202">
        <v>3.92</v>
      </c>
    </row>
    <row r="203" spans="1:14">
      <c r="A203" s="1" t="s">
        <v>215</v>
      </c>
      <c r="B203">
        <f>HYPERLINK("https://www.suredividend.com/sure-analysis-research-database/","Peloton Interactive Inc")</f>
        <v>0</v>
      </c>
      <c r="C203" t="s">
        <v>302</v>
      </c>
      <c r="D203">
        <v>11.06</v>
      </c>
      <c r="E203">
        <v>0</v>
      </c>
      <c r="F203" t="s">
        <v>306</v>
      </c>
      <c r="G203" t="s">
        <v>306</v>
      </c>
      <c r="H203">
        <v>0</v>
      </c>
      <c r="I203">
        <v>3467.505895</v>
      </c>
      <c r="J203" t="s">
        <v>306</v>
      </c>
      <c r="K203">
        <v>-0</v>
      </c>
      <c r="L203">
        <v>2.386373316670193</v>
      </c>
      <c r="M203">
        <v>40.35</v>
      </c>
      <c r="N203">
        <v>6.66</v>
      </c>
    </row>
    <row r="204" spans="1:14">
      <c r="A204" s="1" t="s">
        <v>216</v>
      </c>
      <c r="B204">
        <f>HYPERLINK("https://www.suredividend.com/sure-analysis-research-database/","PVH Corp")</f>
        <v>0</v>
      </c>
      <c r="C204" t="s">
        <v>302</v>
      </c>
      <c r="D204">
        <v>86.47</v>
      </c>
      <c r="E204">
        <v>0.001733694584716</v>
      </c>
      <c r="F204" t="s">
        <v>306</v>
      </c>
      <c r="G204" t="s">
        <v>306</v>
      </c>
      <c r="H204">
        <v>0.149912570740466</v>
      </c>
      <c r="I204">
        <v>5479.72392</v>
      </c>
      <c r="J204">
        <v>12.10988711681768</v>
      </c>
      <c r="K204">
        <v>0.02247564778717632</v>
      </c>
      <c r="L204">
        <v>1.620274908119163</v>
      </c>
      <c r="M204">
        <v>105.26</v>
      </c>
      <c r="N204">
        <v>43.46</v>
      </c>
    </row>
    <row r="205" spans="1:14">
      <c r="A205" s="1" t="s">
        <v>217</v>
      </c>
      <c r="B205">
        <f>HYPERLINK("https://www.suredividend.com/sure-analysis-research-database/","Qurate Retail Inc")</f>
        <v>0</v>
      </c>
      <c r="C205" t="s">
        <v>302</v>
      </c>
      <c r="D205">
        <v>2.01</v>
      </c>
      <c r="E205">
        <v>0</v>
      </c>
      <c r="F205" t="s">
        <v>306</v>
      </c>
      <c r="G205" t="s">
        <v>306</v>
      </c>
      <c r="H205">
        <v>0</v>
      </c>
      <c r="I205">
        <v>791.8587</v>
      </c>
      <c r="J205">
        <v>0</v>
      </c>
      <c r="K205" t="s">
        <v>306</v>
      </c>
      <c r="L205">
        <v>1.8588308364097</v>
      </c>
      <c r="M205">
        <v>8.07</v>
      </c>
      <c r="N205">
        <v>1.42</v>
      </c>
    </row>
    <row r="206" spans="1:14">
      <c r="A206" s="1" t="s">
        <v>218</v>
      </c>
      <c r="B206">
        <f>HYPERLINK("https://www.suredividend.com/sure-analysis-research-database/","QuantumScape Corp")</f>
        <v>0</v>
      </c>
      <c r="C206" t="s">
        <v>306</v>
      </c>
      <c r="D206">
        <v>7.73</v>
      </c>
      <c r="E206">
        <v>0</v>
      </c>
      <c r="F206" t="s">
        <v>306</v>
      </c>
      <c r="G206" t="s">
        <v>306</v>
      </c>
      <c r="H206">
        <v>0</v>
      </c>
      <c r="I206">
        <v>2755.769744</v>
      </c>
      <c r="J206">
        <v>0</v>
      </c>
      <c r="K206" t="s">
        <v>306</v>
      </c>
      <c r="L206">
        <v>2.325764765101381</v>
      </c>
      <c r="M206">
        <v>22.21</v>
      </c>
      <c r="N206">
        <v>5.11</v>
      </c>
    </row>
    <row r="207" spans="1:14">
      <c r="A207" s="1" t="s">
        <v>219</v>
      </c>
      <c r="B207">
        <f>HYPERLINK("https://www.suredividend.com/sure-analysis-research-database/","Quotient Technology Inc")</f>
        <v>0</v>
      </c>
      <c r="C207" t="s">
        <v>304</v>
      </c>
      <c r="D207">
        <v>3.47</v>
      </c>
      <c r="E207">
        <v>0</v>
      </c>
      <c r="F207" t="s">
        <v>306</v>
      </c>
      <c r="G207" t="s">
        <v>306</v>
      </c>
      <c r="H207">
        <v>0</v>
      </c>
      <c r="I207">
        <v>335.547452</v>
      </c>
      <c r="J207" t="s">
        <v>306</v>
      </c>
      <c r="K207">
        <v>-0</v>
      </c>
      <c r="L207">
        <v>1.456947221621445</v>
      </c>
      <c r="M207">
        <v>7.26</v>
      </c>
      <c r="N207">
        <v>1.68</v>
      </c>
    </row>
    <row r="208" spans="1:14">
      <c r="A208" s="1" t="s">
        <v>220</v>
      </c>
      <c r="B208">
        <f>HYPERLINK("https://www.suredividend.com/sure-analysis-research-database/","Rent-a-Center Inc.")</f>
        <v>0</v>
      </c>
      <c r="C208" t="s">
        <v>301</v>
      </c>
      <c r="D208">
        <v>24.68</v>
      </c>
      <c r="E208">
        <v>0.053748151048212</v>
      </c>
      <c r="F208" t="s">
        <v>306</v>
      </c>
      <c r="G208" t="s">
        <v>306</v>
      </c>
      <c r="H208">
        <v>1.326504367869896</v>
      </c>
      <c r="I208">
        <v>1373.936785</v>
      </c>
      <c r="J208">
        <v>0</v>
      </c>
      <c r="K208" t="s">
        <v>306</v>
      </c>
      <c r="L208">
        <v>1.34613236064633</v>
      </c>
      <c r="M208">
        <v>43.59</v>
      </c>
      <c r="N208">
        <v>16.57</v>
      </c>
    </row>
    <row r="209" spans="1:14">
      <c r="A209" s="1" t="s">
        <v>221</v>
      </c>
      <c r="B209">
        <f>HYPERLINK("https://www.suredividend.com/sure-analysis-research-database/","Royal Caribbean Group")</f>
        <v>0</v>
      </c>
      <c r="C209" t="s">
        <v>302</v>
      </c>
      <c r="D209">
        <v>62.99</v>
      </c>
      <c r="E209">
        <v>0</v>
      </c>
      <c r="F209" t="s">
        <v>306</v>
      </c>
      <c r="G209" t="s">
        <v>306</v>
      </c>
      <c r="H209">
        <v>0</v>
      </c>
      <c r="I209">
        <v>16073.915125</v>
      </c>
      <c r="J209" t="s">
        <v>306</v>
      </c>
      <c r="K209">
        <v>-0</v>
      </c>
      <c r="L209">
        <v>1.75541406900928</v>
      </c>
      <c r="M209">
        <v>90.55</v>
      </c>
      <c r="N209">
        <v>31.09</v>
      </c>
    </row>
    <row r="210" spans="1:14">
      <c r="A210" s="1" t="s">
        <v>222</v>
      </c>
      <c r="B210">
        <f>HYPERLINK("https://www.suredividend.com/sure-analysis-research-database/","Therealreal Inc")</f>
        <v>0</v>
      </c>
      <c r="C210" t="s">
        <v>302</v>
      </c>
      <c r="D210">
        <v>1.53</v>
      </c>
      <c r="E210">
        <v>0</v>
      </c>
      <c r="F210" t="s">
        <v>306</v>
      </c>
      <c r="G210" t="s">
        <v>306</v>
      </c>
      <c r="H210">
        <v>0</v>
      </c>
      <c r="I210">
        <v>150.040643</v>
      </c>
      <c r="J210" t="s">
        <v>306</v>
      </c>
      <c r="K210">
        <v>-0</v>
      </c>
      <c r="L210">
        <v>3.205326353444352</v>
      </c>
      <c r="M210">
        <v>10.13</v>
      </c>
      <c r="N210">
        <v>1.04</v>
      </c>
    </row>
    <row r="211" spans="1:14">
      <c r="A211" s="1" t="s">
        <v>223</v>
      </c>
      <c r="B211">
        <f>HYPERLINK("https://www.suredividend.com/sure-analysis-research-database/","Sturm, Ruger &amp; Co., Inc.")</f>
        <v>0</v>
      </c>
      <c r="C211" t="s">
        <v>301</v>
      </c>
      <c r="D211">
        <v>54.23</v>
      </c>
      <c r="E211">
        <v>0.040186151628226</v>
      </c>
      <c r="F211">
        <v>4.813953488372093</v>
      </c>
      <c r="G211">
        <v>0.7119781499547506</v>
      </c>
      <c r="H211">
        <v>2.179295002798746</v>
      </c>
      <c r="I211">
        <v>958.056139</v>
      </c>
      <c r="J211">
        <v>8.91223303305147</v>
      </c>
      <c r="K211">
        <v>0.3608104309269447</v>
      </c>
      <c r="L211">
        <v>0.64104437223399</v>
      </c>
      <c r="M211">
        <v>66.7</v>
      </c>
      <c r="N211">
        <v>44.91</v>
      </c>
    </row>
    <row r="212" spans="1:14">
      <c r="A212" s="1" t="s">
        <v>224</v>
      </c>
      <c r="B212">
        <f>HYPERLINK("https://www.suredividend.com/sure-analysis-research-database/","RH")</f>
        <v>0</v>
      </c>
      <c r="C212" t="s">
        <v>302</v>
      </c>
      <c r="D212">
        <v>299.17</v>
      </c>
      <c r="E212">
        <v>0</v>
      </c>
      <c r="F212" t="s">
        <v>306</v>
      </c>
      <c r="G212" t="s">
        <v>306</v>
      </c>
      <c r="H212">
        <v>0</v>
      </c>
      <c r="I212">
        <v>7165.477811</v>
      </c>
      <c r="J212">
        <v>9.704467294090083</v>
      </c>
      <c r="K212">
        <v>0</v>
      </c>
      <c r="L212">
        <v>1.674478192250529</v>
      </c>
      <c r="M212">
        <v>441.67</v>
      </c>
      <c r="N212">
        <v>207.37</v>
      </c>
    </row>
    <row r="213" spans="1:14">
      <c r="A213" s="1" t="s">
        <v>225</v>
      </c>
      <c r="B213">
        <f>HYPERLINK("https://www.suredividend.com/sure-analysis-RL/","Ralph Lauren Corp")</f>
        <v>0</v>
      </c>
      <c r="C213" t="s">
        <v>302</v>
      </c>
      <c r="D213">
        <v>121.05</v>
      </c>
      <c r="E213">
        <v>0.02478314745972739</v>
      </c>
      <c r="F213" t="s">
        <v>306</v>
      </c>
      <c r="G213" t="s">
        <v>306</v>
      </c>
      <c r="H213">
        <v>2.903906907113603</v>
      </c>
      <c r="I213">
        <v>8204.769</v>
      </c>
      <c r="J213">
        <v>9.639712356104653</v>
      </c>
      <c r="K213">
        <v>0.4038813500853412</v>
      </c>
      <c r="L213">
        <v>1.314045361947787</v>
      </c>
      <c r="M213">
        <v>132</v>
      </c>
      <c r="N213">
        <v>81.63</v>
      </c>
    </row>
    <row r="214" spans="1:14">
      <c r="A214" s="1" t="s">
        <v>226</v>
      </c>
      <c r="B214">
        <f>HYPERLINK("https://www.suredividend.com/sure-analysis-ROL/","Rollins, Inc.")</f>
        <v>0</v>
      </c>
      <c r="C214" t="s">
        <v>302</v>
      </c>
      <c r="D214">
        <v>36.11</v>
      </c>
      <c r="E214">
        <v>0.01440044309055663</v>
      </c>
      <c r="F214">
        <v>0.3</v>
      </c>
      <c r="G214">
        <v>-0.01471229526229867</v>
      </c>
      <c r="H214">
        <v>0.428251553431195</v>
      </c>
      <c r="I214">
        <v>17783.179664</v>
      </c>
      <c r="J214">
        <v>51.44062870139976</v>
      </c>
      <c r="K214">
        <v>0.6098711954303546</v>
      </c>
      <c r="L214">
        <v>0.583524833271849</v>
      </c>
      <c r="M214">
        <v>42.93</v>
      </c>
      <c r="N214">
        <v>28.17</v>
      </c>
    </row>
    <row r="215" spans="1:14">
      <c r="A215" s="1" t="s">
        <v>227</v>
      </c>
      <c r="B215">
        <f>HYPERLINK("https://www.suredividend.com/sure-analysis-ROST/","Ross Stores, Inc.")</f>
        <v>0</v>
      </c>
      <c r="C215" t="s">
        <v>302</v>
      </c>
      <c r="D215">
        <v>115.73</v>
      </c>
      <c r="E215">
        <v>0.01071459431435237</v>
      </c>
      <c r="F215" t="s">
        <v>306</v>
      </c>
      <c r="G215" t="s">
        <v>306</v>
      </c>
      <c r="H215">
        <v>1.234256660240915</v>
      </c>
      <c r="I215">
        <v>39854.056872</v>
      </c>
      <c r="J215">
        <v>27.83454405691358</v>
      </c>
      <c r="K215">
        <v>0.2995768592817755</v>
      </c>
      <c r="L215">
        <v>1.100935991215235</v>
      </c>
      <c r="M215">
        <v>122.45</v>
      </c>
      <c r="N215">
        <v>68.81999999999999</v>
      </c>
    </row>
    <row r="216" spans="1:14">
      <c r="A216" s="1" t="s">
        <v>228</v>
      </c>
      <c r="B216">
        <f>HYPERLINK("https://www.suredividend.com/sure-analysis-research-database/","Red Robin Gourmet Burgers Inc")</f>
        <v>0</v>
      </c>
      <c r="C216" t="s">
        <v>302</v>
      </c>
      <c r="D216">
        <v>8.56</v>
      </c>
      <c r="E216">
        <v>0</v>
      </c>
      <c r="F216" t="s">
        <v>306</v>
      </c>
      <c r="G216" t="s">
        <v>306</v>
      </c>
      <c r="H216">
        <v>0</v>
      </c>
      <c r="I216">
        <v>136.344065</v>
      </c>
      <c r="J216" t="s">
        <v>306</v>
      </c>
      <c r="K216">
        <v>-0</v>
      </c>
      <c r="L216">
        <v>1.637153141606713</v>
      </c>
      <c r="M216">
        <v>18.64</v>
      </c>
      <c r="N216">
        <v>5.35</v>
      </c>
    </row>
    <row r="217" spans="1:14">
      <c r="A217" s="1" t="s">
        <v>229</v>
      </c>
      <c r="B217">
        <f>HYPERLINK("https://www.suredividend.com/sure-analysis-research-database/","Ruths Hospitality Group Inc")</f>
        <v>0</v>
      </c>
      <c r="C217" t="s">
        <v>302</v>
      </c>
      <c r="D217">
        <v>17.59</v>
      </c>
      <c r="E217">
        <v>0.030364636823881</v>
      </c>
      <c r="F217" t="s">
        <v>306</v>
      </c>
      <c r="G217" t="s">
        <v>306</v>
      </c>
      <c r="H217">
        <v>0.534113961732079</v>
      </c>
      <c r="I217">
        <v>584.025572</v>
      </c>
      <c r="J217">
        <v>14.58386785796334</v>
      </c>
      <c r="K217">
        <v>0.452638950620406</v>
      </c>
      <c r="L217">
        <v>1.085314236034684</v>
      </c>
      <c r="M217">
        <v>24.37</v>
      </c>
      <c r="N217">
        <v>14.65</v>
      </c>
    </row>
    <row r="218" spans="1:14">
      <c r="A218" s="1" t="s">
        <v>230</v>
      </c>
      <c r="B218">
        <f>HYPERLINK("https://www.suredividend.com/sure-analysis-research-database/","Revolve Group Inc")</f>
        <v>0</v>
      </c>
      <c r="C218" t="s">
        <v>302</v>
      </c>
      <c r="D218">
        <v>25.04</v>
      </c>
      <c r="E218">
        <v>0</v>
      </c>
      <c r="F218" t="s">
        <v>306</v>
      </c>
      <c r="G218" t="s">
        <v>306</v>
      </c>
      <c r="H218">
        <v>0</v>
      </c>
      <c r="I218">
        <v>1020.090963</v>
      </c>
      <c r="J218">
        <v>12.71759438580743</v>
      </c>
      <c r="K218">
        <v>0</v>
      </c>
      <c r="L218">
        <v>1.867936036910479</v>
      </c>
      <c r="M218">
        <v>63.92</v>
      </c>
      <c r="N218">
        <v>20.17</v>
      </c>
    </row>
    <row r="219" spans="1:14">
      <c r="A219" s="1" t="s">
        <v>231</v>
      </c>
      <c r="B219">
        <f>HYPERLINK("https://www.suredividend.com/sure-analysis-research-database/","Sabre Corp")</f>
        <v>0</v>
      </c>
      <c r="C219" t="s">
        <v>307</v>
      </c>
      <c r="D219">
        <v>7.08</v>
      </c>
      <c r="E219">
        <v>0</v>
      </c>
      <c r="F219" t="s">
        <v>306</v>
      </c>
      <c r="G219" t="s">
        <v>306</v>
      </c>
      <c r="H219">
        <v>0</v>
      </c>
      <c r="I219">
        <v>2324.797374</v>
      </c>
      <c r="J219" t="s">
        <v>306</v>
      </c>
      <c r="K219">
        <v>-0</v>
      </c>
      <c r="L219">
        <v>1.942949290028337</v>
      </c>
      <c r="M219">
        <v>12.08</v>
      </c>
      <c r="N219">
        <v>4.46</v>
      </c>
    </row>
    <row r="220" spans="1:14">
      <c r="A220" s="1" t="s">
        <v>232</v>
      </c>
      <c r="B220">
        <f>HYPERLINK("https://www.suredividend.com/sure-analysis-research-database/","Sonic Automotive, Inc.")</f>
        <v>0</v>
      </c>
      <c r="C220" t="s">
        <v>302</v>
      </c>
      <c r="D220">
        <v>49.25</v>
      </c>
      <c r="E220">
        <v>0.020740479765899</v>
      </c>
      <c r="F220">
        <v>1.333333333333333</v>
      </c>
      <c r="G220">
        <v>0.3608221078587388</v>
      </c>
      <c r="H220">
        <v>1.021468628470574</v>
      </c>
      <c r="I220">
        <v>1341.392602</v>
      </c>
      <c r="J220">
        <v>3.569926124689952</v>
      </c>
      <c r="K220">
        <v>0.1117580556313538</v>
      </c>
      <c r="L220">
        <v>1.149913941989918</v>
      </c>
      <c r="M220">
        <v>58.53</v>
      </c>
      <c r="N220">
        <v>33.79</v>
      </c>
    </row>
    <row r="221" spans="1:14">
      <c r="A221" s="1" t="s">
        <v>233</v>
      </c>
      <c r="B221">
        <f>HYPERLINK("https://www.suredividend.com/sure-analysis-research-database/","Sally Beauty Holdings Inc")</f>
        <v>0</v>
      </c>
      <c r="C221" t="s">
        <v>302</v>
      </c>
      <c r="D221">
        <v>14.69</v>
      </c>
      <c r="E221">
        <v>0</v>
      </c>
      <c r="F221" t="s">
        <v>306</v>
      </c>
      <c r="G221" t="s">
        <v>306</v>
      </c>
      <c r="H221">
        <v>0</v>
      </c>
      <c r="I221">
        <v>1572.456514</v>
      </c>
      <c r="J221">
        <v>6.82602388332277</v>
      </c>
      <c r="K221">
        <v>0</v>
      </c>
      <c r="L221">
        <v>1.113595977118586</v>
      </c>
      <c r="M221">
        <v>19.08</v>
      </c>
      <c r="N221">
        <v>10.95</v>
      </c>
    </row>
    <row r="222" spans="1:14">
      <c r="A222" s="1" t="s">
        <v>234</v>
      </c>
      <c r="B222">
        <f>HYPERLINK("https://www.suredividend.com/sure-analysis-SBUX/","Starbucks Corp.")</f>
        <v>0</v>
      </c>
      <c r="C222" t="s">
        <v>302</v>
      </c>
      <c r="D222">
        <v>105.04</v>
      </c>
      <c r="E222">
        <v>0.02018278750952018</v>
      </c>
      <c r="F222">
        <v>0.08163265306122458</v>
      </c>
      <c r="G222">
        <v>0.1205491821988536</v>
      </c>
      <c r="H222">
        <v>1.971223031985217</v>
      </c>
      <c r="I222">
        <v>120564.912</v>
      </c>
      <c r="J222">
        <v>36.73967333008289</v>
      </c>
      <c r="K222">
        <v>0.6965452409841756</v>
      </c>
      <c r="L222">
        <v>1.083006215904302</v>
      </c>
      <c r="M222">
        <v>107.6</v>
      </c>
      <c r="N222">
        <v>67.22</v>
      </c>
    </row>
    <row r="223" spans="1:14">
      <c r="A223" s="1" t="s">
        <v>235</v>
      </c>
      <c r="B223">
        <f>HYPERLINK("https://www.suredividend.com/sure-analysis-SCI/","Service Corp. International")</f>
        <v>0</v>
      </c>
      <c r="C223" t="s">
        <v>302</v>
      </c>
      <c r="D223">
        <v>70.23999999999999</v>
      </c>
      <c r="E223">
        <v>0.0142369020501139</v>
      </c>
      <c r="F223">
        <v>0.173913043478261</v>
      </c>
      <c r="G223">
        <v>0.09694024046466465</v>
      </c>
      <c r="H223">
        <v>1.014143909913788</v>
      </c>
      <c r="I223">
        <v>10803.299163</v>
      </c>
      <c r="J223">
        <v>15.89812292100604</v>
      </c>
      <c r="K223">
        <v>0.2431999783965919</v>
      </c>
      <c r="L223">
        <v>0.6499544618806511</v>
      </c>
      <c r="M223">
        <v>74.52</v>
      </c>
      <c r="N223">
        <v>56.37</v>
      </c>
    </row>
    <row r="224" spans="1:14">
      <c r="A224" s="1" t="s">
        <v>236</v>
      </c>
      <c r="B224">
        <f>HYPERLINK("https://www.suredividend.com/sure-analysis-research-database/","Shoe Carnival, Inc.")</f>
        <v>0</v>
      </c>
      <c r="C224" t="s">
        <v>302</v>
      </c>
      <c r="D224">
        <v>26.55</v>
      </c>
      <c r="E224">
        <v>0.016868341544163</v>
      </c>
      <c r="F224">
        <v>0.2857142857142856</v>
      </c>
      <c r="G224">
        <v>0.03713728933664817</v>
      </c>
      <c r="H224">
        <v>0.44785446799753</v>
      </c>
      <c r="I224">
        <v>721.261946</v>
      </c>
      <c r="J224">
        <v>6.614108760740585</v>
      </c>
      <c r="K224">
        <v>0.1301902523248634</v>
      </c>
      <c r="L224">
        <v>1.293596366374821</v>
      </c>
      <c r="M224">
        <v>35.93</v>
      </c>
      <c r="N224">
        <v>19.27</v>
      </c>
    </row>
    <row r="225" spans="1:14">
      <c r="A225" s="1" t="s">
        <v>237</v>
      </c>
      <c r="B225">
        <f>HYPERLINK("https://www.suredividend.com/sure-analysis-research-database/","Sea Ltd")</f>
        <v>0</v>
      </c>
      <c r="C225" t="s">
        <v>304</v>
      </c>
      <c r="D225">
        <v>65.86</v>
      </c>
      <c r="E225">
        <v>0</v>
      </c>
      <c r="F225" t="s">
        <v>306</v>
      </c>
      <c r="G225" t="s">
        <v>306</v>
      </c>
      <c r="H225">
        <v>0</v>
      </c>
      <c r="I225">
        <v>33997.601599</v>
      </c>
      <c r="J225" t="s">
        <v>306</v>
      </c>
      <c r="K225">
        <v>-0</v>
      </c>
      <c r="L225">
        <v>2.388756402397206</v>
      </c>
      <c r="M225">
        <v>175.36</v>
      </c>
      <c r="N225">
        <v>40.67</v>
      </c>
    </row>
    <row r="226" spans="1:14">
      <c r="A226" s="1" t="s">
        <v>238</v>
      </c>
      <c r="B226">
        <f>HYPERLINK("https://www.suredividend.com/sure-analysis-research-database/","Stitch Fix Inc")</f>
        <v>0</v>
      </c>
      <c r="C226" t="s">
        <v>302</v>
      </c>
      <c r="D226">
        <v>4.5</v>
      </c>
      <c r="E226">
        <v>0</v>
      </c>
      <c r="F226" t="s">
        <v>306</v>
      </c>
      <c r="G226" t="s">
        <v>306</v>
      </c>
      <c r="H226">
        <v>0</v>
      </c>
      <c r="I226">
        <v>384.313662</v>
      </c>
      <c r="J226" t="s">
        <v>306</v>
      </c>
      <c r="K226">
        <v>-0</v>
      </c>
      <c r="L226">
        <v>2.39756834439909</v>
      </c>
      <c r="M226">
        <v>17.16</v>
      </c>
      <c r="N226">
        <v>2.63</v>
      </c>
    </row>
    <row r="227" spans="1:14">
      <c r="A227" s="1" t="s">
        <v>239</v>
      </c>
      <c r="B227">
        <f>HYPERLINK("https://www.suredividend.com/sure-analysis-research-database/","Shake Shack Inc")</f>
        <v>0</v>
      </c>
      <c r="C227" t="s">
        <v>302</v>
      </c>
      <c r="D227">
        <v>54.75</v>
      </c>
      <c r="E227">
        <v>0</v>
      </c>
      <c r="F227" t="s">
        <v>306</v>
      </c>
      <c r="G227" t="s">
        <v>306</v>
      </c>
      <c r="H227">
        <v>0</v>
      </c>
      <c r="I227">
        <v>2150.57666</v>
      </c>
      <c r="J227" t="s">
        <v>306</v>
      </c>
      <c r="K227">
        <v>-0</v>
      </c>
      <c r="L227">
        <v>1.581156291222139</v>
      </c>
      <c r="M227">
        <v>79.25</v>
      </c>
      <c r="N227">
        <v>37.72</v>
      </c>
    </row>
    <row r="228" spans="1:14">
      <c r="A228" s="1" t="s">
        <v>240</v>
      </c>
      <c r="B228">
        <f>HYPERLINK("https://www.suredividend.com/sure-analysis-research-database/","Steven Madden Ltd.")</f>
        <v>0</v>
      </c>
      <c r="C228" t="s">
        <v>302</v>
      </c>
      <c r="D228">
        <v>33.18</v>
      </c>
      <c r="E228">
        <v>0.025071362299721</v>
      </c>
      <c r="F228" t="s">
        <v>306</v>
      </c>
      <c r="G228" t="s">
        <v>306</v>
      </c>
      <c r="H228">
        <v>0.8318678011047571</v>
      </c>
      <c r="I228">
        <v>2584.1739</v>
      </c>
      <c r="J228">
        <v>10.32612164975065</v>
      </c>
      <c r="K228">
        <v>0.263249304147075</v>
      </c>
      <c r="L228">
        <v>1.173097240980949</v>
      </c>
      <c r="M228">
        <v>44.19</v>
      </c>
      <c r="N228">
        <v>26.19</v>
      </c>
    </row>
    <row r="229" spans="1:14">
      <c r="A229" s="1" t="s">
        <v>241</v>
      </c>
      <c r="B229">
        <f>HYPERLINK("https://www.suredividend.com/sure-analysis-research-database/","Signet Jewelers Ltd")</f>
        <v>0</v>
      </c>
      <c r="C229" t="s">
        <v>302</v>
      </c>
      <c r="D229">
        <v>71.98</v>
      </c>
      <c r="E229">
        <v>0.010786527053838</v>
      </c>
      <c r="F229" t="s">
        <v>306</v>
      </c>
      <c r="G229" t="s">
        <v>306</v>
      </c>
      <c r="H229">
        <v>0.776414217335292</v>
      </c>
      <c r="I229">
        <v>3270.566489</v>
      </c>
      <c r="J229">
        <v>8.624911626793249</v>
      </c>
      <c r="K229">
        <v>0.1110749953269373</v>
      </c>
      <c r="L229">
        <v>1.496345090139932</v>
      </c>
      <c r="M229">
        <v>87.61</v>
      </c>
      <c r="N229">
        <v>47.99</v>
      </c>
    </row>
    <row r="230" spans="1:14">
      <c r="A230" s="1" t="s">
        <v>242</v>
      </c>
      <c r="B230">
        <f>HYPERLINK("https://www.suredividend.com/sure-analysis-research-database/","Sirius XM Holdings Inc")</f>
        <v>0</v>
      </c>
      <c r="C230" t="s">
        <v>304</v>
      </c>
      <c r="D230">
        <v>5.84</v>
      </c>
      <c r="E230">
        <v>0.015286123770783</v>
      </c>
      <c r="F230">
        <v>0.1019283746556476</v>
      </c>
      <c r="G230">
        <v>0.1708049129648923</v>
      </c>
      <c r="H230">
        <v>0.08927096282137501</v>
      </c>
      <c r="I230">
        <v>22714.897079</v>
      </c>
      <c r="J230">
        <v>19.46435053868037</v>
      </c>
      <c r="K230">
        <v>0.3071953297363214</v>
      </c>
      <c r="L230">
        <v>0.63320774016713</v>
      </c>
      <c r="M230">
        <v>6.8</v>
      </c>
      <c r="N230">
        <v>5.62</v>
      </c>
    </row>
    <row r="231" spans="1:14">
      <c r="A231" s="1" t="s">
        <v>243</v>
      </c>
      <c r="B231">
        <f>HYPERLINK("https://www.suredividend.com/sure-analysis-research-database/","SiteOne Landscape Supply Inc")</f>
        <v>0</v>
      </c>
      <c r="C231" t="s">
        <v>301</v>
      </c>
      <c r="D231">
        <v>135.89</v>
      </c>
      <c r="E231">
        <v>0</v>
      </c>
      <c r="F231" t="s">
        <v>306</v>
      </c>
      <c r="G231" t="s">
        <v>306</v>
      </c>
      <c r="H231">
        <v>0</v>
      </c>
      <c r="I231">
        <v>6129.023705</v>
      </c>
      <c r="J231">
        <v>22.38503909638422</v>
      </c>
      <c r="K231">
        <v>0</v>
      </c>
      <c r="L231">
        <v>1.597867591321114</v>
      </c>
      <c r="M231">
        <v>191.65</v>
      </c>
      <c r="N231">
        <v>97.36</v>
      </c>
    </row>
    <row r="232" spans="1:14">
      <c r="A232" s="1" t="s">
        <v>244</v>
      </c>
      <c r="B232">
        <f>HYPERLINK("https://www.suredividend.com/sure-analysis-research-database/","Six Flags Entertainment Corp")</f>
        <v>0</v>
      </c>
      <c r="C232" t="s">
        <v>302</v>
      </c>
      <c r="D232">
        <v>26.52</v>
      </c>
      <c r="E232">
        <v>0</v>
      </c>
      <c r="F232" t="s">
        <v>306</v>
      </c>
      <c r="G232" t="s">
        <v>306</v>
      </c>
      <c r="H232">
        <v>0</v>
      </c>
      <c r="I232">
        <v>2205.310486</v>
      </c>
      <c r="J232">
        <v>23.57108257887986</v>
      </c>
      <c r="K232">
        <v>0</v>
      </c>
      <c r="L232">
        <v>1.479573070843658</v>
      </c>
      <c r="M232">
        <v>47.24</v>
      </c>
      <c r="N232">
        <v>16.83</v>
      </c>
    </row>
    <row r="233" spans="1:14">
      <c r="A233" s="1" t="s">
        <v>245</v>
      </c>
      <c r="B233">
        <f>HYPERLINK("https://www.suredividend.com/sure-analysis-research-database/","Skechers U S A, Inc.")</f>
        <v>0</v>
      </c>
      <c r="C233" t="s">
        <v>302</v>
      </c>
      <c r="D233">
        <v>46.62</v>
      </c>
      <c r="E233">
        <v>0</v>
      </c>
      <c r="F233" t="s">
        <v>306</v>
      </c>
      <c r="G233" t="s">
        <v>306</v>
      </c>
      <c r="H233">
        <v>0</v>
      </c>
      <c r="I233">
        <v>6256.974536</v>
      </c>
      <c r="J233">
        <v>8.939365134705366</v>
      </c>
      <c r="K233">
        <v>0</v>
      </c>
      <c r="L233">
        <v>1.258243536717863</v>
      </c>
      <c r="M233">
        <v>49.89</v>
      </c>
      <c r="N233">
        <v>31.28</v>
      </c>
    </row>
    <row r="234" spans="1:14">
      <c r="A234" s="1" t="s">
        <v>246</v>
      </c>
      <c r="B234">
        <f>HYPERLINK("https://www.suredividend.com/sure-analysis-research-database/","Standard Motor Products, Inc.")</f>
        <v>0</v>
      </c>
      <c r="C234" t="s">
        <v>302</v>
      </c>
      <c r="D234">
        <v>37.37</v>
      </c>
      <c r="E234">
        <v>0.028605591628542</v>
      </c>
      <c r="F234" t="s">
        <v>306</v>
      </c>
      <c r="G234" t="s">
        <v>306</v>
      </c>
      <c r="H234">
        <v>1.068990959158618</v>
      </c>
      <c r="I234">
        <v>806.074525</v>
      </c>
      <c r="J234">
        <v>12.1925599723197</v>
      </c>
      <c r="K234">
        <v>0.3599296158783226</v>
      </c>
      <c r="L234">
        <v>0.67527313668636</v>
      </c>
      <c r="M234">
        <v>47.99</v>
      </c>
      <c r="N234">
        <v>31.4</v>
      </c>
    </row>
    <row r="235" spans="1:14">
      <c r="A235" s="1" t="s">
        <v>247</v>
      </c>
      <c r="B235">
        <f>HYPERLINK("https://www.suredividend.com/sure-analysis-research-database/","Sleep Number Corp")</f>
        <v>0</v>
      </c>
      <c r="C235" t="s">
        <v>302</v>
      </c>
      <c r="D235">
        <v>32.94</v>
      </c>
      <c r="E235">
        <v>0</v>
      </c>
      <c r="F235" t="s">
        <v>306</v>
      </c>
      <c r="G235" t="s">
        <v>306</v>
      </c>
      <c r="H235">
        <v>0</v>
      </c>
      <c r="I235">
        <v>724.71294</v>
      </c>
      <c r="J235">
        <v>13.62729057370113</v>
      </c>
      <c r="K235">
        <v>0</v>
      </c>
      <c r="L235">
        <v>1.514725759717721</v>
      </c>
      <c r="M235">
        <v>78.42</v>
      </c>
      <c r="N235">
        <v>23.61</v>
      </c>
    </row>
    <row r="236" spans="1:14">
      <c r="A236" s="1" t="s">
        <v>248</v>
      </c>
      <c r="B236">
        <f>HYPERLINK("https://www.suredividend.com/sure-analysis-research-database/","Spotify Technology S.A.")</f>
        <v>0</v>
      </c>
      <c r="C236" t="s">
        <v>304</v>
      </c>
      <c r="D236">
        <v>97.91</v>
      </c>
      <c r="E236">
        <v>0</v>
      </c>
      <c r="F236" t="s">
        <v>306</v>
      </c>
      <c r="G236" t="s">
        <v>306</v>
      </c>
      <c r="H236">
        <v>0</v>
      </c>
      <c r="I236">
        <v>17550.065839</v>
      </c>
      <c r="J236" t="s">
        <v>306</v>
      </c>
      <c r="K236">
        <v>-0</v>
      </c>
      <c r="L236">
        <v>1.795469451324963</v>
      </c>
      <c r="M236">
        <v>208.49</v>
      </c>
      <c r="N236">
        <v>69.29000000000001</v>
      </c>
    </row>
    <row r="237" spans="1:14">
      <c r="A237" s="1" t="s">
        <v>249</v>
      </c>
      <c r="B237">
        <f>HYPERLINK("https://www.suredividend.com/sure-analysis-research-database/","Shutterstock Inc")</f>
        <v>0</v>
      </c>
      <c r="C237" t="s">
        <v>304</v>
      </c>
      <c r="D237">
        <v>61.01</v>
      </c>
      <c r="E237">
        <v>0.015630205609262</v>
      </c>
      <c r="F237" t="s">
        <v>306</v>
      </c>
      <c r="G237" t="s">
        <v>306</v>
      </c>
      <c r="H237">
        <v>0.9535988442211251</v>
      </c>
      <c r="I237">
        <v>2185.076201</v>
      </c>
      <c r="J237">
        <v>25.42471406048194</v>
      </c>
      <c r="K237">
        <v>0.4092698902236588</v>
      </c>
      <c r="L237">
        <v>1.305664413050615</v>
      </c>
      <c r="M237">
        <v>97.45999999999999</v>
      </c>
      <c r="N237">
        <v>44.4</v>
      </c>
    </row>
    <row r="238" spans="1:14">
      <c r="A238" s="1" t="s">
        <v>250</v>
      </c>
      <c r="B238">
        <f>HYPERLINK("https://www.suredividend.com/sure-analysis-research-database/","Strategic Education Inc")</f>
        <v>0</v>
      </c>
      <c r="C238" t="s">
        <v>303</v>
      </c>
      <c r="D238">
        <v>89.04000000000001</v>
      </c>
      <c r="E238">
        <v>0.026768313745213</v>
      </c>
      <c r="F238">
        <v>0</v>
      </c>
      <c r="G238">
        <v>0.1913578981670916</v>
      </c>
      <c r="H238">
        <v>2.383450655873841</v>
      </c>
      <c r="I238">
        <v>2177.353708</v>
      </c>
      <c r="J238">
        <v>43.52879207372904</v>
      </c>
      <c r="K238">
        <v>1.145889738400885</v>
      </c>
      <c r="L238">
        <v>0.7287543937649511</v>
      </c>
      <c r="M238">
        <v>89.76000000000001</v>
      </c>
      <c r="N238">
        <v>46.65</v>
      </c>
    </row>
    <row r="239" spans="1:14">
      <c r="A239" s="1" t="s">
        <v>251</v>
      </c>
      <c r="B239">
        <f>HYPERLINK("https://www.suredividend.com/sure-analysis-TGT/","Target Corp")</f>
        <v>0</v>
      </c>
      <c r="C239" t="s">
        <v>303</v>
      </c>
      <c r="D239">
        <v>162.21</v>
      </c>
      <c r="E239">
        <v>0.02663214351766229</v>
      </c>
      <c r="F239">
        <v>0.2</v>
      </c>
      <c r="G239">
        <v>0.1173942011257414</v>
      </c>
      <c r="H239">
        <v>3.908663670762684</v>
      </c>
      <c r="I239">
        <v>74659.201212</v>
      </c>
      <c r="J239">
        <v>21.65290058361369</v>
      </c>
      <c r="K239">
        <v>0.5310684335275386</v>
      </c>
      <c r="L239">
        <v>1.16235750875853</v>
      </c>
      <c r="M239">
        <v>249.03</v>
      </c>
      <c r="N239">
        <v>134.57</v>
      </c>
    </row>
    <row r="240" spans="1:14">
      <c r="A240" s="1" t="s">
        <v>252</v>
      </c>
      <c r="B240">
        <f>HYPERLINK("https://www.suredividend.com/sure-analysis-THO/","Thor Industries, Inc.")</f>
        <v>0</v>
      </c>
      <c r="C240" t="s">
        <v>302</v>
      </c>
      <c r="D240">
        <v>88.05</v>
      </c>
      <c r="E240">
        <v>0.02044293015332198</v>
      </c>
      <c r="F240">
        <v>0.04651162790697683</v>
      </c>
      <c r="G240">
        <v>0.03992533304330625</v>
      </c>
      <c r="H240">
        <v>2.194792909455928</v>
      </c>
      <c r="I240">
        <v>4712.324617</v>
      </c>
      <c r="J240">
        <v>4.567325726898164</v>
      </c>
      <c r="K240">
        <v>0.1165583063970222</v>
      </c>
      <c r="L240">
        <v>1.266381572472276</v>
      </c>
      <c r="M240">
        <v>97.87</v>
      </c>
      <c r="N240">
        <v>65.11</v>
      </c>
    </row>
    <row r="241" spans="1:14">
      <c r="A241" s="1" t="s">
        <v>253</v>
      </c>
      <c r="B241">
        <f>HYPERLINK("https://www.suredividend.com/sure-analysis-research-database/","Gentherm Inc")</f>
        <v>0</v>
      </c>
      <c r="C241" t="s">
        <v>302</v>
      </c>
      <c r="D241">
        <v>72.55</v>
      </c>
      <c r="E241">
        <v>0</v>
      </c>
      <c r="F241" t="s">
        <v>306</v>
      </c>
      <c r="G241" t="s">
        <v>306</v>
      </c>
      <c r="H241">
        <v>0</v>
      </c>
      <c r="I241">
        <v>2408.519761</v>
      </c>
      <c r="J241">
        <v>49.46235184725018</v>
      </c>
      <c r="K241">
        <v>0</v>
      </c>
      <c r="L241">
        <v>1.246166217987222</v>
      </c>
      <c r="M241">
        <v>95.19</v>
      </c>
      <c r="N241">
        <v>49.45</v>
      </c>
    </row>
    <row r="242" spans="1:14">
      <c r="A242" s="1" t="s">
        <v>254</v>
      </c>
      <c r="B242">
        <f>HYPERLINK("https://www.suredividend.com/sure-analysis-TJX/","TJX Companies, Inc.")</f>
        <v>0</v>
      </c>
      <c r="C242" t="s">
        <v>302</v>
      </c>
      <c r="D242">
        <v>79.54000000000001</v>
      </c>
      <c r="E242">
        <v>0.01483530299220518</v>
      </c>
      <c r="F242" t="s">
        <v>306</v>
      </c>
      <c r="G242" t="s">
        <v>306</v>
      </c>
      <c r="H242">
        <v>1.137539201045321</v>
      </c>
      <c r="I242">
        <v>91908.800011</v>
      </c>
      <c r="J242">
        <v>27.03340733075222</v>
      </c>
      <c r="K242">
        <v>0.3963551223154429</v>
      </c>
      <c r="L242">
        <v>0.8601633518503211</v>
      </c>
      <c r="M242">
        <v>83.13</v>
      </c>
      <c r="N242">
        <v>53.22</v>
      </c>
    </row>
    <row r="243" spans="1:14">
      <c r="A243" s="1" t="s">
        <v>255</v>
      </c>
      <c r="B243">
        <f>HYPERLINK("https://www.suredividend.com/sure-analysis-research-database/","Terminix Global Holdings Inc")</f>
        <v>0</v>
      </c>
      <c r="C243" t="s">
        <v>306</v>
      </c>
      <c r="D243">
        <v>37.87</v>
      </c>
      <c r="E243">
        <v>0</v>
      </c>
      <c r="F243" t="s">
        <v>306</v>
      </c>
      <c r="G243" t="s">
        <v>306</v>
      </c>
      <c r="H243">
        <v>0</v>
      </c>
      <c r="I243">
        <v>4605.245578</v>
      </c>
      <c r="J243">
        <v>69.77644814424242</v>
      </c>
      <c r="K243">
        <v>0</v>
      </c>
      <c r="M243">
        <v>48.69</v>
      </c>
      <c r="N243">
        <v>36.3</v>
      </c>
    </row>
    <row r="244" spans="1:14">
      <c r="A244" s="1" t="s">
        <v>256</v>
      </c>
      <c r="B244">
        <f>HYPERLINK("https://www.suredividend.com/sure-analysis-research-database/","Travel+Leisure Co")</f>
        <v>0</v>
      </c>
      <c r="C244" t="s">
        <v>306</v>
      </c>
      <c r="D244">
        <v>41.98</v>
      </c>
      <c r="E244">
        <v>0.03754973791785701</v>
      </c>
      <c r="F244">
        <v>0.1428571428571428</v>
      </c>
      <c r="G244">
        <v>-0.09530287298975992</v>
      </c>
      <c r="H244">
        <v>1.576337997791639</v>
      </c>
      <c r="I244">
        <v>3412.160637</v>
      </c>
      <c r="J244">
        <v>9.099095033333333</v>
      </c>
      <c r="K244">
        <v>0.3615454123375319</v>
      </c>
      <c r="L244">
        <v>1.324082732220752</v>
      </c>
      <c r="M244">
        <v>60.91</v>
      </c>
      <c r="N244">
        <v>33.22</v>
      </c>
    </row>
    <row r="245" spans="1:14">
      <c r="A245" s="1" t="s">
        <v>257</v>
      </c>
      <c r="B245">
        <f>HYPERLINK("https://www.suredividend.com/sure-analysis-research-database/","Toll Brothers Inc.")</f>
        <v>0</v>
      </c>
      <c r="C245" t="s">
        <v>302</v>
      </c>
      <c r="D245">
        <v>55.86</v>
      </c>
      <c r="E245">
        <v>0.014233625523589</v>
      </c>
      <c r="F245">
        <v>0.1764705882352942</v>
      </c>
      <c r="G245">
        <v>0.1270092020979254</v>
      </c>
      <c r="H245">
        <v>0.7950903217477191</v>
      </c>
      <c r="I245">
        <v>6185.21022</v>
      </c>
      <c r="J245">
        <v>4.807780971628449</v>
      </c>
      <c r="K245">
        <v>0.07294406621538707</v>
      </c>
      <c r="L245">
        <v>1.300175544712391</v>
      </c>
      <c r="M245">
        <v>59.4</v>
      </c>
      <c r="N245">
        <v>39.38</v>
      </c>
    </row>
    <row r="246" spans="1:14">
      <c r="A246" s="1" t="s">
        <v>258</v>
      </c>
      <c r="B246">
        <f>HYPERLINK("https://www.suredividend.com/sure-analysis-TPR/","Tapestry Inc")</f>
        <v>0</v>
      </c>
      <c r="C246" t="s">
        <v>302</v>
      </c>
      <c r="D246">
        <v>43.71</v>
      </c>
      <c r="E246">
        <v>0.02745367192862045</v>
      </c>
      <c r="F246" t="s">
        <v>306</v>
      </c>
      <c r="G246" t="s">
        <v>306</v>
      </c>
      <c r="H246">
        <v>1.087354852420169</v>
      </c>
      <c r="I246">
        <v>10532.418467</v>
      </c>
      <c r="J246">
        <v>12.77121191549654</v>
      </c>
      <c r="K246">
        <v>0.3430141490284445</v>
      </c>
      <c r="L246">
        <v>1.363750510985882</v>
      </c>
      <c r="M246">
        <v>44.09</v>
      </c>
      <c r="N246">
        <v>25.76</v>
      </c>
    </row>
    <row r="247" spans="1:14">
      <c r="A247" s="1" t="s">
        <v>259</v>
      </c>
      <c r="B247">
        <f>HYPERLINK("https://www.suredividend.com/sure-analysis-research-database/","Tempur Sealy International Inc")</f>
        <v>0</v>
      </c>
      <c r="C247" t="s">
        <v>302</v>
      </c>
      <c r="D247">
        <v>38.39</v>
      </c>
      <c r="E247">
        <v>0.0103659821669</v>
      </c>
      <c r="F247" t="s">
        <v>306</v>
      </c>
      <c r="G247" t="s">
        <v>306</v>
      </c>
      <c r="H247">
        <v>0.397950055387315</v>
      </c>
      <c r="I247">
        <v>6564.088198</v>
      </c>
      <c r="J247">
        <v>12.38974744877312</v>
      </c>
      <c r="K247">
        <v>0.139631598381514</v>
      </c>
      <c r="L247">
        <v>1.486974236780708</v>
      </c>
      <c r="M247">
        <v>41.69</v>
      </c>
      <c r="N247">
        <v>19.89</v>
      </c>
    </row>
    <row r="248" spans="1:14">
      <c r="A248" s="1" t="s">
        <v>260</v>
      </c>
      <c r="B248">
        <f>HYPERLINK("https://www.suredividend.com/sure-analysis-research-database/","TripAdvisor Inc.")</f>
        <v>0</v>
      </c>
      <c r="C248" t="s">
        <v>302</v>
      </c>
      <c r="D248">
        <v>22.67</v>
      </c>
      <c r="E248">
        <v>0</v>
      </c>
      <c r="F248" t="s">
        <v>306</v>
      </c>
      <c r="G248" t="s">
        <v>306</v>
      </c>
      <c r="H248">
        <v>0</v>
      </c>
      <c r="I248">
        <v>2896.910026</v>
      </c>
      <c r="J248" t="s">
        <v>306</v>
      </c>
      <c r="K248">
        <v>-0</v>
      </c>
      <c r="L248">
        <v>1.241362096817936</v>
      </c>
      <c r="M248">
        <v>30.48</v>
      </c>
      <c r="N248">
        <v>16.87</v>
      </c>
    </row>
    <row r="249" spans="1:14">
      <c r="A249" s="1" t="s">
        <v>261</v>
      </c>
      <c r="B249">
        <f>HYPERLINK("https://www.suredividend.com/sure-analysis-TSCO/","Tractor Supply Co.")</f>
        <v>0</v>
      </c>
      <c r="C249" t="s">
        <v>302</v>
      </c>
      <c r="D249">
        <v>212.07</v>
      </c>
      <c r="E249">
        <v>0.01735276088084123</v>
      </c>
      <c r="F249">
        <v>0.7692307692307692</v>
      </c>
      <c r="G249">
        <v>0.2778645216135123</v>
      </c>
      <c r="H249">
        <v>3.655224726897375</v>
      </c>
      <c r="I249">
        <v>23425.940367</v>
      </c>
      <c r="J249">
        <v>22.54271672583191</v>
      </c>
      <c r="K249">
        <v>0.3977393609246328</v>
      </c>
      <c r="L249">
        <v>0.9014336015148461</v>
      </c>
      <c r="M249">
        <v>238.18</v>
      </c>
      <c r="N249">
        <v>165.03</v>
      </c>
    </row>
    <row r="250" spans="1:14">
      <c r="A250" s="1" t="s">
        <v>262</v>
      </c>
      <c r="B250">
        <f>HYPERLINK("https://www.suredividend.com/sure-analysis-research-database/","Tesla Inc")</f>
        <v>0</v>
      </c>
      <c r="C250" t="s">
        <v>302</v>
      </c>
      <c r="D250">
        <v>133.42</v>
      </c>
      <c r="E250">
        <v>0</v>
      </c>
      <c r="F250" t="s">
        <v>306</v>
      </c>
      <c r="G250" t="s">
        <v>306</v>
      </c>
      <c r="H250">
        <v>0</v>
      </c>
      <c r="I250">
        <v>418067.573404</v>
      </c>
      <c r="J250">
        <v>37.63352673028852</v>
      </c>
      <c r="K250">
        <v>0</v>
      </c>
      <c r="L250">
        <v>1.722304171628462</v>
      </c>
      <c r="M250">
        <v>384.29</v>
      </c>
      <c r="N250">
        <v>101.81</v>
      </c>
    </row>
    <row r="251" spans="1:14">
      <c r="A251" s="1" t="s">
        <v>263</v>
      </c>
      <c r="B251">
        <f>HYPERLINK("https://www.suredividend.com/sure-analysis-research-database/","Trade Desk Inc")</f>
        <v>0</v>
      </c>
      <c r="C251" t="s">
        <v>307</v>
      </c>
      <c r="D251">
        <v>45.57</v>
      </c>
      <c r="E251">
        <v>0</v>
      </c>
      <c r="F251" t="s">
        <v>306</v>
      </c>
      <c r="G251" t="s">
        <v>306</v>
      </c>
      <c r="H251">
        <v>0</v>
      </c>
      <c r="I251">
        <v>20291.773112</v>
      </c>
      <c r="J251" t="s">
        <v>306</v>
      </c>
      <c r="K251">
        <v>-0</v>
      </c>
      <c r="L251">
        <v>2.364228376972882</v>
      </c>
      <c r="M251">
        <v>86.88</v>
      </c>
      <c r="N251">
        <v>39</v>
      </c>
    </row>
    <row r="252" spans="1:14">
      <c r="A252" s="1" t="s">
        <v>264</v>
      </c>
      <c r="B252">
        <f>HYPERLINK("https://www.suredividend.com/sure-analysis-research-database/","Take-Two Interactive Software, Inc.")</f>
        <v>0</v>
      </c>
      <c r="C252" t="s">
        <v>304</v>
      </c>
      <c r="D252">
        <v>106.59</v>
      </c>
      <c r="E252">
        <v>0</v>
      </c>
      <c r="F252" t="s">
        <v>306</v>
      </c>
      <c r="G252" t="s">
        <v>306</v>
      </c>
      <c r="H252">
        <v>0</v>
      </c>
      <c r="I252">
        <v>17887.84064</v>
      </c>
      <c r="J252" t="s">
        <v>306</v>
      </c>
      <c r="K252">
        <v>-0</v>
      </c>
      <c r="L252">
        <v>0.8997826898789281</v>
      </c>
      <c r="M252">
        <v>178.5</v>
      </c>
      <c r="N252">
        <v>90</v>
      </c>
    </row>
    <row r="253" spans="1:14">
      <c r="A253" s="1" t="s">
        <v>265</v>
      </c>
      <c r="B253">
        <f>HYPERLINK("https://www.suredividend.com/sure-analysis-research-database/","Tupperware Brands Corporation")</f>
        <v>0</v>
      </c>
      <c r="C253" t="s">
        <v>302</v>
      </c>
      <c r="D253">
        <v>4.18</v>
      </c>
      <c r="E253">
        <v>0</v>
      </c>
      <c r="F253" t="s">
        <v>306</v>
      </c>
      <c r="G253" t="s">
        <v>306</v>
      </c>
      <c r="H253">
        <v>0</v>
      </c>
      <c r="I253">
        <v>185.918149</v>
      </c>
      <c r="J253">
        <v>4.458468793285372</v>
      </c>
      <c r="K253">
        <v>0</v>
      </c>
      <c r="L253">
        <v>1.976683461875947</v>
      </c>
      <c r="M253">
        <v>21.1</v>
      </c>
      <c r="N253">
        <v>3.75</v>
      </c>
    </row>
    <row r="254" spans="1:14">
      <c r="A254" s="1" t="s">
        <v>266</v>
      </c>
      <c r="B254">
        <f>HYPERLINK("https://www.suredividend.com/sure-analysis-research-database/","Under Armour Inc")</f>
        <v>0</v>
      </c>
      <c r="C254" t="s">
        <v>302</v>
      </c>
      <c r="D254">
        <v>10.33</v>
      </c>
      <c r="E254">
        <v>0</v>
      </c>
      <c r="F254" t="s">
        <v>306</v>
      </c>
      <c r="G254" t="s">
        <v>306</v>
      </c>
      <c r="H254">
        <v>0</v>
      </c>
      <c r="I254">
        <v>4568.578182</v>
      </c>
      <c r="J254">
        <v>0</v>
      </c>
      <c r="K254" t="s">
        <v>306</v>
      </c>
      <c r="L254">
        <v>1.679931958348573</v>
      </c>
      <c r="M254">
        <v>17.75</v>
      </c>
      <c r="N254">
        <v>5.74</v>
      </c>
    </row>
    <row r="255" spans="1:14">
      <c r="A255" s="1" t="s">
        <v>267</v>
      </c>
      <c r="B255">
        <f>HYPERLINK("https://www.suredividend.com/sure-analysis-research-database/","Under Armour Inc")</f>
        <v>0</v>
      </c>
      <c r="C255" t="s">
        <v>302</v>
      </c>
      <c r="D255">
        <v>11.67</v>
      </c>
      <c r="E255">
        <v>0</v>
      </c>
      <c r="F255" t="s">
        <v>306</v>
      </c>
      <c r="G255" t="s">
        <v>306</v>
      </c>
      <c r="H255">
        <v>0</v>
      </c>
      <c r="I255">
        <v>4568.578182</v>
      </c>
      <c r="J255">
        <v>12.68838022110204</v>
      </c>
      <c r="K255">
        <v>0</v>
      </c>
      <c r="L255">
        <v>1.773440262408631</v>
      </c>
      <c r="M255">
        <v>20.65</v>
      </c>
      <c r="N255">
        <v>6.38</v>
      </c>
    </row>
    <row r="256" spans="1:14">
      <c r="A256" s="1" t="s">
        <v>268</v>
      </c>
      <c r="B256">
        <f>HYPERLINK("https://www.suredividend.com/sure-analysis-research-database/","United Airlines Holdings Inc")</f>
        <v>0</v>
      </c>
      <c r="C256" t="s">
        <v>301</v>
      </c>
      <c r="D256">
        <v>49.46</v>
      </c>
      <c r="E256">
        <v>0</v>
      </c>
      <c r="F256" t="s">
        <v>306</v>
      </c>
      <c r="G256" t="s">
        <v>306</v>
      </c>
      <c r="H256">
        <v>0</v>
      </c>
      <c r="I256">
        <v>16160.792763</v>
      </c>
      <c r="J256" t="s">
        <v>306</v>
      </c>
      <c r="K256">
        <v>-0</v>
      </c>
      <c r="L256">
        <v>1.440307639042227</v>
      </c>
      <c r="M256">
        <v>53.26</v>
      </c>
      <c r="N256">
        <v>30.54</v>
      </c>
    </row>
    <row r="257" spans="1:14">
      <c r="A257" s="1" t="s">
        <v>269</v>
      </c>
      <c r="B257">
        <f>HYPERLINK("https://www.suredividend.com/sure-analysis-research-database/","Uber Technologies Inc")</f>
        <v>0</v>
      </c>
      <c r="C257" t="s">
        <v>307</v>
      </c>
      <c r="D257">
        <v>30.36</v>
      </c>
      <c r="E257">
        <v>0</v>
      </c>
      <c r="F257" t="s">
        <v>306</v>
      </c>
      <c r="G257" t="s">
        <v>306</v>
      </c>
      <c r="H257">
        <v>0</v>
      </c>
      <c r="I257">
        <v>56497.107465</v>
      </c>
      <c r="J257" t="s">
        <v>306</v>
      </c>
      <c r="K257">
        <v>-0</v>
      </c>
      <c r="L257">
        <v>1.556394615877405</v>
      </c>
      <c r="M257">
        <v>42.56</v>
      </c>
      <c r="N257">
        <v>19.9</v>
      </c>
    </row>
    <row r="258" spans="1:14">
      <c r="A258" s="1" t="s">
        <v>270</v>
      </c>
      <c r="B258">
        <f>HYPERLINK("https://www.suredividend.com/sure-analysis-research-database/","Universal Electronics Inc.")</f>
        <v>0</v>
      </c>
      <c r="C258" t="s">
        <v>307</v>
      </c>
      <c r="D258">
        <v>22.37</v>
      </c>
      <c r="E258">
        <v>0</v>
      </c>
      <c r="F258" t="s">
        <v>306</v>
      </c>
      <c r="G258" t="s">
        <v>306</v>
      </c>
      <c r="H258">
        <v>0</v>
      </c>
      <c r="I258">
        <v>283.690926</v>
      </c>
      <c r="J258">
        <v>288.890963808554</v>
      </c>
      <c r="K258">
        <v>0</v>
      </c>
      <c r="L258">
        <v>0.869813399987954</v>
      </c>
      <c r="M258">
        <v>37.4</v>
      </c>
      <c r="N258">
        <v>16.56</v>
      </c>
    </row>
    <row r="259" spans="1:14">
      <c r="A259" s="1" t="s">
        <v>271</v>
      </c>
      <c r="B259">
        <f>HYPERLINK("https://www.suredividend.com/sure-analysis-research-database/","UNIFI, Inc.")</f>
        <v>0</v>
      </c>
      <c r="C259" t="s">
        <v>302</v>
      </c>
      <c r="D259">
        <v>8.029999999999999</v>
      </c>
      <c r="E259">
        <v>0</v>
      </c>
      <c r="F259" t="s">
        <v>306</v>
      </c>
      <c r="G259" t="s">
        <v>306</v>
      </c>
      <c r="H259">
        <v>0</v>
      </c>
      <c r="I259">
        <v>144.826543</v>
      </c>
      <c r="J259" t="s">
        <v>306</v>
      </c>
      <c r="K259">
        <v>-0</v>
      </c>
      <c r="L259">
        <v>0.85226858681658</v>
      </c>
      <c r="M259">
        <v>23.11</v>
      </c>
      <c r="N259">
        <v>6.33</v>
      </c>
    </row>
    <row r="260" spans="1:14">
      <c r="A260" s="1" t="s">
        <v>272</v>
      </c>
      <c r="B260">
        <f>HYPERLINK("https://www.suredividend.com/sure-analysis-research-database/","U-Haul Holding Company")</f>
        <v>0</v>
      </c>
      <c r="C260" t="s">
        <v>301</v>
      </c>
      <c r="D260">
        <v>65.79000000000001</v>
      </c>
      <c r="E260">
        <v>0</v>
      </c>
      <c r="F260" t="s">
        <v>306</v>
      </c>
      <c r="G260" t="s">
        <v>306</v>
      </c>
      <c r="H260">
        <v>0</v>
      </c>
      <c r="I260">
        <v>1289.996373</v>
      </c>
      <c r="J260">
        <v>1.223638458894169</v>
      </c>
      <c r="K260">
        <v>0</v>
      </c>
      <c r="L260">
        <v>0.050440409046971</v>
      </c>
      <c r="M260">
        <v>631.8</v>
      </c>
      <c r="N260">
        <v>50</v>
      </c>
    </row>
    <row r="261" spans="1:14">
      <c r="A261" s="1" t="s">
        <v>273</v>
      </c>
      <c r="B261">
        <f>HYPERLINK("https://www.suredividend.com/sure-analysis-research-database/","Ulta Beauty Inc")</f>
        <v>0</v>
      </c>
      <c r="C261" t="s">
        <v>302</v>
      </c>
      <c r="D261">
        <v>491.25</v>
      </c>
      <c r="E261">
        <v>0</v>
      </c>
      <c r="F261" t="s">
        <v>306</v>
      </c>
      <c r="G261" t="s">
        <v>306</v>
      </c>
      <c r="H261">
        <v>0</v>
      </c>
      <c r="I261">
        <v>24995.178754</v>
      </c>
      <c r="J261">
        <v>20.98631072090967</v>
      </c>
      <c r="K261">
        <v>0</v>
      </c>
      <c r="L261">
        <v>0.9822516705102911</v>
      </c>
      <c r="M261">
        <v>501.44</v>
      </c>
      <c r="N261">
        <v>330.8</v>
      </c>
    </row>
    <row r="262" spans="1:14">
      <c r="A262" s="1" t="s">
        <v>274</v>
      </c>
      <c r="B262">
        <f>HYPERLINK("https://www.suredividend.com/sure-analysis-research-database/","ProShares Trust")</f>
        <v>0</v>
      </c>
      <c r="D262">
        <v>19.92</v>
      </c>
      <c r="E262">
        <v>0.002474548205374</v>
      </c>
      <c r="F262" t="s">
        <v>306</v>
      </c>
      <c r="G262" t="s">
        <v>306</v>
      </c>
      <c r="H262">
        <v>0.049293000251054</v>
      </c>
      <c r="I262">
        <v>146.91</v>
      </c>
      <c r="J262">
        <v>0</v>
      </c>
      <c r="K262" t="s">
        <v>306</v>
      </c>
      <c r="L262">
        <v>3.28870631468185</v>
      </c>
      <c r="M262">
        <v>44.68</v>
      </c>
      <c r="N262">
        <v>11.62</v>
      </c>
    </row>
    <row r="263" spans="1:14">
      <c r="A263" s="1" t="s">
        <v>275</v>
      </c>
      <c r="B263">
        <f>HYPERLINK("https://www.suredividend.com/sure-analysis-research-database/","Uxin Ltd")</f>
        <v>0</v>
      </c>
      <c r="C263" t="s">
        <v>304</v>
      </c>
      <c r="D263">
        <v>3.15</v>
      </c>
      <c r="E263">
        <v>0</v>
      </c>
      <c r="F263" t="s">
        <v>306</v>
      </c>
      <c r="G263" t="s">
        <v>306</v>
      </c>
      <c r="H263">
        <v>0</v>
      </c>
      <c r="I263">
        <v>1444.4325</v>
      </c>
      <c r="J263">
        <v>5.354736023366567</v>
      </c>
      <c r="K263">
        <v>0</v>
      </c>
      <c r="L263">
        <v>1.545972518198132</v>
      </c>
      <c r="M263">
        <v>17.5</v>
      </c>
      <c r="N263">
        <v>2.21</v>
      </c>
    </row>
    <row r="264" spans="1:14">
      <c r="A264" s="1" t="s">
        <v>276</v>
      </c>
      <c r="B264">
        <f>HYPERLINK("https://www.suredividend.com/sure-analysis-research-database/","Marriott Vacations Worldwide Corp")</f>
        <v>0</v>
      </c>
      <c r="C264" t="s">
        <v>302</v>
      </c>
      <c r="D264">
        <v>155.44</v>
      </c>
      <c r="E264">
        <v>0.016481065655493</v>
      </c>
      <c r="F264" t="s">
        <v>306</v>
      </c>
      <c r="G264" t="s">
        <v>306</v>
      </c>
      <c r="H264">
        <v>2.561816845489887</v>
      </c>
      <c r="I264">
        <v>5956.482872</v>
      </c>
      <c r="J264">
        <v>16.36396393538461</v>
      </c>
      <c r="K264">
        <v>0.3202271056862359</v>
      </c>
      <c r="L264">
        <v>1.175022049575419</v>
      </c>
      <c r="M264">
        <v>170.28</v>
      </c>
      <c r="N264">
        <v>109.01</v>
      </c>
    </row>
    <row r="265" spans="1:14">
      <c r="A265" s="1" t="s">
        <v>277</v>
      </c>
      <c r="B265">
        <f>HYPERLINK("https://www.suredividend.com/sure-analysis-VFC/","VF Corp.")</f>
        <v>0</v>
      </c>
      <c r="C265" t="s">
        <v>302</v>
      </c>
      <c r="D265">
        <v>29.34</v>
      </c>
      <c r="E265">
        <v>0.06952965235173825</v>
      </c>
      <c r="F265">
        <v>0.02000000000000002</v>
      </c>
      <c r="G265">
        <v>0.02085125936929089</v>
      </c>
      <c r="H265">
        <v>1.966954103923224</v>
      </c>
      <c r="I265">
        <v>11400.528934</v>
      </c>
      <c r="J265">
        <v>26.87213214323596</v>
      </c>
      <c r="K265">
        <v>1.804545049470848</v>
      </c>
      <c r="L265">
        <v>1.181433181623579</v>
      </c>
      <c r="M265">
        <v>66.13</v>
      </c>
      <c r="N265">
        <v>25.05</v>
      </c>
    </row>
    <row r="266" spans="1:14">
      <c r="A266" s="1" t="s">
        <v>278</v>
      </c>
      <c r="B266">
        <f>HYPERLINK("https://www.suredividend.com/sure-analysis-research-database/","Vipshop Holdings Ltd")</f>
        <v>0</v>
      </c>
      <c r="C266" t="s">
        <v>302</v>
      </c>
      <c r="D266">
        <v>15.18</v>
      </c>
      <c r="E266">
        <v>0</v>
      </c>
      <c r="F266" t="s">
        <v>306</v>
      </c>
      <c r="G266" t="s">
        <v>306</v>
      </c>
      <c r="H266">
        <v>0</v>
      </c>
      <c r="I266">
        <v>8082.152222</v>
      </c>
      <c r="J266">
        <v>9.691675906829612</v>
      </c>
      <c r="K266">
        <v>0</v>
      </c>
      <c r="L266">
        <v>1.25318713811592</v>
      </c>
      <c r="M266">
        <v>15.99</v>
      </c>
      <c r="N266">
        <v>5.75</v>
      </c>
    </row>
    <row r="267" spans="1:14">
      <c r="A267" s="1" t="s">
        <v>279</v>
      </c>
      <c r="B267">
        <f>HYPERLINK("https://www.suredividend.com/sure-analysis-research-database/","Vera Bradley Inc")</f>
        <v>0</v>
      </c>
      <c r="C267" t="s">
        <v>302</v>
      </c>
      <c r="D267">
        <v>5.63</v>
      </c>
      <c r="E267">
        <v>0</v>
      </c>
      <c r="F267" t="s">
        <v>306</v>
      </c>
      <c r="G267" t="s">
        <v>306</v>
      </c>
      <c r="H267">
        <v>0</v>
      </c>
      <c r="I267">
        <v>173.831002</v>
      </c>
      <c r="J267" t="s">
        <v>306</v>
      </c>
      <c r="K267">
        <v>-0</v>
      </c>
      <c r="L267">
        <v>1.2982956945929</v>
      </c>
      <c r="M267">
        <v>8.49</v>
      </c>
      <c r="N267">
        <v>2.84</v>
      </c>
    </row>
    <row r="268" spans="1:14">
      <c r="A268" s="1" t="s">
        <v>280</v>
      </c>
      <c r="B268">
        <f>HYPERLINK("https://www.suredividend.com/sure-analysis-research-database/","Victoria`s Secret &amp; Co")</f>
        <v>0</v>
      </c>
      <c r="C268" t="s">
        <v>306</v>
      </c>
      <c r="D268">
        <v>39.75</v>
      </c>
      <c r="E268">
        <v>0</v>
      </c>
      <c r="F268" t="s">
        <v>306</v>
      </c>
      <c r="G268" t="s">
        <v>306</v>
      </c>
      <c r="H268">
        <v>0</v>
      </c>
      <c r="I268">
        <v>3212.875715</v>
      </c>
      <c r="J268">
        <v>7.559707563529411</v>
      </c>
      <c r="K268">
        <v>0</v>
      </c>
      <c r="L268">
        <v>1.574959449798834</v>
      </c>
      <c r="M268">
        <v>65.2</v>
      </c>
      <c r="N268">
        <v>26.14</v>
      </c>
    </row>
    <row r="269" spans="1:14">
      <c r="A269" s="1" t="s">
        <v>281</v>
      </c>
      <c r="B269">
        <f>HYPERLINK("https://www.suredividend.com/sure-analysis-research-database/","Vista Outdoor Inc")</f>
        <v>0</v>
      </c>
      <c r="C269" t="s">
        <v>302</v>
      </c>
      <c r="D269">
        <v>27.56</v>
      </c>
      <c r="E269">
        <v>0</v>
      </c>
      <c r="F269" t="s">
        <v>306</v>
      </c>
      <c r="G269" t="s">
        <v>306</v>
      </c>
      <c r="H269">
        <v>0</v>
      </c>
      <c r="I269">
        <v>1559.154912</v>
      </c>
      <c r="J269">
        <v>3.461473370172124</v>
      </c>
      <c r="K269">
        <v>0</v>
      </c>
      <c r="L269">
        <v>1.101989020676723</v>
      </c>
      <c r="M269">
        <v>41.64</v>
      </c>
      <c r="N269">
        <v>22.97</v>
      </c>
    </row>
    <row r="270" spans="1:14">
      <c r="A270" s="1" t="s">
        <v>282</v>
      </c>
      <c r="B270">
        <f>HYPERLINK("https://www.suredividend.com/sure-analysis-research-database/","Wayfair Inc")</f>
        <v>0</v>
      </c>
      <c r="C270" t="s">
        <v>302</v>
      </c>
      <c r="D270">
        <v>46.79</v>
      </c>
      <c r="E270">
        <v>0</v>
      </c>
      <c r="F270" t="s">
        <v>306</v>
      </c>
      <c r="G270" t="s">
        <v>306</v>
      </c>
      <c r="H270">
        <v>0</v>
      </c>
      <c r="I270">
        <v>3810.136651</v>
      </c>
      <c r="J270" t="s">
        <v>306</v>
      </c>
      <c r="K270">
        <v>-0</v>
      </c>
      <c r="L270">
        <v>2.946993005191064</v>
      </c>
      <c r="M270">
        <v>163.99</v>
      </c>
      <c r="N270">
        <v>28.11</v>
      </c>
    </row>
    <row r="271" spans="1:14">
      <c r="A271" s="1" t="s">
        <v>283</v>
      </c>
      <c r="B271">
        <f>HYPERLINK("https://www.suredividend.com/sure-analysis-WEN/","Wendy`s Co")</f>
        <v>0</v>
      </c>
      <c r="C271" t="s">
        <v>302</v>
      </c>
      <c r="D271">
        <v>22.48</v>
      </c>
      <c r="E271">
        <v>0.04448398576512456</v>
      </c>
      <c r="F271">
        <v>0.04166666666666674</v>
      </c>
      <c r="G271">
        <v>0.0801851873035635</v>
      </c>
      <c r="H271">
        <v>0.49629653169066</v>
      </c>
      <c r="I271">
        <v>4788.846555</v>
      </c>
      <c r="J271">
        <v>25.44200352427401</v>
      </c>
      <c r="K271">
        <v>0.572429678997301</v>
      </c>
      <c r="L271">
        <v>0.748869283294444</v>
      </c>
      <c r="M271">
        <v>23.78</v>
      </c>
      <c r="N271">
        <v>15.58</v>
      </c>
    </row>
    <row r="272" spans="1:14">
      <c r="A272" s="1" t="s">
        <v>284</v>
      </c>
      <c r="B272">
        <f>HYPERLINK("https://www.suredividend.com/sure-analysis-WGO/","Winnebago Industries, Inc.")</f>
        <v>0</v>
      </c>
      <c r="C272" t="s">
        <v>302</v>
      </c>
      <c r="D272">
        <v>58.93</v>
      </c>
      <c r="E272">
        <v>0.01832682844052266</v>
      </c>
      <c r="F272">
        <v>0.5000000000000002</v>
      </c>
      <c r="G272">
        <v>0.2197554094669347</v>
      </c>
      <c r="H272">
        <v>0.8949721755562631</v>
      </c>
      <c r="I272">
        <v>1799.842653</v>
      </c>
      <c r="J272">
        <v>5.124749158385677</v>
      </c>
      <c r="K272">
        <v>0.08475115298828248</v>
      </c>
      <c r="L272">
        <v>1.242314778130843</v>
      </c>
      <c r="M272">
        <v>69.34</v>
      </c>
      <c r="N272">
        <v>42.52</v>
      </c>
    </row>
    <row r="273" spans="1:14">
      <c r="A273" s="1" t="s">
        <v>285</v>
      </c>
      <c r="B273">
        <f>HYPERLINK("https://www.suredividend.com/sure-analysis-research-database/","Wyndham Hotels &amp; Resorts Inc")</f>
        <v>0</v>
      </c>
      <c r="C273" t="s">
        <v>302</v>
      </c>
      <c r="D273">
        <v>75.33</v>
      </c>
      <c r="E273">
        <v>0.016876648943694</v>
      </c>
      <c r="F273" t="s">
        <v>306</v>
      </c>
      <c r="G273" t="s">
        <v>306</v>
      </c>
      <c r="H273">
        <v>1.271317964928527</v>
      </c>
      <c r="I273">
        <v>6653.465075</v>
      </c>
      <c r="J273">
        <v>19.11915251301724</v>
      </c>
      <c r="K273">
        <v>0.3372196193444369</v>
      </c>
      <c r="L273">
        <v>1.033502064408335</v>
      </c>
      <c r="M273">
        <v>92.58</v>
      </c>
      <c r="N273">
        <v>58.55</v>
      </c>
    </row>
    <row r="274" spans="1:14">
      <c r="A274" s="1" t="s">
        <v>286</v>
      </c>
      <c r="B274">
        <f>HYPERLINK("https://www.suredividend.com/sure-analysis-WHR/","Whirlpool Corp.")</f>
        <v>0</v>
      </c>
      <c r="C274" t="s">
        <v>302</v>
      </c>
      <c r="D274">
        <v>150.82</v>
      </c>
      <c r="E274">
        <v>0.04641294258055961</v>
      </c>
      <c r="F274">
        <v>0.25</v>
      </c>
      <c r="G274">
        <v>0.09730933214999515</v>
      </c>
      <c r="H274">
        <v>6.884656556998607</v>
      </c>
      <c r="I274">
        <v>8216.42535</v>
      </c>
      <c r="J274">
        <v>21.45280770308094</v>
      </c>
      <c r="K274">
        <v>1.039978331872901</v>
      </c>
      <c r="L274">
        <v>1.090688785205282</v>
      </c>
      <c r="M274">
        <v>205.38</v>
      </c>
      <c r="N274">
        <v>122.97</v>
      </c>
    </row>
    <row r="275" spans="1:14">
      <c r="A275" s="1" t="s">
        <v>287</v>
      </c>
      <c r="B275">
        <f>HYPERLINK("https://www.suredividend.com/sure-analysis-research-database/","ContextLogic Inc")</f>
        <v>0</v>
      </c>
      <c r="C275" t="s">
        <v>305</v>
      </c>
      <c r="D275">
        <v>0.623</v>
      </c>
      <c r="E275">
        <v>0</v>
      </c>
      <c r="F275" t="s">
        <v>306</v>
      </c>
      <c r="G275" t="s">
        <v>306</v>
      </c>
      <c r="H275">
        <v>0</v>
      </c>
      <c r="I275">
        <v>421.771</v>
      </c>
      <c r="J275" t="s">
        <v>306</v>
      </c>
      <c r="K275">
        <v>-0</v>
      </c>
      <c r="L275">
        <v>2.426171311867881</v>
      </c>
      <c r="M275">
        <v>2.93</v>
      </c>
      <c r="N275">
        <v>0.4353</v>
      </c>
    </row>
    <row r="276" spans="1:14">
      <c r="A276" s="1" t="s">
        <v>288</v>
      </c>
      <c r="B276">
        <f>HYPERLINK("https://www.suredividend.com/sure-analysis-WMT/","Walmart Inc")</f>
        <v>0</v>
      </c>
      <c r="C276" t="s">
        <v>303</v>
      </c>
      <c r="D276">
        <v>140.54</v>
      </c>
      <c r="E276">
        <v>0.01593852284047247</v>
      </c>
      <c r="F276">
        <v>0.0181818181818183</v>
      </c>
      <c r="G276">
        <v>0.01493197894539389</v>
      </c>
      <c r="H276">
        <v>2.226840039871083</v>
      </c>
      <c r="I276">
        <v>379008.279589</v>
      </c>
      <c r="J276">
        <v>42.26701010250473</v>
      </c>
      <c r="K276">
        <v>0.6830797668316206</v>
      </c>
      <c r="L276">
        <v>0.4622498401351071</v>
      </c>
      <c r="M276">
        <v>158.89</v>
      </c>
      <c r="N276">
        <v>116.32</v>
      </c>
    </row>
    <row r="277" spans="1:14">
      <c r="A277" s="1" t="s">
        <v>289</v>
      </c>
      <c r="B277">
        <f>HYPERLINK("https://www.suredividend.com/sure-analysis-research-database/","Petco Health and Wellness Co Inc")</f>
        <v>0</v>
      </c>
      <c r="C277" t="s">
        <v>306</v>
      </c>
      <c r="D277">
        <v>10.88</v>
      </c>
      <c r="E277">
        <v>0</v>
      </c>
      <c r="F277" t="s">
        <v>306</v>
      </c>
      <c r="G277" t="s">
        <v>306</v>
      </c>
      <c r="H277">
        <v>0</v>
      </c>
      <c r="I277">
        <v>2482.046294</v>
      </c>
      <c r="J277">
        <v>28.50862357603115</v>
      </c>
      <c r="K277">
        <v>0</v>
      </c>
      <c r="L277">
        <v>1.379108359375472</v>
      </c>
      <c r="M277">
        <v>22.75</v>
      </c>
      <c r="N277">
        <v>8.720000000000001</v>
      </c>
    </row>
    <row r="278" spans="1:14">
      <c r="A278" s="1" t="s">
        <v>290</v>
      </c>
      <c r="B278">
        <f>HYPERLINK("https://www.suredividend.com/sure-analysis-WSM/","Williams-Sonoma, Inc.")</f>
        <v>0</v>
      </c>
      <c r="C278" t="s">
        <v>302</v>
      </c>
      <c r="D278">
        <v>123.7</v>
      </c>
      <c r="E278">
        <v>0.02522231204527082</v>
      </c>
      <c r="F278">
        <v>0.09859154929577474</v>
      </c>
      <c r="G278">
        <v>0.1264845234709517</v>
      </c>
      <c r="H278">
        <v>3.870531242988881</v>
      </c>
      <c r="I278">
        <v>8234.391833</v>
      </c>
      <c r="J278">
        <v>7.002915191027442</v>
      </c>
      <c r="K278">
        <v>0.2334457927013801</v>
      </c>
      <c r="L278">
        <v>1.475138445967846</v>
      </c>
      <c r="M278">
        <v>174.6</v>
      </c>
      <c r="N278">
        <v>99.7</v>
      </c>
    </row>
    <row r="279" spans="1:14">
      <c r="A279" s="1" t="s">
        <v>291</v>
      </c>
      <c r="B279">
        <f>HYPERLINK("https://www.suredividend.com/sure-analysis-research-database/","WW International Inc")</f>
        <v>0</v>
      </c>
      <c r="C279" t="s">
        <v>302</v>
      </c>
      <c r="D279">
        <v>4.24</v>
      </c>
      <c r="E279">
        <v>0</v>
      </c>
      <c r="F279" t="s">
        <v>306</v>
      </c>
      <c r="G279" t="s">
        <v>306</v>
      </c>
      <c r="H279">
        <v>0</v>
      </c>
      <c r="I279">
        <v>299.03328</v>
      </c>
      <c r="J279" t="s">
        <v>306</v>
      </c>
      <c r="K279">
        <v>-0</v>
      </c>
      <c r="L279">
        <v>1.904988273004753</v>
      </c>
      <c r="M279">
        <v>13.39</v>
      </c>
      <c r="N279">
        <v>3.28</v>
      </c>
    </row>
    <row r="280" spans="1:14">
      <c r="A280" s="1" t="s">
        <v>292</v>
      </c>
      <c r="B280">
        <f>HYPERLINK("https://www.suredividend.com/sure-analysis-research-database/","World Wrestling Entertainment, Inc.")</f>
        <v>0</v>
      </c>
      <c r="C280" t="s">
        <v>304</v>
      </c>
      <c r="D280">
        <v>88.69</v>
      </c>
      <c r="E280">
        <v>0.005398219659699</v>
      </c>
      <c r="F280">
        <v>0</v>
      </c>
      <c r="G280">
        <v>0</v>
      </c>
      <c r="H280">
        <v>0.478768101618771</v>
      </c>
      <c r="I280">
        <v>3840.281878</v>
      </c>
      <c r="J280">
        <v>17.64438098934523</v>
      </c>
      <c r="K280">
        <v>0.1915072406475084</v>
      </c>
      <c r="L280">
        <v>0.564634674297953</v>
      </c>
      <c r="M280">
        <v>93.63</v>
      </c>
      <c r="N280">
        <v>47.36</v>
      </c>
    </row>
    <row r="281" spans="1:14">
      <c r="A281" s="1" t="s">
        <v>293</v>
      </c>
      <c r="B281">
        <f>HYPERLINK("https://www.suredividend.com/sure-analysis-research-database/","Wolverine World Wide, Inc.")</f>
        <v>0</v>
      </c>
      <c r="C281" t="s">
        <v>302</v>
      </c>
      <c r="D281">
        <v>13.53</v>
      </c>
      <c r="E281">
        <v>0.029220380127994</v>
      </c>
      <c r="F281">
        <v>0</v>
      </c>
      <c r="G281">
        <v>0.04563955259127317</v>
      </c>
      <c r="H281">
        <v>0.39535174313176</v>
      </c>
      <c r="I281">
        <v>1065.556165</v>
      </c>
      <c r="J281">
        <v>6.843649099229287</v>
      </c>
      <c r="K281">
        <v>0.2059123662144584</v>
      </c>
      <c r="L281">
        <v>1.393684324759325</v>
      </c>
      <c r="M281">
        <v>26.75</v>
      </c>
      <c r="N281">
        <v>9.5</v>
      </c>
    </row>
    <row r="282" spans="1:14">
      <c r="A282" s="1" t="s">
        <v>294</v>
      </c>
      <c r="B282">
        <f>HYPERLINK("https://www.suredividend.com/sure-analysis-research-database/","Wynn Resorts Ltd.")</f>
        <v>0</v>
      </c>
      <c r="C282" t="s">
        <v>302</v>
      </c>
      <c r="D282">
        <v>99.27</v>
      </c>
      <c r="E282">
        <v>0</v>
      </c>
      <c r="F282" t="s">
        <v>306</v>
      </c>
      <c r="G282" t="s">
        <v>306</v>
      </c>
      <c r="H282">
        <v>0</v>
      </c>
      <c r="I282">
        <v>11248.640179</v>
      </c>
      <c r="J282" t="s">
        <v>306</v>
      </c>
      <c r="K282">
        <v>-0</v>
      </c>
      <c r="L282">
        <v>1.355521738612885</v>
      </c>
      <c r="M282">
        <v>100.39</v>
      </c>
      <c r="N282">
        <v>50.2</v>
      </c>
    </row>
    <row r="283" spans="1:14">
      <c r="A283" s="1" t="s">
        <v>295</v>
      </c>
      <c r="B283">
        <f>HYPERLINK("https://www.suredividend.com/sure-analysis-research-database/","YETI Holdings Inc")</f>
        <v>0</v>
      </c>
      <c r="C283" t="s">
        <v>302</v>
      </c>
      <c r="D283">
        <v>42.93</v>
      </c>
      <c r="E283">
        <v>0</v>
      </c>
      <c r="F283" t="s">
        <v>306</v>
      </c>
      <c r="G283" t="s">
        <v>306</v>
      </c>
      <c r="H283">
        <v>0</v>
      </c>
      <c r="I283">
        <v>3702.631276</v>
      </c>
      <c r="J283">
        <v>19.45558491550717</v>
      </c>
      <c r="K283">
        <v>0</v>
      </c>
      <c r="L283">
        <v>1.937660495371822</v>
      </c>
      <c r="M283">
        <v>70.56999999999999</v>
      </c>
      <c r="N283">
        <v>27.86</v>
      </c>
    </row>
    <row r="284" spans="1:14">
      <c r="A284" s="1" t="s">
        <v>296</v>
      </c>
      <c r="B284">
        <f>HYPERLINK("https://www.suredividend.com/sure-analysis-research-database/","Yatsen Holding Ltd")</f>
        <v>0</v>
      </c>
      <c r="C284" t="s">
        <v>306</v>
      </c>
      <c r="D284">
        <v>1.7</v>
      </c>
      <c r="E284">
        <v>0</v>
      </c>
      <c r="F284" t="s">
        <v>306</v>
      </c>
      <c r="G284" t="s">
        <v>306</v>
      </c>
      <c r="H284">
        <v>0</v>
      </c>
      <c r="I284">
        <v>667.169714</v>
      </c>
      <c r="J284">
        <v>0</v>
      </c>
      <c r="K284" t="s">
        <v>306</v>
      </c>
      <c r="L284">
        <v>1.397070542436877</v>
      </c>
      <c r="M284">
        <v>2.2</v>
      </c>
      <c r="N284">
        <v>0.3879</v>
      </c>
    </row>
    <row r="285" spans="1:14">
      <c r="A285" s="1" t="s">
        <v>297</v>
      </c>
      <c r="B285">
        <f>HYPERLINK("https://www.suredividend.com/sure-analysis-YUM/","Yum Brands Inc.")</f>
        <v>0</v>
      </c>
      <c r="C285" t="s">
        <v>302</v>
      </c>
      <c r="D285">
        <v>126.63</v>
      </c>
      <c r="E285">
        <v>0.01800521203506278</v>
      </c>
      <c r="F285">
        <v>0.1400000000000001</v>
      </c>
      <c r="G285">
        <v>0.09626227935295417</v>
      </c>
      <c r="H285">
        <v>2.263877104969058</v>
      </c>
      <c r="I285">
        <v>35670.134472</v>
      </c>
      <c r="J285">
        <v>27.78047856042056</v>
      </c>
      <c r="K285">
        <v>0.5145175238566041</v>
      </c>
      <c r="L285">
        <v>0.70629173579848</v>
      </c>
      <c r="M285">
        <v>132.24</v>
      </c>
      <c r="N285">
        <v>103.49</v>
      </c>
    </row>
    <row r="286" spans="1:14">
      <c r="A286" s="1" t="s">
        <v>298</v>
      </c>
      <c r="B286">
        <f>HYPERLINK("https://www.suredividend.com/sure-analysis-YUMC/","Yum China Holdings Inc")</f>
        <v>0</v>
      </c>
      <c r="C286" t="s">
        <v>302</v>
      </c>
      <c r="D286">
        <v>59.1</v>
      </c>
      <c r="E286">
        <v>0.008121827411167511</v>
      </c>
      <c r="F286" t="s">
        <v>306</v>
      </c>
      <c r="G286" t="s">
        <v>306</v>
      </c>
      <c r="H286">
        <v>0.4782241589041291</v>
      </c>
      <c r="I286">
        <v>24729.05609</v>
      </c>
      <c r="J286">
        <v>28.62159269618056</v>
      </c>
      <c r="K286">
        <v>0.236744633120856</v>
      </c>
      <c r="L286">
        <v>0.8676102787097431</v>
      </c>
      <c r="M286">
        <v>60.73</v>
      </c>
      <c r="N286">
        <v>33.3</v>
      </c>
    </row>
    <row r="287" spans="1:14">
      <c r="A287" s="1" t="s">
        <v>299</v>
      </c>
      <c r="B287">
        <f>HYPERLINK("https://www.suredividend.com/sure-analysis-research-database/","Zynga Inc")</f>
        <v>0</v>
      </c>
      <c r="C287" t="s">
        <v>304</v>
      </c>
      <c r="D287">
        <v>8.18</v>
      </c>
      <c r="E287">
        <v>0</v>
      </c>
      <c r="F287" t="s">
        <v>306</v>
      </c>
      <c r="G287" t="s">
        <v>306</v>
      </c>
      <c r="H287">
        <v>0</v>
      </c>
      <c r="I287">
        <v>0</v>
      </c>
      <c r="J287">
        <v>0</v>
      </c>
      <c r="K287">
        <v>-0</v>
      </c>
    </row>
    <row r="288" spans="1:14">
      <c r="A288" s="1" t="s">
        <v>300</v>
      </c>
      <c r="B288">
        <f>HYPERLINK("https://www.suredividend.com/sure-analysis-research-database/","Zumiez Inc")</f>
        <v>0</v>
      </c>
      <c r="C288" t="s">
        <v>302</v>
      </c>
      <c r="D288">
        <v>24.32</v>
      </c>
      <c r="E288">
        <v>0</v>
      </c>
      <c r="F288" t="s">
        <v>306</v>
      </c>
      <c r="G288" t="s">
        <v>306</v>
      </c>
      <c r="H288">
        <v>0</v>
      </c>
      <c r="I288">
        <v>474.015259</v>
      </c>
      <c r="J288">
        <v>9.915392605112327</v>
      </c>
      <c r="K288">
        <v>0</v>
      </c>
      <c r="L288">
        <v>1.413217754378468</v>
      </c>
      <c r="M288">
        <v>47.51</v>
      </c>
      <c r="N288">
        <v>18.86</v>
      </c>
    </row>
  </sheetData>
  <autoFilter ref="A1:O288"/>
  <conditionalFormatting sqref="A1:N1">
    <cfRule type="cellIs" dxfId="8" priority="15" operator="notEqual">
      <formula>-13.345</formula>
    </cfRule>
  </conditionalFormatting>
  <conditionalFormatting sqref="A2:A288">
    <cfRule type="cellIs" dxfId="0" priority="1" operator="notEqual">
      <formula>"None"</formula>
    </cfRule>
  </conditionalFormatting>
  <conditionalFormatting sqref="B2:B288">
    <cfRule type="cellIs" dxfId="1" priority="2" operator="notEqual">
      <formula>"None"</formula>
    </cfRule>
  </conditionalFormatting>
  <conditionalFormatting sqref="C2:C288">
    <cfRule type="cellIs" dxfId="0" priority="3" operator="notEqual">
      <formula>"None"</formula>
    </cfRule>
  </conditionalFormatting>
  <conditionalFormatting sqref="D2:D288">
    <cfRule type="cellIs" dxfId="2" priority="4" operator="notEqual">
      <formula>"None"</formula>
    </cfRule>
  </conditionalFormatting>
  <conditionalFormatting sqref="E2:E288">
    <cfRule type="cellIs" dxfId="3" priority="5" operator="notEqual">
      <formula>"None"</formula>
    </cfRule>
  </conditionalFormatting>
  <conditionalFormatting sqref="F2:F288">
    <cfRule type="cellIs" dxfId="4" priority="6" operator="notEqual">
      <formula>"None"</formula>
    </cfRule>
  </conditionalFormatting>
  <conditionalFormatting sqref="G2:G288">
    <cfRule type="cellIs" dxfId="3" priority="7" operator="notEqual">
      <formula>"None"</formula>
    </cfRule>
  </conditionalFormatting>
  <conditionalFormatting sqref="H2:H288">
    <cfRule type="cellIs" dxfId="2" priority="8" operator="notEqual">
      <formula>"None"</formula>
    </cfRule>
  </conditionalFormatting>
  <conditionalFormatting sqref="I2:I288">
    <cfRule type="cellIs" dxfId="5" priority="9" operator="notEqual">
      <formula>"None"</formula>
    </cfRule>
  </conditionalFormatting>
  <conditionalFormatting sqref="J2:J288">
    <cfRule type="cellIs" dxfId="6" priority="10" operator="notEqual">
      <formula>"None"</formula>
    </cfRule>
  </conditionalFormatting>
  <conditionalFormatting sqref="K2:K288">
    <cfRule type="cellIs" dxfId="3" priority="11" operator="notEqual">
      <formula>"None"</formula>
    </cfRule>
  </conditionalFormatting>
  <conditionalFormatting sqref="L2:L288">
    <cfRule type="cellIs" dxfId="7" priority="12" operator="notEqual">
      <formula>"None"</formula>
    </cfRule>
  </conditionalFormatting>
  <conditionalFormatting sqref="M2:M288">
    <cfRule type="cellIs" dxfId="2" priority="13" operator="notEqual">
      <formula>"None"</formula>
    </cfRule>
  </conditionalFormatting>
  <conditionalFormatting sqref="N2:N288">
    <cfRule type="cellIs" dxfId="2" priority="14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13</v>
      </c>
      <c r="B1" s="1" t="s">
        <v>0</v>
      </c>
      <c r="C1" s="1" t="s">
        <v>309</v>
      </c>
      <c r="D1" s="1" t="s">
        <v>310</v>
      </c>
      <c r="E1" s="1" t="s">
        <v>311</v>
      </c>
      <c r="F1" s="1" t="s">
        <v>312</v>
      </c>
      <c r="G1" s="1" t="s">
        <v>313</v>
      </c>
      <c r="H1" s="1" t="s">
        <v>314</v>
      </c>
      <c r="I1" s="1" t="s">
        <v>315</v>
      </c>
    </row>
    <row r="2" spans="1:9">
      <c r="A2" s="1" t="s">
        <v>14</v>
      </c>
      <c r="B2">
        <f>HYPERLINK("https://www.suredividend.com/sure-analysis-research-database/","American Airlines Group Inc")</f>
        <v>0</v>
      </c>
      <c r="C2">
        <v>0.300955414012738</v>
      </c>
      <c r="D2">
        <v>0.191830780452224</v>
      </c>
      <c r="E2">
        <v>0.194444444444444</v>
      </c>
      <c r="F2">
        <v>0.284591194968553</v>
      </c>
      <c r="G2">
        <v>0.002453987730061</v>
      </c>
      <c r="H2">
        <v>0.032869785082174</v>
      </c>
      <c r="I2">
        <v>-0.711450675548005</v>
      </c>
    </row>
    <row r="3" spans="1:9">
      <c r="A3" s="1" t="s">
        <v>15</v>
      </c>
      <c r="B3">
        <f>HYPERLINK("https://www.suredividend.com/sure-analysis-research-database/","Aarons Company Inc (The)")</f>
        <v>0</v>
      </c>
      <c r="C3">
        <v>0.262689225289403</v>
      </c>
      <c r="D3">
        <v>0.6429150735720071</v>
      </c>
      <c r="E3">
        <v>-0.09788403547389701</v>
      </c>
      <c r="F3">
        <v>0.186610878661087</v>
      </c>
      <c r="G3">
        <v>-0.314449262960438</v>
      </c>
      <c r="H3">
        <v>-0.283505467186773</v>
      </c>
      <c r="I3">
        <v>-0.464905660377358</v>
      </c>
    </row>
    <row r="4" spans="1:9">
      <c r="A4" s="1" t="s">
        <v>16</v>
      </c>
      <c r="B4">
        <f>HYPERLINK("https://www.suredividend.com/sure-analysis-AAP/","Advance Auto Parts Inc")</f>
        <v>0</v>
      </c>
      <c r="C4">
        <v>0.038077139639639</v>
      </c>
      <c r="D4">
        <v>-0.130101416408874</v>
      </c>
      <c r="E4">
        <v>-0.213643333482618</v>
      </c>
      <c r="F4">
        <v>0.003128613208188</v>
      </c>
      <c r="G4">
        <v>-0.324341658008491</v>
      </c>
      <c r="H4">
        <v>-0.052334595473643</v>
      </c>
      <c r="I4">
        <v>0.329360304502736</v>
      </c>
    </row>
    <row r="5" spans="1:9">
      <c r="A5" s="1" t="s">
        <v>17</v>
      </c>
      <c r="B5">
        <f>HYPERLINK("https://www.suredividend.com/sure-analysis-research-database/","Asbury Automotive Group Inc")</f>
        <v>0</v>
      </c>
      <c r="C5">
        <v>0.142479100258615</v>
      </c>
      <c r="D5">
        <v>0.326999650716032</v>
      </c>
      <c r="E5">
        <v>0.135988518119842</v>
      </c>
      <c r="F5">
        <v>0.05974895397489501</v>
      </c>
      <c r="G5">
        <v>0.208012718600953</v>
      </c>
      <c r="H5">
        <v>0.169344413665743</v>
      </c>
      <c r="I5">
        <v>1.531112591605596</v>
      </c>
    </row>
    <row r="6" spans="1:9">
      <c r="A6" s="1" t="s">
        <v>18</v>
      </c>
      <c r="B6">
        <f>HYPERLINK("https://www.suredividend.com/sure-analysis-research-database/","Alaska Air Group Inc.")</f>
        <v>0</v>
      </c>
      <c r="C6">
        <v>0.161847014925373</v>
      </c>
      <c r="D6">
        <v>0.214825652279931</v>
      </c>
      <c r="E6">
        <v>0.165380116959064</v>
      </c>
      <c r="F6">
        <v>0.16022356776898</v>
      </c>
      <c r="G6">
        <v>-0.042291426374471</v>
      </c>
      <c r="H6">
        <v>-0.085368092527997</v>
      </c>
      <c r="I6">
        <v>-0.237978118255639</v>
      </c>
    </row>
    <row r="7" spans="1:9">
      <c r="A7" s="1" t="s">
        <v>19</v>
      </c>
      <c r="B7">
        <f>HYPERLINK("https://www.suredividend.com/sure-analysis-research-database/","Amazon.com Inc.")</f>
        <v>0</v>
      </c>
      <c r="C7">
        <v>0.16063969447428</v>
      </c>
      <c r="D7">
        <v>-0.184964800536372</v>
      </c>
      <c r="E7">
        <v>-0.205603659532756</v>
      </c>
      <c r="F7">
        <v>0.157738095238095</v>
      </c>
      <c r="G7">
        <v>-0.318228023807687</v>
      </c>
      <c r="H7">
        <v>-0.409215030541608</v>
      </c>
      <c r="I7">
        <v>0.4653698081081281</v>
      </c>
    </row>
    <row r="8" spans="1:9">
      <c r="A8" s="1" t="s">
        <v>20</v>
      </c>
      <c r="B8">
        <f>HYPERLINK("https://www.suredividend.com/sure-analysis-research-database/","Autonation Inc.")</f>
        <v>0</v>
      </c>
      <c r="C8">
        <v>0.08372225926278701</v>
      </c>
      <c r="D8">
        <v>0.174200206398348</v>
      </c>
      <c r="E8">
        <v>-0.028102844452037</v>
      </c>
      <c r="F8">
        <v>0.060391425908667</v>
      </c>
      <c r="G8">
        <v>0.08382549056963201</v>
      </c>
      <c r="H8">
        <v>0.4836354153083841</v>
      </c>
      <c r="I8">
        <v>0.8950699533644231</v>
      </c>
    </row>
    <row r="9" spans="1:9">
      <c r="A9" s="1" t="s">
        <v>21</v>
      </c>
      <c r="B9">
        <f>HYPERLINK("https://www.suredividend.com/sure-analysis-research-database/","Abercrombie &amp; Fitch Co.")</f>
        <v>0</v>
      </c>
      <c r="C9">
        <v>0.296175373134328</v>
      </c>
      <c r="D9">
        <v>0.640495867768594</v>
      </c>
      <c r="E9">
        <v>0.4964997307485191</v>
      </c>
      <c r="F9">
        <v>0.213007420340462</v>
      </c>
      <c r="G9">
        <v>-0.141223733003708</v>
      </c>
      <c r="H9">
        <v>0.142680921052631</v>
      </c>
      <c r="I9">
        <v>0.363919686283748</v>
      </c>
    </row>
    <row r="10" spans="1:9">
      <c r="A10" s="1" t="s">
        <v>22</v>
      </c>
      <c r="B10">
        <f>HYPERLINK("https://www.suredividend.com/sure-analysis-research-database/","American Public Education Inc")</f>
        <v>0</v>
      </c>
      <c r="C10">
        <v>-0.03720930232558101</v>
      </c>
      <c r="D10">
        <v>0.04633529907329401</v>
      </c>
      <c r="E10">
        <v>-0.226168224299065</v>
      </c>
      <c r="F10">
        <v>0.010577705451586</v>
      </c>
      <c r="G10">
        <v>-0.386060306475531</v>
      </c>
      <c r="H10">
        <v>-0.580121703853955</v>
      </c>
      <c r="I10">
        <v>-0.52046332046332</v>
      </c>
    </row>
    <row r="11" spans="1:9">
      <c r="A11" s="1" t="s">
        <v>23</v>
      </c>
      <c r="B11">
        <f>HYPERLINK("https://www.suredividend.com/sure-analysis-research-database/","Aptiv PLC")</f>
        <v>0</v>
      </c>
      <c r="C11">
        <v>0.143736263736263</v>
      </c>
      <c r="D11">
        <v>0.195772058823529</v>
      </c>
      <c r="E11">
        <v>0.06606575847587801</v>
      </c>
      <c r="F11">
        <v>0.117577579727262</v>
      </c>
      <c r="G11">
        <v>-0.257578999928668</v>
      </c>
      <c r="H11">
        <v>-0.25385332281884</v>
      </c>
      <c r="I11">
        <v>0.138363438496327</v>
      </c>
    </row>
    <row r="12" spans="1:9">
      <c r="A12" s="1" t="s">
        <v>24</v>
      </c>
      <c r="B12">
        <f>HYPERLINK("https://www.suredividend.com/sure-analysis-research-database/","Aramark")</f>
        <v>0</v>
      </c>
      <c r="C12">
        <v>0.09655507035419701</v>
      </c>
      <c r="D12">
        <v>0.279217526412162</v>
      </c>
      <c r="E12">
        <v>0.421853127605026</v>
      </c>
      <c r="F12">
        <v>0.093372036768263</v>
      </c>
      <c r="G12">
        <v>0.341907289644157</v>
      </c>
      <c r="H12">
        <v>0.302195871001941</v>
      </c>
      <c r="I12">
        <v>0.05000046460197501</v>
      </c>
    </row>
    <row r="13" spans="1:9">
      <c r="A13" s="1" t="s">
        <v>25</v>
      </c>
      <c r="B13">
        <f>HYPERLINK("https://www.suredividend.com/sure-analysis-research-database/","Adtalem Global Education Inc")</f>
        <v>0</v>
      </c>
      <c r="C13">
        <v>0.017837837837837</v>
      </c>
      <c r="D13">
        <v>-0.012585212375458</v>
      </c>
      <c r="E13">
        <v>-0.037074916901048</v>
      </c>
      <c r="F13">
        <v>0.06084507042253501</v>
      </c>
      <c r="G13">
        <v>0.3498207885304651</v>
      </c>
      <c r="H13">
        <v>-0.028129032258064</v>
      </c>
      <c r="I13">
        <v>-0.173216245883644</v>
      </c>
    </row>
    <row r="14" spans="1:9">
      <c r="A14" s="1" t="s">
        <v>26</v>
      </c>
      <c r="B14">
        <f>HYPERLINK("https://www.suredividend.com/sure-analysis-research-database/","Activision Blizzard Inc")</f>
        <v>0</v>
      </c>
      <c r="C14">
        <v>-0.024570673712021</v>
      </c>
      <c r="D14">
        <v>0.01554119103287</v>
      </c>
      <c r="E14">
        <v>-0.068029786696958</v>
      </c>
      <c r="F14">
        <v>-0.035401698236446</v>
      </c>
      <c r="G14">
        <v>-0.08692173667881301</v>
      </c>
      <c r="H14">
        <v>-0.209588555732891</v>
      </c>
      <c r="I14">
        <v>0.06764910434014401</v>
      </c>
    </row>
    <row r="15" spans="1:9">
      <c r="A15" s="1" t="s">
        <v>27</v>
      </c>
      <c r="B15">
        <f>HYPERLINK("https://www.suredividend.com/sure-analysis-research-database/","American Axle &amp; Manufacturing Holdings Inc")</f>
        <v>0</v>
      </c>
      <c r="C15">
        <v>0.054758800521512</v>
      </c>
      <c r="D15">
        <v>0.013784461152882</v>
      </c>
      <c r="E15">
        <v>-0.040332147093712</v>
      </c>
      <c r="F15">
        <v>0.034526854219948</v>
      </c>
      <c r="G15">
        <v>0.006218905472636001</v>
      </c>
      <c r="H15">
        <v>-0.164256198347107</v>
      </c>
      <c r="I15">
        <v>-0.5712771595124531</v>
      </c>
    </row>
    <row r="16" spans="1:9">
      <c r="A16" s="1" t="s">
        <v>28</v>
      </c>
      <c r="B16">
        <f>HYPERLINK("https://www.suredividend.com/sure-analysis-research-database/","Autozone Inc.")</f>
        <v>0</v>
      </c>
      <c r="C16">
        <v>-0.03213581489770601</v>
      </c>
      <c r="D16">
        <v>0.011116760754966</v>
      </c>
      <c r="E16">
        <v>0.08334342202065501</v>
      </c>
      <c r="F16">
        <v>-0.0565935981964</v>
      </c>
      <c r="G16">
        <v>0.197943537383442</v>
      </c>
      <c r="H16">
        <v>0.8959304410182861</v>
      </c>
      <c r="I16">
        <v>1.949930264993026</v>
      </c>
    </row>
    <row r="17" spans="1:9">
      <c r="A17" s="1" t="s">
        <v>29</v>
      </c>
      <c r="B17">
        <f>HYPERLINK("https://www.suredividend.com/sure-analysis-research-database/","Alibaba Group Holding Ltd")</f>
        <v>0</v>
      </c>
      <c r="C17">
        <v>0.362509946572695</v>
      </c>
      <c r="D17">
        <v>0.6605707952341361</v>
      </c>
      <c r="E17">
        <v>0.191332869496073</v>
      </c>
      <c r="F17">
        <v>0.360653876716994</v>
      </c>
      <c r="G17">
        <v>-0.027347236874137</v>
      </c>
      <c r="H17">
        <v>-0.536540097440259</v>
      </c>
      <c r="I17">
        <v>-0.348657754591892</v>
      </c>
    </row>
    <row r="18" spans="1:9">
      <c r="A18" s="1" t="s">
        <v>30</v>
      </c>
      <c r="B18">
        <f>HYPERLINK("https://www.suredividend.com/sure-analysis-research-database/","BARK Inc")</f>
        <v>0</v>
      </c>
      <c r="C18">
        <v>0.280821917808219</v>
      </c>
      <c r="D18">
        <v>0.133333333333333</v>
      </c>
      <c r="E18">
        <v>0.355072463768116</v>
      </c>
      <c r="F18">
        <v>0.255033557046979</v>
      </c>
      <c r="G18">
        <v>-0.4516129032258061</v>
      </c>
      <c r="H18">
        <v>-0.8720054757015741</v>
      </c>
      <c r="I18">
        <v>-0.849193548387096</v>
      </c>
    </row>
    <row r="19" spans="1:9">
      <c r="A19" s="1" t="s">
        <v>31</v>
      </c>
      <c r="B19">
        <f>HYPERLINK("https://www.suredividend.com/sure-analysis-research-database/","Bed, Bath &amp; Beyond Inc.")</f>
        <v>0</v>
      </c>
      <c r="C19">
        <v>0.334661354581673</v>
      </c>
      <c r="D19">
        <v>-0.282655246252676</v>
      </c>
      <c r="E19">
        <v>-0.344422700587084</v>
      </c>
      <c r="F19">
        <v>0.334661354581673</v>
      </c>
      <c r="G19">
        <v>-0.741512345679012</v>
      </c>
      <c r="H19">
        <v>-0.889109566368752</v>
      </c>
      <c r="I19">
        <v>-0.8431647940074901</v>
      </c>
    </row>
    <row r="20" spans="1:9">
      <c r="A20" s="1" t="s">
        <v>32</v>
      </c>
      <c r="B20">
        <f>HYPERLINK("https://www.suredividend.com/sure-analysis-research-database/","Bath &amp; Body Works Inc")</f>
        <v>0</v>
      </c>
      <c r="C20">
        <v>0.115765989092711</v>
      </c>
      <c r="D20">
        <v>0.343790677955981</v>
      </c>
      <c r="E20">
        <v>0.360159798378445</v>
      </c>
      <c r="F20">
        <v>0.068106312292358</v>
      </c>
      <c r="G20">
        <v>-0.134373136911744</v>
      </c>
      <c r="H20">
        <v>0.106928942343044</v>
      </c>
      <c r="I20">
        <v>0.031881492961266</v>
      </c>
    </row>
    <row r="21" spans="1:9">
      <c r="A21" s="1" t="s">
        <v>33</v>
      </c>
      <c r="B21">
        <f>HYPERLINK("https://www.suredividend.com/sure-analysis-BBY/","Best Buy Co. Inc.")</f>
        <v>0</v>
      </c>
      <c r="C21">
        <v>0.027467064379816</v>
      </c>
      <c r="D21">
        <v>0.3104749223257871</v>
      </c>
      <c r="E21">
        <v>0.101482411189899</v>
      </c>
      <c r="F21">
        <v>0.030669492581972</v>
      </c>
      <c r="G21">
        <v>-0.1042249980496</v>
      </c>
      <c r="H21">
        <v>-0.228874260891789</v>
      </c>
      <c r="I21">
        <v>0.230352973042962</v>
      </c>
    </row>
    <row r="22" spans="1:9">
      <c r="A22" s="1" t="s">
        <v>34</v>
      </c>
      <c r="B22">
        <f>HYPERLINK("https://www.suredividend.com/sure-analysis-research-database/","Bright Horizons Family Solutions, Inc.")</f>
        <v>0</v>
      </c>
      <c r="C22">
        <v>0.196964956195244</v>
      </c>
      <c r="D22">
        <v>0.291525995948683</v>
      </c>
      <c r="E22">
        <v>-0.154398762157382</v>
      </c>
      <c r="F22">
        <v>0.212519809825673</v>
      </c>
      <c r="G22">
        <v>-0.394124168514412</v>
      </c>
      <c r="H22">
        <v>-0.5107743461858171</v>
      </c>
      <c r="I22">
        <v>-0.215845034334324</v>
      </c>
    </row>
    <row r="23" spans="1:9">
      <c r="A23" s="1" t="s">
        <v>35</v>
      </c>
      <c r="B23">
        <f>HYPERLINK("https://www.suredividend.com/sure-analysis-BIG/","Big Lots Inc")</f>
        <v>0</v>
      </c>
      <c r="C23">
        <v>0.248533724340175</v>
      </c>
      <c r="D23">
        <v>0.085058935966868</v>
      </c>
      <c r="E23">
        <v>-0.180079247772059</v>
      </c>
      <c r="F23">
        <v>0.158503401360544</v>
      </c>
      <c r="G23">
        <v>-0.5495233359079891</v>
      </c>
      <c r="H23">
        <v>-0.6393294025956421</v>
      </c>
      <c r="I23">
        <v>-0.669064636359749</v>
      </c>
    </row>
    <row r="24" spans="1:9">
      <c r="A24" s="1" t="s">
        <v>36</v>
      </c>
      <c r="B24">
        <f>HYPERLINK("https://www.suredividend.com/sure-analysis-research-database/","BJ`s Restaurant Inc.")</f>
        <v>0</v>
      </c>
      <c r="C24">
        <v>0.17237609329446</v>
      </c>
      <c r="D24">
        <v>0.144839857651245</v>
      </c>
      <c r="E24">
        <v>0.405417212756662</v>
      </c>
      <c r="F24">
        <v>0.219484457922668</v>
      </c>
      <c r="G24">
        <v>0.09982905982905901</v>
      </c>
      <c r="H24">
        <v>-0.288431762884317</v>
      </c>
      <c r="I24">
        <v>-0.145857395090737</v>
      </c>
    </row>
    <row r="25" spans="1:9">
      <c r="A25" s="1" t="s">
        <v>37</v>
      </c>
      <c r="B25">
        <f>HYPERLINK("https://www.suredividend.com/sure-analysis-research-database/","Buckle, Inc.")</f>
        <v>0</v>
      </c>
      <c r="C25">
        <v>-0.002051174285857</v>
      </c>
      <c r="D25">
        <v>0.21478878134636</v>
      </c>
      <c r="E25">
        <v>0.460168709811103</v>
      </c>
      <c r="F25">
        <v>-0.029777330677379</v>
      </c>
      <c r="G25">
        <v>0.365180248163458</v>
      </c>
      <c r="H25">
        <v>0.388888888888888</v>
      </c>
      <c r="I25">
        <v>1.482583841896514</v>
      </c>
    </row>
    <row r="26" spans="1:9">
      <c r="A26" s="1" t="s">
        <v>38</v>
      </c>
      <c r="B26">
        <f>HYPERLINK("https://www.suredividend.com/sure-analysis-research-database/","Booking Holdings Inc")</f>
        <v>0</v>
      </c>
      <c r="C26">
        <v>0.212779165955333</v>
      </c>
      <c r="D26">
        <v>0.286099879854508</v>
      </c>
      <c r="E26">
        <v>0.295273719804627</v>
      </c>
      <c r="F26">
        <v>0.163257711087293</v>
      </c>
      <c r="G26">
        <v>-0.0006692641504600001</v>
      </c>
      <c r="H26">
        <v>0.13456810438284</v>
      </c>
      <c r="I26">
        <v>0.223680295651356</v>
      </c>
    </row>
    <row r="27" spans="1:9">
      <c r="A27" s="1" t="s">
        <v>39</v>
      </c>
      <c r="B27">
        <f>HYPERLINK("https://www.suredividend.com/sure-analysis-research-database/","Bloomin Brands Inc")</f>
        <v>0</v>
      </c>
      <c r="C27">
        <v>0.146917148362234</v>
      </c>
      <c r="D27">
        <v>0.133723144903245</v>
      </c>
      <c r="E27">
        <v>0.30549448139355</v>
      </c>
      <c r="F27">
        <v>0.183399602385685</v>
      </c>
      <c r="G27">
        <v>0.265136742100201</v>
      </c>
      <c r="H27">
        <v>0.102355642801585</v>
      </c>
      <c r="I27">
        <v>0.179302522548402</v>
      </c>
    </row>
    <row r="28" spans="1:9">
      <c r="A28" s="1" t="s">
        <v>40</v>
      </c>
      <c r="B28">
        <f>HYPERLINK("https://www.suredividend.com/sure-analysis-research-database/","Barnes &amp; Noble Education Inc")</f>
        <v>0</v>
      </c>
      <c r="C28">
        <v>0.121951219512195</v>
      </c>
      <c r="D28">
        <v>-0.28125</v>
      </c>
      <c r="E28">
        <v>-0.335740072202166</v>
      </c>
      <c r="F28">
        <v>0.051428571428571</v>
      </c>
      <c r="G28">
        <v>-0.6725978647686831</v>
      </c>
      <c r="H28">
        <v>-0.6244897959183671</v>
      </c>
      <c r="I28">
        <v>-0.761348897535667</v>
      </c>
    </row>
    <row r="29" spans="1:9">
      <c r="A29" s="1" t="s">
        <v>41</v>
      </c>
      <c r="B29">
        <f>HYPERLINK("https://www.suredividend.com/sure-analysis-research-database/","Boot Barn Holdings Inc")</f>
        <v>0</v>
      </c>
      <c r="C29">
        <v>0.224404162470627</v>
      </c>
      <c r="D29">
        <v>0.291150442477876</v>
      </c>
      <c r="E29">
        <v>0.000411409764125</v>
      </c>
      <c r="F29">
        <v>0.166826615483045</v>
      </c>
      <c r="G29">
        <v>-0.215000538039384</v>
      </c>
      <c r="H29">
        <v>0.250214224507283</v>
      </c>
      <c r="I29">
        <v>2.995071193866374</v>
      </c>
    </row>
    <row r="30" spans="1:9">
      <c r="A30" s="1" t="s">
        <v>42</v>
      </c>
      <c r="B30">
        <f>HYPERLINK("https://www.suredividend.com/sure-analysis-research-database/","Burlington Stores Inc")</f>
        <v>0</v>
      </c>
      <c r="C30">
        <v>0.149132349132349</v>
      </c>
      <c r="D30">
        <v>0.85951383067896</v>
      </c>
      <c r="E30">
        <v>0.4185050195025251</v>
      </c>
      <c r="F30">
        <v>0.094101400670743</v>
      </c>
      <c r="G30">
        <v>0.037362637362637</v>
      </c>
      <c r="H30">
        <v>-0.120555004955401</v>
      </c>
      <c r="I30">
        <v>0.751460603189641</v>
      </c>
    </row>
    <row r="31" spans="1:9">
      <c r="A31" s="1" t="s">
        <v>43</v>
      </c>
      <c r="B31">
        <f>HYPERLINK("https://www.suredividend.com/sure-analysis-BWA/","BorgWarner Inc")</f>
        <v>0</v>
      </c>
      <c r="C31">
        <v>0.122062168309325</v>
      </c>
      <c r="D31">
        <v>0.290697674418604</v>
      </c>
      <c r="E31">
        <v>0.229872608465623</v>
      </c>
      <c r="F31">
        <v>0.103105590062111</v>
      </c>
      <c r="G31">
        <v>0.023704287799243</v>
      </c>
      <c r="H31">
        <v>0.066210725503568</v>
      </c>
      <c r="I31">
        <v>-0.152087602336724</v>
      </c>
    </row>
    <row r="32" spans="1:9">
      <c r="A32" s="1" t="s">
        <v>44</v>
      </c>
      <c r="B32">
        <f>HYPERLINK("https://www.suredividend.com/sure-analysis-research-database/","Betterware de Mexico S.A.P.I. de C.V")</f>
        <v>0</v>
      </c>
      <c r="C32">
        <v>0.203566121842496</v>
      </c>
      <c r="D32">
        <v>0.016987457154695</v>
      </c>
      <c r="E32">
        <v>-0.160055996266915</v>
      </c>
      <c r="F32">
        <v>0.261682242990654</v>
      </c>
      <c r="G32">
        <v>-0.611577857060651</v>
      </c>
      <c r="H32">
        <v>-0.7535034463869991</v>
      </c>
      <c r="I32">
        <v>0.09840934054757701</v>
      </c>
    </row>
    <row r="33" spans="1:9">
      <c r="A33" s="1" t="s">
        <v>45</v>
      </c>
      <c r="B33">
        <f>HYPERLINK("https://www.suredividend.com/sure-analysis-research-database/","Boyd Gaming Corp.")</f>
        <v>0</v>
      </c>
      <c r="C33">
        <v>0.101282051282051</v>
      </c>
      <c r="D33">
        <v>0.127907696520987</v>
      </c>
      <c r="E33">
        <v>0.106783535743604</v>
      </c>
      <c r="F33">
        <v>0.102695763799743</v>
      </c>
      <c r="G33">
        <v>0.07711212857275901</v>
      </c>
      <c r="H33">
        <v>0.213658859528019</v>
      </c>
      <c r="I33">
        <v>0.6504947641464111</v>
      </c>
    </row>
    <row r="34" spans="1:9">
      <c r="A34" s="1" t="s">
        <v>46</v>
      </c>
      <c r="B34">
        <f>HYPERLINK("https://www.suredividend.com/sure-analysis-CAKE/","Cheesecake Factory Inc.")</f>
        <v>0</v>
      </c>
      <c r="C34">
        <v>0.227501573316551</v>
      </c>
      <c r="D34">
        <v>0.183674336326149</v>
      </c>
      <c r="E34">
        <v>0.387594527876386</v>
      </c>
      <c r="F34">
        <v>0.230211289813938</v>
      </c>
      <c r="G34">
        <v>0.125141327672535</v>
      </c>
      <c r="H34">
        <v>-0.05653760668670801</v>
      </c>
      <c r="I34">
        <v>-0.125514749232779</v>
      </c>
    </row>
    <row r="35" spans="1:9">
      <c r="A35" s="1" t="s">
        <v>47</v>
      </c>
      <c r="B35">
        <f>HYPERLINK("https://www.suredividend.com/sure-analysis-research-database/","Caleres Inc")</f>
        <v>0</v>
      </c>
      <c r="C35">
        <v>0.07352256863657501</v>
      </c>
      <c r="D35">
        <v>-0.121347039354664</v>
      </c>
      <c r="E35">
        <v>-0.142404686849461</v>
      </c>
      <c r="F35">
        <v>0.035457809694793</v>
      </c>
      <c r="G35">
        <v>0.06154865546373101</v>
      </c>
      <c r="H35">
        <v>0.411268122591301</v>
      </c>
      <c r="I35">
        <v>-0.24337833051281</v>
      </c>
    </row>
    <row r="36" spans="1:9">
      <c r="A36" s="1" t="s">
        <v>48</v>
      </c>
      <c r="B36">
        <f>HYPERLINK("https://www.suredividend.com/sure-analysis-research-database/","Cango Inc")</f>
        <v>0</v>
      </c>
      <c r="C36">
        <v>0.022222222222222</v>
      </c>
      <c r="D36">
        <v>-0.4752851711026611</v>
      </c>
      <c r="E36">
        <v>-0.454545454545454</v>
      </c>
      <c r="F36">
        <v>0.055045871559632</v>
      </c>
      <c r="G36">
        <v>-0.145299145299145</v>
      </c>
      <c r="H36">
        <v>-0.649104963384865</v>
      </c>
      <c r="I36">
        <v>-0.7338989587350561</v>
      </c>
    </row>
    <row r="37" spans="1:9">
      <c r="A37" s="1" t="s">
        <v>49</v>
      </c>
      <c r="B37">
        <f>HYPERLINK("https://www.suredividend.com/sure-analysis-research-database/","Cato Corp.")</f>
        <v>0</v>
      </c>
      <c r="C37">
        <v>0.134146341463414</v>
      </c>
      <c r="D37">
        <v>-0.042161737029858</v>
      </c>
      <c r="E37">
        <v>-0.176029962546816</v>
      </c>
      <c r="F37">
        <v>0.09646302250803801</v>
      </c>
      <c r="G37">
        <v>-0.315105177885194</v>
      </c>
      <c r="H37">
        <v>-0.011020881670533</v>
      </c>
      <c r="I37">
        <v>0.021569802276812</v>
      </c>
    </row>
    <row r="38" spans="1:9">
      <c r="A38" s="1" t="s">
        <v>50</v>
      </c>
      <c r="B38">
        <f>HYPERLINK("https://www.suredividend.com/sure-analysis-research-database/","Carnival Corp.")</f>
        <v>0</v>
      </c>
      <c r="C38">
        <v>0.328680203045685</v>
      </c>
      <c r="D38">
        <v>0.276829268292683</v>
      </c>
      <c r="E38">
        <v>0.130669546436285</v>
      </c>
      <c r="F38">
        <v>0.299007444168734</v>
      </c>
      <c r="G38">
        <v>-0.4762381190595291</v>
      </c>
      <c r="H38">
        <v>-0.482195845697329</v>
      </c>
      <c r="I38">
        <v>-0.834812708850694</v>
      </c>
    </row>
    <row r="39" spans="1:9">
      <c r="A39" s="1" t="s">
        <v>51</v>
      </c>
      <c r="B39">
        <f>HYPERLINK("https://www.suredividend.com/sure-analysis-research-database/","Century Communities Inc")</f>
        <v>0</v>
      </c>
      <c r="C39">
        <v>0.118914758514527</v>
      </c>
      <c r="D39">
        <v>0.331467980656506</v>
      </c>
      <c r="E39">
        <v>0.09751770372495401</v>
      </c>
      <c r="F39">
        <v>0.162767446510697</v>
      </c>
      <c r="G39">
        <v>-0.09206592085437901</v>
      </c>
      <c r="H39">
        <v>0.15624751451523</v>
      </c>
      <c r="I39">
        <v>0.717228691155755</v>
      </c>
    </row>
    <row r="40" spans="1:9">
      <c r="A40" s="1" t="s">
        <v>52</v>
      </c>
      <c r="B40">
        <f>HYPERLINK("https://www.suredividend.com/sure-analysis-research-database/","Churchill Downs, Inc.")</f>
        <v>0</v>
      </c>
      <c r="C40">
        <v>0.160532722325648</v>
      </c>
      <c r="D40">
        <v>0.199550612578999</v>
      </c>
      <c r="E40">
        <v>0.124657911925851</v>
      </c>
      <c r="F40">
        <v>0.149884122404578</v>
      </c>
      <c r="G40">
        <v>0.199609209240819</v>
      </c>
      <c r="H40">
        <v>0.141325932303486</v>
      </c>
      <c r="I40">
        <v>1.894437327669544</v>
      </c>
    </row>
    <row r="41" spans="1:9">
      <c r="A41" s="1" t="s">
        <v>53</v>
      </c>
      <c r="B41">
        <f>HYPERLINK("https://www.suredividend.com/sure-analysis-research-database/","Chegg Inc")</f>
        <v>0</v>
      </c>
      <c r="C41">
        <v>-0.21105141980046</v>
      </c>
      <c r="D41">
        <v>-0.04372093023255801</v>
      </c>
      <c r="E41">
        <v>0.004396678065461001</v>
      </c>
      <c r="F41">
        <v>-0.186387020182034</v>
      </c>
      <c r="G41">
        <v>-0.215566577642121</v>
      </c>
      <c r="H41">
        <v>-0.7877567874470941</v>
      </c>
      <c r="I41">
        <v>0.234093637454981</v>
      </c>
    </row>
    <row r="42" spans="1:9">
      <c r="A42" s="1" t="s">
        <v>54</v>
      </c>
      <c r="B42">
        <f>HYPERLINK("https://www.suredividend.com/sure-analysis-research-database/","Choice Hotels International, Inc.")</f>
        <v>0</v>
      </c>
      <c r="C42">
        <v>0.114761708551574</v>
      </c>
      <c r="D42">
        <v>0.004638476899639</v>
      </c>
      <c r="E42">
        <v>0.061879709622047</v>
      </c>
      <c r="F42">
        <v>0.100053267045454</v>
      </c>
      <c r="G42">
        <v>-0.106766973662205</v>
      </c>
      <c r="H42">
        <v>0.214750329642319</v>
      </c>
      <c r="I42">
        <v>0.590735196701191</v>
      </c>
    </row>
    <row r="43" spans="1:9">
      <c r="A43" s="1" t="s">
        <v>55</v>
      </c>
      <c r="B43">
        <f>HYPERLINK("https://www.suredividend.com/sure-analysis-research-database/","Chico`s Fas, Inc.")</f>
        <v>0</v>
      </c>
      <c r="C43">
        <v>-0.024193548387096</v>
      </c>
      <c r="D43">
        <v>-0.1183970856102</v>
      </c>
      <c r="E43">
        <v>-0.123188405797101</v>
      </c>
      <c r="F43">
        <v>-0.016260162601625</v>
      </c>
      <c r="G43">
        <v>0.08520179372197301</v>
      </c>
      <c r="H43">
        <v>1.220183486238531</v>
      </c>
      <c r="I43">
        <v>-0.436849147710745</v>
      </c>
    </row>
    <row r="44" spans="1:9">
      <c r="A44" s="1" t="s">
        <v>56</v>
      </c>
      <c r="B44">
        <f>HYPERLINK("https://www.suredividend.com/sure-analysis-research-database/","Chuy`s Holdings Inc")</f>
        <v>0</v>
      </c>
      <c r="C44">
        <v>0.202247191011236</v>
      </c>
      <c r="D44">
        <v>0.288671433948061</v>
      </c>
      <c r="E44">
        <v>0.6242884250474381</v>
      </c>
      <c r="F44">
        <v>0.209893992932862</v>
      </c>
      <c r="G44">
        <v>0.410795220436753</v>
      </c>
      <c r="H44">
        <v>-0.019753793300887</v>
      </c>
      <c r="I44">
        <v>0.284803001876172</v>
      </c>
    </row>
    <row r="45" spans="1:9">
      <c r="A45" s="1" t="s">
        <v>57</v>
      </c>
      <c r="B45">
        <f>HYPERLINK("https://www.suredividend.com/sure-analysis-research-database/","Chewy Inc")</f>
        <v>0</v>
      </c>
      <c r="C45">
        <v>0.04765525982256</v>
      </c>
      <c r="D45">
        <v>0.105671482075976</v>
      </c>
      <c r="E45">
        <v>-0.027986829727187</v>
      </c>
      <c r="F45">
        <v>0.114617044228694</v>
      </c>
      <c r="G45">
        <v>0.08620236530880401</v>
      </c>
      <c r="H45">
        <v>-0.606680624286258</v>
      </c>
      <c r="I45">
        <v>0.181194627036296</v>
      </c>
    </row>
    <row r="46" spans="1:9">
      <c r="A46" s="1" t="s">
        <v>58</v>
      </c>
      <c r="B46">
        <f>HYPERLINK("https://www.suredividend.com/sure-analysis-research-database/","Chipotle Mexican Grill")</f>
        <v>0</v>
      </c>
      <c r="C46">
        <v>0.104695269214377</v>
      </c>
      <c r="D46">
        <v>0.003464918506665</v>
      </c>
      <c r="E46">
        <v>0.154275493012105</v>
      </c>
      <c r="F46">
        <v>0.120865735969268</v>
      </c>
      <c r="G46">
        <v>0.128257399883923</v>
      </c>
      <c r="H46">
        <v>0.040831760564322</v>
      </c>
      <c r="I46">
        <v>3.71269696969697</v>
      </c>
    </row>
    <row r="47" spans="1:9">
      <c r="A47" s="1" t="s">
        <v>59</v>
      </c>
      <c r="B47">
        <f>HYPERLINK("https://www.suredividend.com/sure-analysis-research-database/","Columbia Sportswear Co.")</f>
        <v>0</v>
      </c>
      <c r="C47">
        <v>0.034225844004656</v>
      </c>
      <c r="D47">
        <v>0.227134535880977</v>
      </c>
      <c r="E47">
        <v>0.171657597442505</v>
      </c>
      <c r="F47">
        <v>0.014386846311943</v>
      </c>
      <c r="G47">
        <v>0.008934361347047001</v>
      </c>
      <c r="H47">
        <v>-0.01295798183016</v>
      </c>
      <c r="I47">
        <v>0.256801070629277</v>
      </c>
    </row>
    <row r="48" spans="1:9">
      <c r="A48" s="1" t="s">
        <v>60</v>
      </c>
      <c r="B48">
        <f>HYPERLINK("https://www.suredividend.com/sure-analysis-research-database/","Conns Inc")</f>
        <v>0</v>
      </c>
      <c r="C48">
        <v>0.545731707317073</v>
      </c>
      <c r="D48">
        <v>0.416201117318435</v>
      </c>
      <c r="E48">
        <v>0.08915145005370501</v>
      </c>
      <c r="F48">
        <v>0.473837209302325</v>
      </c>
      <c r="G48">
        <v>-0.5560420315236421</v>
      </c>
      <c r="H48">
        <v>-0.259313367421475</v>
      </c>
      <c r="I48">
        <v>-0.726315789473684</v>
      </c>
    </row>
    <row r="49" spans="1:9">
      <c r="A49" s="1" t="s">
        <v>61</v>
      </c>
      <c r="B49">
        <f>HYPERLINK("https://www.suredividend.com/sure-analysis-COST/","Costco Wholesale Corp")</f>
        <v>0</v>
      </c>
      <c r="C49">
        <v>0.04665256916134301</v>
      </c>
      <c r="D49">
        <v>0.005848717721486</v>
      </c>
      <c r="E49">
        <v>-0.09044976994598601</v>
      </c>
      <c r="F49">
        <v>0.05171960569550901</v>
      </c>
      <c r="G49">
        <v>0.003555325348117</v>
      </c>
      <c r="H49">
        <v>0.344218259988963</v>
      </c>
      <c r="I49">
        <v>1.645858086645225</v>
      </c>
    </row>
    <row r="50" spans="1:9">
      <c r="A50" s="1" t="s">
        <v>62</v>
      </c>
      <c r="B50">
        <f>HYPERLINK("https://www.suredividend.com/sure-analysis-research-database/","Coty Inc")</f>
        <v>0</v>
      </c>
      <c r="C50">
        <v>0.151148730350665</v>
      </c>
      <c r="D50">
        <v>0.480559875583203</v>
      </c>
      <c r="E50">
        <v>0.22051282051282</v>
      </c>
      <c r="F50">
        <v>0.11214953271028</v>
      </c>
      <c r="G50">
        <v>0.134684147794993</v>
      </c>
      <c r="H50">
        <v>0.5039494470774091</v>
      </c>
      <c r="I50">
        <v>-0.506405836025115</v>
      </c>
    </row>
    <row r="51" spans="1:9">
      <c r="A51" s="1" t="s">
        <v>63</v>
      </c>
      <c r="B51">
        <f>HYPERLINK("https://www.suredividend.com/sure-analysis-research-database/","Copa Holdings S.A.")</f>
        <v>0</v>
      </c>
      <c r="C51">
        <v>0.09391739078681101</v>
      </c>
      <c r="D51">
        <v>0.222724853645556</v>
      </c>
      <c r="E51">
        <v>0.4359375</v>
      </c>
      <c r="F51">
        <v>0.104965732836359</v>
      </c>
      <c r="G51">
        <v>0.14531405782652</v>
      </c>
      <c r="H51">
        <v>0.173990802248339</v>
      </c>
      <c r="I51">
        <v>-0.281542362029161</v>
      </c>
    </row>
    <row r="52" spans="1:9">
      <c r="A52" s="1" t="s">
        <v>64</v>
      </c>
      <c r="B52">
        <f>HYPERLINK("https://www.suredividend.com/sure-analysis-research-database/","Coupang Inc")</f>
        <v>0</v>
      </c>
      <c r="C52">
        <v>0.07331189710610901</v>
      </c>
      <c r="D52">
        <v>0.043777360850531</v>
      </c>
      <c r="E52">
        <v>-0.05385487528344601</v>
      </c>
      <c r="F52">
        <v>0.134602311352821</v>
      </c>
      <c r="G52">
        <v>-0.07790055248618701</v>
      </c>
      <c r="H52">
        <v>-0.661116751269035</v>
      </c>
      <c r="I52">
        <v>-0.661116751269035</v>
      </c>
    </row>
    <row r="53" spans="1:9">
      <c r="A53" s="1" t="s">
        <v>65</v>
      </c>
      <c r="B53">
        <f>HYPERLINK("https://www.suredividend.com/sure-analysis-research-database/","Capri Holdings Ltd")</f>
        <v>0</v>
      </c>
      <c r="C53">
        <v>0.128842030021443</v>
      </c>
      <c r="D53">
        <v>0.436008183678108</v>
      </c>
      <c r="E53">
        <v>0.323486276974649</v>
      </c>
      <c r="F53">
        <v>0.102058618283321</v>
      </c>
      <c r="G53">
        <v>0.178324939376981</v>
      </c>
      <c r="H53">
        <v>0.42467298150654</v>
      </c>
      <c r="I53">
        <v>-0.038508371385083</v>
      </c>
    </row>
    <row r="54" spans="1:9">
      <c r="A54" s="1" t="s">
        <v>66</v>
      </c>
      <c r="B54">
        <f>HYPERLINK("https://www.suredividend.com/sure-analysis-research-database/","Copart, Inc.")</f>
        <v>0</v>
      </c>
      <c r="C54">
        <v>0.05835278426142</v>
      </c>
      <c r="D54">
        <v>0.158077168658214</v>
      </c>
      <c r="E54">
        <v>0.04091169959826101</v>
      </c>
      <c r="F54">
        <v>0.04253572015109201</v>
      </c>
      <c r="G54">
        <v>0.002131186360407</v>
      </c>
      <c r="H54">
        <v>0.107950082904267</v>
      </c>
      <c r="I54">
        <v>1.795244385733156</v>
      </c>
    </row>
    <row r="55" spans="1:9">
      <c r="A55" s="1" t="s">
        <v>67</v>
      </c>
      <c r="B55">
        <f>HYPERLINK("https://www.suredividend.com/sure-analysis-research-database/","Cooper-Standard Holdings Inc")</f>
        <v>0</v>
      </c>
      <c r="C55">
        <v>0.9592476489028211</v>
      </c>
      <c r="D55">
        <v>0.893939393939394</v>
      </c>
      <c r="E55">
        <v>1.5</v>
      </c>
      <c r="F55">
        <v>0.379690949227373</v>
      </c>
      <c r="G55">
        <v>-0.420491423273064</v>
      </c>
      <c r="H55">
        <v>-0.6413199426111901</v>
      </c>
      <c r="I55">
        <v>-0.905703077851538</v>
      </c>
    </row>
    <row r="56" spans="1:9">
      <c r="A56" s="1" t="s">
        <v>68</v>
      </c>
      <c r="B56">
        <f>HYPERLINK("https://www.suredividend.com/sure-analysis-CRI/","Carters Inc")</f>
        <v>0</v>
      </c>
      <c r="C56">
        <v>0.129354614850798</v>
      </c>
      <c r="D56">
        <v>0.111432856452102</v>
      </c>
      <c r="E56">
        <v>0.034688843111823</v>
      </c>
      <c r="F56">
        <v>0.090604476611714</v>
      </c>
      <c r="G56">
        <v>-0.075812454781594</v>
      </c>
      <c r="H56">
        <v>-0.117007134912237</v>
      </c>
      <c r="I56">
        <v>-0.253895569219822</v>
      </c>
    </row>
    <row r="57" spans="1:9">
      <c r="A57" s="1" t="s">
        <v>69</v>
      </c>
      <c r="B57">
        <f>HYPERLINK("https://www.suredividend.com/sure-analysis-research-database/","Americas Car Mart, Inc.")</f>
        <v>0</v>
      </c>
      <c r="C57">
        <v>0.160371702637889</v>
      </c>
      <c r="D57">
        <v>0.245094885815374</v>
      </c>
      <c r="E57">
        <v>-0.243502051983584</v>
      </c>
      <c r="F57">
        <v>0.071408801549958</v>
      </c>
      <c r="G57">
        <v>-0.197720207253885</v>
      </c>
      <c r="H57">
        <v>-0.384285032606966</v>
      </c>
      <c r="I57">
        <v>0.641993637327677</v>
      </c>
    </row>
    <row r="58" spans="1:9">
      <c r="A58" s="1" t="s">
        <v>70</v>
      </c>
      <c r="B58">
        <f>HYPERLINK("https://www.suredividend.com/sure-analysis-research-database/","Cavco Industries Inc")</f>
        <v>0</v>
      </c>
      <c r="C58">
        <v>0.148092146224317</v>
      </c>
      <c r="D58">
        <v>0.20872740893342</v>
      </c>
      <c r="E58">
        <v>0.080890973036342</v>
      </c>
      <c r="F58">
        <v>0.141038674033149</v>
      </c>
      <c r="G58">
        <v>0.017981072555205</v>
      </c>
      <c r="H58">
        <v>0.323218862121988</v>
      </c>
      <c r="I58">
        <v>0.569361702127659</v>
      </c>
    </row>
    <row r="59" spans="1:9">
      <c r="A59" s="1" t="s">
        <v>71</v>
      </c>
      <c r="B59">
        <f>HYPERLINK("https://www.suredividend.com/sure-analysis-research-database/","Carvana Co.")</f>
        <v>0</v>
      </c>
      <c r="C59">
        <v>0.5714285714285711</v>
      </c>
      <c r="D59">
        <v>-0.544561403508771</v>
      </c>
      <c r="E59">
        <v>-0.74428684003152</v>
      </c>
      <c r="F59">
        <v>0.369198312236286</v>
      </c>
      <c r="G59">
        <v>-0.9521562845558421</v>
      </c>
      <c r="H59">
        <v>-0.9762679635791861</v>
      </c>
      <c r="I59">
        <v>-0.681081081081081</v>
      </c>
    </row>
    <row r="60" spans="1:9">
      <c r="A60" s="1" t="s">
        <v>72</v>
      </c>
      <c r="B60">
        <f>HYPERLINK("https://www.suredividend.com/sure-analysis-research-database/","Caesars Entertainment Inc")</f>
        <v>0</v>
      </c>
      <c r="C60">
        <v>0.115754872035689</v>
      </c>
      <c r="D60">
        <v>0.199697046200454</v>
      </c>
      <c r="E60">
        <v>0.114185228604923</v>
      </c>
      <c r="F60">
        <v>0.142307692307692</v>
      </c>
      <c r="G60">
        <v>-0.341554662602189</v>
      </c>
      <c r="H60">
        <v>-0.4024896265560161</v>
      </c>
      <c r="I60">
        <v>0.414285714285714</v>
      </c>
    </row>
    <row r="61" spans="1:9">
      <c r="A61" s="1" t="s">
        <v>73</v>
      </c>
      <c r="B61">
        <f>HYPERLINK("https://www.suredividend.com/sure-analysis-research-database/","Dada Nexus Ltd")</f>
        <v>0</v>
      </c>
      <c r="C61">
        <v>0.863337713534822</v>
      </c>
      <c r="D61">
        <v>2.664082687338501</v>
      </c>
      <c r="E61">
        <v>0.8931909212283041</v>
      </c>
      <c r="F61">
        <v>1.034433285509326</v>
      </c>
      <c r="G61">
        <v>0.259325044404973</v>
      </c>
      <c r="H61">
        <v>-0.684538375973303</v>
      </c>
      <c r="I61">
        <v>-0.113195747342088</v>
      </c>
    </row>
    <row r="62" spans="1:9">
      <c r="A62" s="1" t="s">
        <v>74</v>
      </c>
      <c r="B62">
        <f>HYPERLINK("https://www.suredividend.com/sure-analysis-research-database/","Delta Air Lines, Inc.")</f>
        <v>0</v>
      </c>
      <c r="C62">
        <v>0.185601458080194</v>
      </c>
      <c r="D62">
        <v>0.197974217311234</v>
      </c>
      <c r="E62">
        <v>0.244976076555024</v>
      </c>
      <c r="F62">
        <v>0.187766281192939</v>
      </c>
      <c r="G62">
        <v>0.030903328050713</v>
      </c>
      <c r="H62">
        <v>-0.024249999999999</v>
      </c>
      <c r="I62">
        <v>-0.311872014894453</v>
      </c>
    </row>
    <row r="63" spans="1:9">
      <c r="A63" s="1" t="s">
        <v>75</v>
      </c>
      <c r="B63">
        <f>HYPERLINK("https://www.suredividend.com/sure-analysis-research-database/","DoorDash Inc")</f>
        <v>0</v>
      </c>
      <c r="C63">
        <v>0.129672897196261</v>
      </c>
      <c r="D63">
        <v>0.282776917974795</v>
      </c>
      <c r="E63">
        <v>-0.210074880871341</v>
      </c>
      <c r="F63">
        <v>0.188447357640311</v>
      </c>
      <c r="G63">
        <v>-0.5038905515177421</v>
      </c>
      <c r="H63">
        <v>-0.6978124999999999</v>
      </c>
      <c r="I63">
        <v>-0.6938420136140571</v>
      </c>
    </row>
    <row r="64" spans="1:9">
      <c r="A64" s="1" t="s">
        <v>76</v>
      </c>
      <c r="B64">
        <f>HYPERLINK("https://www.suredividend.com/sure-analysis-research-database/","Designer Brands Inc")</f>
        <v>0</v>
      </c>
      <c r="C64">
        <v>-0.023760330578512</v>
      </c>
      <c r="D64">
        <v>-0.343243750390926</v>
      </c>
      <c r="E64">
        <v>-0.344828303417292</v>
      </c>
      <c r="F64">
        <v>-0.033742331288343</v>
      </c>
      <c r="G64">
        <v>-0.22106824925816</v>
      </c>
      <c r="H64">
        <v>0.006046927564621001</v>
      </c>
      <c r="I64">
        <v>-0.5482208506834051</v>
      </c>
    </row>
    <row r="65" spans="1:9">
      <c r="A65" s="1" t="s">
        <v>77</v>
      </c>
      <c r="B65">
        <f>HYPERLINK("https://www.suredividend.com/sure-analysis-research-database/","Deckers Outdoor Corp.")</f>
        <v>0</v>
      </c>
      <c r="C65">
        <v>0.07554549197200401</v>
      </c>
      <c r="D65">
        <v>0.150627615062761</v>
      </c>
      <c r="E65">
        <v>0.422107304460245</v>
      </c>
      <c r="F65">
        <v>0.047199118148111</v>
      </c>
      <c r="G65">
        <v>0.341162126608271</v>
      </c>
      <c r="H65">
        <v>0.306740027510316</v>
      </c>
      <c r="I65">
        <v>3.843007762715792</v>
      </c>
    </row>
    <row r="66" spans="1:9">
      <c r="A66" s="1" t="s">
        <v>78</v>
      </c>
      <c r="B66">
        <f>HYPERLINK("https://www.suredividend.com/sure-analysis-DG/","Dollar General Corp.")</f>
        <v>0</v>
      </c>
      <c r="C66">
        <v>-0.058678983041853</v>
      </c>
      <c r="D66">
        <v>-0.03445498058945001</v>
      </c>
      <c r="E66">
        <v>-0.06519628607968901</v>
      </c>
      <c r="F66">
        <v>-0.063512690355329</v>
      </c>
      <c r="G66">
        <v>0.107334790508641</v>
      </c>
      <c r="H66">
        <v>0.13749083165915</v>
      </c>
      <c r="I66">
        <v>1.354078473365665</v>
      </c>
    </row>
    <row r="67" spans="1:9">
      <c r="A67" s="1" t="s">
        <v>79</v>
      </c>
      <c r="B67">
        <f>HYPERLINK("https://www.suredividend.com/sure-analysis-DHI/","D.R. Horton Inc.")</f>
        <v>0</v>
      </c>
      <c r="C67">
        <v>0.045711123408965</v>
      </c>
      <c r="D67">
        <v>0.358501851979662</v>
      </c>
      <c r="E67">
        <v>0.228115100694259</v>
      </c>
      <c r="F67">
        <v>0.05990576621045501</v>
      </c>
      <c r="G67">
        <v>0.08795909789674301</v>
      </c>
      <c r="H67">
        <v>0.237948736762937</v>
      </c>
      <c r="I67">
        <v>0.900887469795646</v>
      </c>
    </row>
    <row r="68" spans="1:9">
      <c r="A68" s="1" t="s">
        <v>80</v>
      </c>
      <c r="B68">
        <f>HYPERLINK("https://www.suredividend.com/sure-analysis-research-database/","Dine Brands Global Inc")</f>
        <v>0</v>
      </c>
      <c r="C68">
        <v>0.170787545787545</v>
      </c>
      <c r="D68">
        <v>0.108039242875961</v>
      </c>
      <c r="E68">
        <v>0.152596158613819</v>
      </c>
      <c r="F68">
        <v>0.187461300309597</v>
      </c>
      <c r="G68">
        <v>0.257252433867636</v>
      </c>
      <c r="H68">
        <v>0.07030887012720601</v>
      </c>
      <c r="I68">
        <v>0.652413674256295</v>
      </c>
    </row>
    <row r="69" spans="1:9">
      <c r="A69" s="1" t="s">
        <v>81</v>
      </c>
      <c r="B69">
        <f>HYPERLINK("https://www.suredividend.com/sure-analysis-research-database/","Walt Disney Co (The)")</f>
        <v>0</v>
      </c>
      <c r="C69">
        <v>0.193954078689281</v>
      </c>
      <c r="D69">
        <v>0.014112112896903</v>
      </c>
      <c r="E69">
        <v>0.00739875389408</v>
      </c>
      <c r="F69">
        <v>0.191068139963167</v>
      </c>
      <c r="G69">
        <v>-0.246760809433687</v>
      </c>
      <c r="H69">
        <v>-0.401088088899178</v>
      </c>
      <c r="I69">
        <v>-0.04225357326973</v>
      </c>
    </row>
    <row r="70" spans="1:9">
      <c r="A70" s="1" t="s">
        <v>82</v>
      </c>
      <c r="B70">
        <f>HYPERLINK("https://www.suredividend.com/sure-analysis-research-database/","Warner Bros.Discovery Inc")</f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>
      <c r="A71" s="1" t="s">
        <v>83</v>
      </c>
      <c r="B71">
        <f>HYPERLINK("https://www.suredividend.com/sure-analysis-research-database/","DraftKings Inc.")</f>
        <v>0</v>
      </c>
      <c r="C71">
        <v>0.196551724137931</v>
      </c>
      <c r="D71">
        <v>0.050719152157456</v>
      </c>
      <c r="E71">
        <v>0.025868440502586</v>
      </c>
      <c r="F71">
        <v>0.218612818261632</v>
      </c>
      <c r="G71">
        <v>-0.038781163434903</v>
      </c>
      <c r="H71">
        <v>-0.038781163434903</v>
      </c>
      <c r="I71">
        <v>-0.038781163434903</v>
      </c>
    </row>
    <row r="72" spans="1:9">
      <c r="A72" s="1" t="s">
        <v>84</v>
      </c>
      <c r="B72">
        <f>HYPERLINK("https://www.suredividend.com/sure-analysis-DKS/","Dicks Sporting Goods, Inc.")</f>
        <v>0</v>
      </c>
      <c r="C72">
        <v>0.130558618155089</v>
      </c>
      <c r="D72">
        <v>0.123972166046449</v>
      </c>
      <c r="E72">
        <v>0.306195325296242</v>
      </c>
      <c r="F72">
        <v>0.022944550669216</v>
      </c>
      <c r="G72">
        <v>0.142570090941336</v>
      </c>
      <c r="H72">
        <v>0.8697794708698841</v>
      </c>
      <c r="I72">
        <v>3.032231637862671</v>
      </c>
    </row>
    <row r="73" spans="1:9">
      <c r="A73" s="1" t="s">
        <v>85</v>
      </c>
      <c r="B73">
        <f>HYPERLINK("https://www.suredividend.com/sure-analysis-research-database/","Dollar Tree Inc")</f>
        <v>0</v>
      </c>
      <c r="C73">
        <v>0.055265976436986</v>
      </c>
      <c r="D73">
        <v>0.029106608174918</v>
      </c>
      <c r="E73">
        <v>-0.140805767106563</v>
      </c>
      <c r="F73">
        <v>0.04489536199095</v>
      </c>
      <c r="G73">
        <v>0.170799334548047</v>
      </c>
      <c r="H73">
        <v>0.3699480904708931</v>
      </c>
      <c r="I73">
        <v>0.284906972700399</v>
      </c>
    </row>
    <row r="74" spans="1:9">
      <c r="A74" s="1" t="s">
        <v>86</v>
      </c>
      <c r="B74">
        <f>HYPERLINK("https://www.suredividend.com/sure-analysis-research-database/","Dorman Products Inc")</f>
        <v>0</v>
      </c>
      <c r="C74">
        <v>0.122165142212755</v>
      </c>
      <c r="D74">
        <v>0.029661991262359</v>
      </c>
      <c r="E74">
        <v>-0.232956491949297</v>
      </c>
      <c r="F74">
        <v>0.107456411524669</v>
      </c>
      <c r="G74">
        <v>-0.044285561839718</v>
      </c>
      <c r="H74">
        <v>-0.09672213817448301</v>
      </c>
      <c r="I74">
        <v>0.19238450272933</v>
      </c>
    </row>
    <row r="75" spans="1:9">
      <c r="A75" s="1" t="s">
        <v>87</v>
      </c>
      <c r="B75">
        <f>HYPERLINK("https://www.suredividend.com/sure-analysis-DPZ/","Dominos Pizza Inc")</f>
        <v>0</v>
      </c>
      <c r="C75">
        <v>-0.011839527554583</v>
      </c>
      <c r="D75">
        <v>0.08564877995523701</v>
      </c>
      <c r="E75">
        <v>-0.122897653416046</v>
      </c>
      <c r="F75">
        <v>0.00473441108545</v>
      </c>
      <c r="G75">
        <v>-0.189948697992188</v>
      </c>
      <c r="H75">
        <v>-0.06629759255871001</v>
      </c>
      <c r="I75">
        <v>0.6865720679552271</v>
      </c>
    </row>
    <row r="76" spans="1:9">
      <c r="A76" s="1" t="s">
        <v>88</v>
      </c>
      <c r="B76">
        <f>HYPERLINK("https://www.suredividend.com/sure-analysis-DRI/","Darden Restaurants, Inc.")</f>
        <v>0</v>
      </c>
      <c r="C76">
        <v>0.08224726757899101</v>
      </c>
      <c r="D76">
        <v>0.114636313789256</v>
      </c>
      <c r="E76">
        <v>0.235819478789067</v>
      </c>
      <c r="F76">
        <v>0.074267154161491</v>
      </c>
      <c r="G76">
        <v>0.134042988678037</v>
      </c>
      <c r="H76">
        <v>0.279074914145416</v>
      </c>
      <c r="I76">
        <v>0.6946092843616011</v>
      </c>
    </row>
    <row r="77" spans="1:9">
      <c r="A77" s="1" t="s">
        <v>89</v>
      </c>
      <c r="B77">
        <f>HYPERLINK("https://www.suredividend.com/sure-analysis-research-database/","Driven Brands Holdings Inc")</f>
        <v>0</v>
      </c>
      <c r="C77">
        <v>0.016728624535315</v>
      </c>
      <c r="D77">
        <v>-0.132847178186429</v>
      </c>
      <c r="E77">
        <v>-0.09377070907886001</v>
      </c>
      <c r="F77">
        <v>0.00146466495789</v>
      </c>
      <c r="G77">
        <v>-0.06431748203900101</v>
      </c>
      <c r="H77">
        <v>-0.08190668009399101</v>
      </c>
      <c r="I77">
        <v>0.024728362682652</v>
      </c>
    </row>
    <row r="78" spans="1:9">
      <c r="A78" s="1" t="s">
        <v>90</v>
      </c>
      <c r="B78">
        <f>HYPERLINK("https://www.suredividend.com/sure-analysis-research-database/","Electronic Arts, Inc.")</f>
        <v>0</v>
      </c>
      <c r="C78">
        <v>0.037637950914182</v>
      </c>
      <c r="D78">
        <v>0.009494811906574</v>
      </c>
      <c r="E78">
        <v>-0.029179329433304</v>
      </c>
      <c r="F78">
        <v>0.03118349975446</v>
      </c>
      <c r="G78">
        <v>-0.08852631221030301</v>
      </c>
      <c r="H78">
        <v>-0.128884205693677</v>
      </c>
      <c r="I78">
        <v>0.07934870699182101</v>
      </c>
    </row>
    <row r="79" spans="1:9">
      <c r="A79" s="1" t="s">
        <v>91</v>
      </c>
      <c r="B79">
        <f>HYPERLINK("https://www.suredividend.com/sure-analysis-research-database/","Brinker International, Inc.")</f>
        <v>0</v>
      </c>
      <c r="C79">
        <v>0.141777509068923</v>
      </c>
      <c r="D79">
        <v>0.279038266169996</v>
      </c>
      <c r="E79">
        <v>0.489940828402366</v>
      </c>
      <c r="F79">
        <v>0.183641491695393</v>
      </c>
      <c r="G79">
        <v>0.151524390243902</v>
      </c>
      <c r="H79">
        <v>-0.400571337882875</v>
      </c>
      <c r="I79">
        <v>0.06865477386223701</v>
      </c>
    </row>
    <row r="80" spans="1:9">
      <c r="A80" s="1" t="s">
        <v>92</v>
      </c>
      <c r="B80">
        <f>HYPERLINK("https://www.suredividend.com/sure-analysis-EBAY/","EBay Inc.")</f>
        <v>0</v>
      </c>
      <c r="C80">
        <v>0.163010967098703</v>
      </c>
      <c r="D80">
        <v>0.220925820775625</v>
      </c>
      <c r="E80">
        <v>0.009617985307959001</v>
      </c>
      <c r="F80">
        <v>0.125150711357607</v>
      </c>
      <c r="G80">
        <v>-0.20516895695886</v>
      </c>
      <c r="H80">
        <v>-0.152477722115863</v>
      </c>
      <c r="I80">
        <v>0.240014244484248</v>
      </c>
    </row>
    <row r="81" spans="1:9">
      <c r="A81" s="1" t="s">
        <v>93</v>
      </c>
      <c r="B81">
        <f>HYPERLINK("https://www.suredividend.com/sure-analysis-research-database/","Estee Lauder Cos., Inc.")</f>
        <v>0</v>
      </c>
      <c r="C81">
        <v>0.104615638675584</v>
      </c>
      <c r="D81">
        <v>0.329906340913507</v>
      </c>
      <c r="E81">
        <v>0.03420338972568601</v>
      </c>
      <c r="F81">
        <v>0.07839264842207</v>
      </c>
      <c r="G81">
        <v>-0.090221307169318</v>
      </c>
      <c r="H81">
        <v>0.08910238197388201</v>
      </c>
      <c r="I81">
        <v>1.069933359224262</v>
      </c>
    </row>
    <row r="82" spans="1:9">
      <c r="A82" s="1" t="s">
        <v>94</v>
      </c>
      <c r="B82">
        <f>HYPERLINK("https://www.suredividend.com/sure-analysis-ETD/","Ethan Allen Interiors, Inc.")</f>
        <v>0</v>
      </c>
      <c r="C82">
        <v>0.087903539478801</v>
      </c>
      <c r="D82">
        <v>0.268935355524201</v>
      </c>
      <c r="E82">
        <v>0.261512371571094</v>
      </c>
      <c r="F82">
        <v>0.058667676003027</v>
      </c>
      <c r="G82">
        <v>0.204435353644095</v>
      </c>
      <c r="H82">
        <v>0.202834854257871</v>
      </c>
      <c r="I82">
        <v>0.261910777448928</v>
      </c>
    </row>
    <row r="83" spans="1:9">
      <c r="A83" s="1" t="s">
        <v>95</v>
      </c>
      <c r="B83">
        <f>HYPERLINK("https://www.suredividend.com/sure-analysis-research-database/","Etsy Inc")</f>
        <v>0</v>
      </c>
      <c r="C83">
        <v>0.03510011778563001</v>
      </c>
      <c r="D83">
        <v>0.306312555742741</v>
      </c>
      <c r="E83">
        <v>0.357429718875502</v>
      </c>
      <c r="F83">
        <v>0.100517615628652</v>
      </c>
      <c r="G83">
        <v>-0.114410480349344</v>
      </c>
      <c r="H83">
        <v>-0.382836275106512</v>
      </c>
      <c r="I83">
        <v>5.581128307538691</v>
      </c>
    </row>
    <row r="84" spans="1:9">
      <c r="A84" s="1" t="s">
        <v>96</v>
      </c>
      <c r="B84">
        <f>HYPERLINK("https://www.suredividend.com/sure-analysis-research-database/","Expedia Group Inc")</f>
        <v>0</v>
      </c>
      <c r="C84">
        <v>0.316848083293894</v>
      </c>
      <c r="D84">
        <v>0.144237688907165</v>
      </c>
      <c r="E84">
        <v>0.11994365063393</v>
      </c>
      <c r="F84">
        <v>0.270547945205479</v>
      </c>
      <c r="G84">
        <v>-0.36188510491916</v>
      </c>
      <c r="H84">
        <v>-0.184734837386463</v>
      </c>
      <c r="I84">
        <v>-0.109288607297111</v>
      </c>
    </row>
    <row r="85" spans="1:9">
      <c r="A85" s="1" t="s">
        <v>97</v>
      </c>
      <c r="B85">
        <f>HYPERLINK("https://www.suredividend.com/sure-analysis-F/","Ford Motor Co.")</f>
        <v>0</v>
      </c>
      <c r="C85">
        <v>0.09637488947833701</v>
      </c>
      <c r="D85">
        <v>0.027859978945448</v>
      </c>
      <c r="E85">
        <v>-0.012903893457304</v>
      </c>
      <c r="F85">
        <v>0.066208082545141</v>
      </c>
      <c r="G85">
        <v>-0.37993799379938</v>
      </c>
      <c r="H85">
        <v>0.117076862095059</v>
      </c>
      <c r="I85">
        <v>0.228367361090473</v>
      </c>
    </row>
    <row r="86" spans="1:9">
      <c r="A86" s="1" t="s">
        <v>98</v>
      </c>
      <c r="B86">
        <f>HYPERLINK("https://www.suredividend.com/sure-analysis-research-database/","Figs Inc")</f>
        <v>0</v>
      </c>
      <c r="C86">
        <v>0.235640648011782</v>
      </c>
      <c r="D86">
        <v>0.21067821067821</v>
      </c>
      <c r="E86">
        <v>-0.168483647175421</v>
      </c>
      <c r="F86">
        <v>0.246656760772659</v>
      </c>
      <c r="G86">
        <v>-0.5997137404580151</v>
      </c>
      <c r="H86">
        <v>-0.72051965356429</v>
      </c>
      <c r="I86">
        <v>-0.72051965356429</v>
      </c>
    </row>
    <row r="87" spans="1:9">
      <c r="A87" s="1" t="s">
        <v>99</v>
      </c>
      <c r="B87">
        <f>HYPERLINK("https://www.suredividend.com/sure-analysis-research-database/","Five Below Inc")</f>
        <v>0</v>
      </c>
      <c r="C87">
        <v>0.099031405928969</v>
      </c>
      <c r="D87">
        <v>0.354017501988862</v>
      </c>
      <c r="E87">
        <v>0.499799727629576</v>
      </c>
      <c r="F87">
        <v>0.05851755526657901</v>
      </c>
      <c r="G87">
        <v>0.176966115546614</v>
      </c>
      <c r="H87">
        <v>-0.012917171930194</v>
      </c>
      <c r="I87">
        <v>1.804373876572798</v>
      </c>
    </row>
    <row r="88" spans="1:9">
      <c r="A88" s="1" t="s">
        <v>100</v>
      </c>
      <c r="B88">
        <f>HYPERLINK("https://www.suredividend.com/sure-analysis-FL/","Foot Locker Inc")</f>
        <v>0</v>
      </c>
      <c r="C88">
        <v>0.09318501953153301</v>
      </c>
      <c r="D88">
        <v>0.197132479692638</v>
      </c>
      <c r="E88">
        <v>0.3923980393970221</v>
      </c>
      <c r="F88">
        <v>0.006113126247951001</v>
      </c>
      <c r="G88">
        <v>-0.08122516329977801</v>
      </c>
      <c r="H88">
        <v>-0.14896695803168</v>
      </c>
      <c r="I88">
        <v>-0.123878953775537</v>
      </c>
    </row>
    <row r="89" spans="1:9">
      <c r="A89" s="1" t="s">
        <v>101</v>
      </c>
      <c r="B89">
        <f>HYPERLINK("https://www.suredividend.com/sure-analysis-research-database/","1-800 Flowers.com Inc.")</f>
        <v>0</v>
      </c>
      <c r="C89">
        <v>-0.033057851239669</v>
      </c>
      <c r="D89">
        <v>0.467084639498432</v>
      </c>
      <c r="E89">
        <v>-0.119473189087488</v>
      </c>
      <c r="F89">
        <v>-0.02092050209205</v>
      </c>
      <c r="G89">
        <v>-0.559322033898305</v>
      </c>
      <c r="H89">
        <v>-0.7044521629302171</v>
      </c>
      <c r="I89">
        <v>-0.193103448275862</v>
      </c>
    </row>
    <row r="90" spans="1:9">
      <c r="A90" s="1" t="s">
        <v>102</v>
      </c>
      <c r="B90">
        <f>HYPERLINK("https://www.suredividend.com/sure-analysis-research-database/","Floor &amp; Decor Holdings Inc")</f>
        <v>0</v>
      </c>
      <c r="C90">
        <v>0.176578096443132</v>
      </c>
      <c r="D90">
        <v>0.244646044021416</v>
      </c>
      <c r="E90">
        <v>0.08547341115434501</v>
      </c>
      <c r="F90">
        <v>0.201924457848628</v>
      </c>
      <c r="G90">
        <v>-0.135612476760999</v>
      </c>
      <c r="H90">
        <v>-0.17473621930776</v>
      </c>
      <c r="I90">
        <v>0.6568996238368641</v>
      </c>
    </row>
    <row r="91" spans="1:9">
      <c r="A91" s="1" t="s">
        <v>103</v>
      </c>
      <c r="B91">
        <f>HYPERLINK("https://www.suredividend.com/sure-analysis-research-database/","Fossil Group Inc")</f>
        <v>0</v>
      </c>
      <c r="C91">
        <v>0.385390428211586</v>
      </c>
      <c r="D91">
        <v>0.5193370165745851</v>
      </c>
      <c r="E91">
        <v>-0.147286821705426</v>
      </c>
      <c r="F91">
        <v>0.276102088167053</v>
      </c>
      <c r="G91">
        <v>-0.434156378600823</v>
      </c>
      <c r="H91">
        <v>-0.442755825734549</v>
      </c>
      <c r="I91">
        <v>-0.419218585005279</v>
      </c>
    </row>
    <row r="92" spans="1:9">
      <c r="A92" s="1" t="s">
        <v>104</v>
      </c>
      <c r="B92">
        <f>HYPERLINK("https://www.suredividend.com/sure-analysis-research-database/","Fox Corporation")</f>
        <v>0</v>
      </c>
      <c r="C92">
        <v>0.040995094604064</v>
      </c>
      <c r="D92">
        <v>0.07605939876856201</v>
      </c>
      <c r="E92">
        <v>-0.080567195033639</v>
      </c>
      <c r="F92">
        <v>0.044288224956063</v>
      </c>
      <c r="G92">
        <v>-0.13455096274287</v>
      </c>
      <c r="H92">
        <v>0.04636993104031201</v>
      </c>
      <c r="I92">
        <v>-0.211147487009556</v>
      </c>
    </row>
    <row r="93" spans="1:9">
      <c r="A93" s="1" t="s">
        <v>105</v>
      </c>
      <c r="B93">
        <f>HYPERLINK("https://www.suredividend.com/sure-analysis-FOXA/","Fox Corporation")</f>
        <v>0</v>
      </c>
      <c r="C93">
        <v>0.034754098360655</v>
      </c>
      <c r="D93">
        <v>0.07237512742099801</v>
      </c>
      <c r="E93">
        <v>-0.09580304779695101</v>
      </c>
      <c r="F93">
        <v>0.039183404675666</v>
      </c>
      <c r="G93">
        <v>-0.151631147717253</v>
      </c>
      <c r="H93">
        <v>0.072918331061257</v>
      </c>
      <c r="I93">
        <v>-0.180193729884743</v>
      </c>
    </row>
    <row r="94" spans="1:9">
      <c r="A94" s="1" t="s">
        <v>106</v>
      </c>
      <c r="B94">
        <f>HYPERLINK("https://www.suredividend.com/sure-analysis-research-database/","Fiesta Restaurant Group Inc")</f>
        <v>0</v>
      </c>
      <c r="C94">
        <v>0.153631284916201</v>
      </c>
      <c r="D94">
        <v>0.309033280507131</v>
      </c>
      <c r="E94">
        <v>0.08398950131233501</v>
      </c>
      <c r="F94">
        <v>0.123809523809523</v>
      </c>
      <c r="G94">
        <v>-0.113733905579399</v>
      </c>
      <c r="H94">
        <v>-0.462938881664499</v>
      </c>
      <c r="I94">
        <v>-0.5774936061381071</v>
      </c>
    </row>
    <row r="95" spans="1:9">
      <c r="A95" s="1" t="s">
        <v>107</v>
      </c>
      <c r="B95">
        <f>HYPERLINK("https://www.suredividend.com/sure-analysis-research-database/","Farfetch Ltd")</f>
        <v>0</v>
      </c>
      <c r="C95">
        <v>0.600508905852417</v>
      </c>
      <c r="D95">
        <v>-0.154569892473118</v>
      </c>
      <c r="E95">
        <v>-0.247607655502392</v>
      </c>
      <c r="F95">
        <v>0.3298097251585621</v>
      </c>
      <c r="G95">
        <v>-0.709065679925994</v>
      </c>
      <c r="H95">
        <v>-0.90015873015873</v>
      </c>
      <c r="I95">
        <v>-0.7789103690685411</v>
      </c>
    </row>
    <row r="96" spans="1:9">
      <c r="A96" s="1" t="s">
        <v>108</v>
      </c>
      <c r="B96">
        <f>HYPERLINK("https://www.suredividend.com/sure-analysis-research-database/","Frontdoor Inc.")</f>
        <v>0</v>
      </c>
      <c r="C96">
        <v>0.265887137773258</v>
      </c>
      <c r="D96">
        <v>0.230237154150197</v>
      </c>
      <c r="E96">
        <v>-0.07675194660734101</v>
      </c>
      <c r="F96">
        <v>0.197115384615384</v>
      </c>
      <c r="G96">
        <v>-0.305633017289459</v>
      </c>
      <c r="H96">
        <v>-0.5555952168481171</v>
      </c>
      <c r="I96">
        <v>-0.407142857142857</v>
      </c>
    </row>
    <row r="97" spans="1:9">
      <c r="A97" s="1" t="s">
        <v>109</v>
      </c>
      <c r="B97">
        <f>HYPERLINK("https://www.suredividend.com/sure-analysis-research-database/","Fiverr International Ltd")</f>
        <v>0</v>
      </c>
      <c r="C97">
        <v>0.134403209628886</v>
      </c>
      <c r="D97">
        <v>0.19094419094419</v>
      </c>
      <c r="E97">
        <v>-0.08396328293736401</v>
      </c>
      <c r="F97">
        <v>0.164378860672614</v>
      </c>
      <c r="G97">
        <v>-0.5822457522777641</v>
      </c>
      <c r="H97">
        <v>-0.8608</v>
      </c>
      <c r="I97">
        <v>-0.149624060150375</v>
      </c>
    </row>
    <row r="98" spans="1:9">
      <c r="A98" s="1" t="s">
        <v>110</v>
      </c>
      <c r="B98">
        <f>HYPERLINK("https://www.suredividend.com/sure-analysis-research-database/","Liberty Media Corp.")</f>
        <v>0</v>
      </c>
      <c r="C98">
        <v>0.176194939081536</v>
      </c>
      <c r="D98">
        <v>0.17862509391435</v>
      </c>
      <c r="E98">
        <v>0.07725321888412001</v>
      </c>
      <c r="F98">
        <v>0.174433838667415</v>
      </c>
      <c r="G98">
        <v>0.125560538116591</v>
      </c>
      <c r="H98">
        <v>0.711208071993455</v>
      </c>
      <c r="I98">
        <v>0.770098730606487</v>
      </c>
    </row>
    <row r="99" spans="1:9">
      <c r="A99" s="1" t="s">
        <v>111</v>
      </c>
      <c r="B99">
        <f>HYPERLINK("https://www.suredividend.com/sure-analysis-research-database/","Liberty Media Corp.")</f>
        <v>0</v>
      </c>
      <c r="C99">
        <v>0.174430294906166</v>
      </c>
      <c r="D99">
        <v>0.187764785629554</v>
      </c>
      <c r="E99">
        <v>0.103258303163859</v>
      </c>
      <c r="F99">
        <v>0.172465707594513</v>
      </c>
      <c r="G99">
        <v>0.1526064791975</v>
      </c>
      <c r="H99">
        <v>0.7250799901550571</v>
      </c>
      <c r="I99">
        <v>0.878584829804341</v>
      </c>
    </row>
    <row r="100" spans="1:9">
      <c r="A100" s="1" t="s">
        <v>112</v>
      </c>
      <c r="B100">
        <f>HYPERLINK("https://www.suredividend.com/sure-analysis-research-database/","Genesco Inc.")</f>
        <v>0</v>
      </c>
      <c r="C100">
        <v>0.040900735294117</v>
      </c>
      <c r="D100">
        <v>0.047398843930635</v>
      </c>
      <c r="E100">
        <v>-0.228410832907511</v>
      </c>
      <c r="F100">
        <v>-0.015645371577575</v>
      </c>
      <c r="G100">
        <v>-0.23076923076923</v>
      </c>
      <c r="H100">
        <v>0.19336143308746</v>
      </c>
      <c r="I100">
        <v>0.227642276422764</v>
      </c>
    </row>
    <row r="101" spans="1:9">
      <c r="A101" s="1" t="s">
        <v>113</v>
      </c>
      <c r="B101">
        <f>HYPERLINK("https://www.suredividend.com/sure-analysis-research-database/","Guess Inc.")</f>
        <v>0</v>
      </c>
      <c r="C101">
        <v>0.126569563033651</v>
      </c>
      <c r="D101">
        <v>0.419826936832576</v>
      </c>
      <c r="E101">
        <v>0.185906586725036</v>
      </c>
      <c r="F101">
        <v>0.08409859835669301</v>
      </c>
      <c r="G101">
        <v>0.144580465078304</v>
      </c>
      <c r="H101">
        <v>-0.025701837831263</v>
      </c>
      <c r="I101">
        <v>0.365293662919159</v>
      </c>
    </row>
    <row r="102" spans="1:9">
      <c r="A102" s="1" t="s">
        <v>114</v>
      </c>
      <c r="B102">
        <f>HYPERLINK("https://www.suredividend.com/sure-analysis-research-database/","G-III Apparel Group Ltd.")</f>
        <v>0</v>
      </c>
      <c r="C102">
        <v>0.203088803088803</v>
      </c>
      <c r="D102">
        <v>-0.09890109890109801</v>
      </c>
      <c r="E102">
        <v>-0.308477585441633</v>
      </c>
      <c r="F102">
        <v>0.136396790663749</v>
      </c>
      <c r="G102">
        <v>-0.38223632038065</v>
      </c>
      <c r="H102">
        <v>-0.422106824925816</v>
      </c>
      <c r="I102">
        <v>-0.596895213454075</v>
      </c>
    </row>
    <row r="103" spans="1:9">
      <c r="A103" s="1" t="s">
        <v>115</v>
      </c>
      <c r="B103">
        <f>HYPERLINK("https://www.suredividend.com/sure-analysis-research-database/","Global E Online Ltd")</f>
        <v>0</v>
      </c>
      <c r="C103">
        <v>0.30036250647333</v>
      </c>
      <c r="D103">
        <v>0.06308213378492701</v>
      </c>
      <c r="E103">
        <v>0.076758147512864</v>
      </c>
      <c r="F103">
        <v>0.21656976744186</v>
      </c>
      <c r="G103">
        <v>-0.235383678440925</v>
      </c>
      <c r="H103">
        <v>-0.015294117647058</v>
      </c>
      <c r="I103">
        <v>-0.015294117647058</v>
      </c>
    </row>
    <row r="104" spans="1:9">
      <c r="A104" s="1" t="s">
        <v>116</v>
      </c>
      <c r="B104">
        <f>HYPERLINK("https://www.suredividend.com/sure-analysis-research-database/","General Motors Company")</f>
        <v>0</v>
      </c>
      <c r="C104">
        <v>0.054279749478079</v>
      </c>
      <c r="D104">
        <v>0.012247188759045</v>
      </c>
      <c r="E104">
        <v>0.024213152229655</v>
      </c>
      <c r="F104">
        <v>0.050832342449465</v>
      </c>
      <c r="G104">
        <v>-0.333530666073411</v>
      </c>
      <c r="H104">
        <v>-0.359034798880169</v>
      </c>
      <c r="I104">
        <v>-0.108783836591041</v>
      </c>
    </row>
    <row r="105" spans="1:9">
      <c r="A105" s="1" t="s">
        <v>117</v>
      </c>
      <c r="B105">
        <f>HYPERLINK("https://www.suredividend.com/sure-analysis-research-database/","Gamestop Corporation")</f>
        <v>0</v>
      </c>
      <c r="C105">
        <v>-0.010095911155981</v>
      </c>
      <c r="D105">
        <v>-0.224901185770751</v>
      </c>
      <c r="E105">
        <v>-0.4519284516489651</v>
      </c>
      <c r="F105">
        <v>0.06229685807150501</v>
      </c>
      <c r="G105">
        <v>-0.262504701015419</v>
      </c>
      <c r="H105">
        <v>0.206583602522688</v>
      </c>
      <c r="I105">
        <v>4.11556320759639</v>
      </c>
    </row>
    <row r="106" spans="1:9">
      <c r="A106" s="1" t="s">
        <v>118</v>
      </c>
      <c r="B106">
        <f>HYPERLINK("https://www.suredividend.com/sure-analysis-GNTX/","Gentex Corp.")</f>
        <v>0</v>
      </c>
      <c r="C106">
        <v>0.080510622955498</v>
      </c>
      <c r="D106">
        <v>0.188518833706509</v>
      </c>
      <c r="E106">
        <v>0.064239052431436</v>
      </c>
      <c r="F106">
        <v>0.059512410694557</v>
      </c>
      <c r="G106">
        <v>-0.08601962659279401</v>
      </c>
      <c r="H106">
        <v>-0.188951472404052</v>
      </c>
      <c r="I106">
        <v>0.367349945581658</v>
      </c>
    </row>
    <row r="107" spans="1:9">
      <c r="A107" s="1" t="s">
        <v>119</v>
      </c>
      <c r="B107">
        <f>HYPERLINK("https://www.suredividend.com/sure-analysis-GPC/","Genuine Parts Co.")</f>
        <v>0</v>
      </c>
      <c r="C107">
        <v>-0.07571861249214201</v>
      </c>
      <c r="D107">
        <v>0.001130248444206</v>
      </c>
      <c r="E107">
        <v>0.131367791062796</v>
      </c>
      <c r="F107">
        <v>-0.067834706933317</v>
      </c>
      <c r="G107">
        <v>0.269283710885202</v>
      </c>
      <c r="H107">
        <v>0.6749600004142351</v>
      </c>
      <c r="I107">
        <v>0.7836347595941771</v>
      </c>
    </row>
    <row r="108" spans="1:9">
      <c r="A108" s="1" t="s">
        <v>120</v>
      </c>
      <c r="B108">
        <f>HYPERLINK("https://www.suredividend.com/sure-analysis-research-database/","Group 1 Automotive, Inc.")</f>
        <v>0</v>
      </c>
      <c r="C108">
        <v>0.144775859061573</v>
      </c>
      <c r="D108">
        <v>0.271538626965608</v>
      </c>
      <c r="E108">
        <v>0.134018540330546</v>
      </c>
      <c r="F108">
        <v>0.09158951045074001</v>
      </c>
      <c r="G108">
        <v>0.159580244790458</v>
      </c>
      <c r="H108">
        <v>0.277321238928293</v>
      </c>
      <c r="I108">
        <v>1.551803331380609</v>
      </c>
    </row>
    <row r="109" spans="1:9">
      <c r="A109" s="1" t="s">
        <v>121</v>
      </c>
      <c r="B109">
        <f>HYPERLINK("https://www.suredividend.com/sure-analysis-GPS/","Gap, Inc.")</f>
        <v>0</v>
      </c>
      <c r="C109">
        <v>0.124044180118946</v>
      </c>
      <c r="D109">
        <v>0.288218111002921</v>
      </c>
      <c r="E109">
        <v>0.429358571289663</v>
      </c>
      <c r="F109">
        <v>0.172872340425532</v>
      </c>
      <c r="G109">
        <v>-0.141978831586593</v>
      </c>
      <c r="H109">
        <v>-0.385659823638398</v>
      </c>
      <c r="I109">
        <v>-0.574402377942269</v>
      </c>
    </row>
    <row r="110" spans="1:9">
      <c r="A110" s="1" t="s">
        <v>122</v>
      </c>
      <c r="B110">
        <f>HYPERLINK("https://www.suredividend.com/sure-analysis-GRMN/","Garmin Ltd")</f>
        <v>0</v>
      </c>
      <c r="C110">
        <v>0.064051856734783</v>
      </c>
      <c r="D110">
        <v>0.178995498270157</v>
      </c>
      <c r="E110">
        <v>-0.06246490898601</v>
      </c>
      <c r="F110">
        <v>0.049409470148444</v>
      </c>
      <c r="G110">
        <v>-0.178612894717425</v>
      </c>
      <c r="H110">
        <v>-0.183642849436262</v>
      </c>
      <c r="I110">
        <v>0.717807733238736</v>
      </c>
    </row>
    <row r="111" spans="1:9">
      <c r="A111" s="1" t="s">
        <v>123</v>
      </c>
      <c r="B111">
        <f>HYPERLINK("https://www.suredividend.com/sure-analysis-research-database/","Groupon Inc")</f>
        <v>0</v>
      </c>
      <c r="C111">
        <v>0.109418282548476</v>
      </c>
      <c r="D111">
        <v>0.167638483965014</v>
      </c>
      <c r="E111">
        <v>-0.242911153119092</v>
      </c>
      <c r="F111">
        <v>-0.066433566433566</v>
      </c>
      <c r="G111">
        <v>-0.625875758991125</v>
      </c>
      <c r="H111">
        <v>-0.753462603878116</v>
      </c>
      <c r="I111">
        <v>-0.9270491803278681</v>
      </c>
    </row>
    <row r="112" spans="1:9">
      <c r="A112" s="1" t="s">
        <v>124</v>
      </c>
      <c r="B112">
        <f>HYPERLINK("https://www.suredividend.com/sure-analysis-research-database/","Hyatt Hotels Corporation")</f>
        <v>0</v>
      </c>
      <c r="C112">
        <v>0.205524861878452</v>
      </c>
      <c r="D112">
        <v>0.231515972457387</v>
      </c>
      <c r="E112">
        <v>0.371119768757069</v>
      </c>
      <c r="F112">
        <v>0.206191265892758</v>
      </c>
      <c r="G112">
        <v>0.253878864498333</v>
      </c>
      <c r="H112">
        <v>0.535538353272343</v>
      </c>
      <c r="I112">
        <v>0.393714869698518</v>
      </c>
    </row>
    <row r="113" spans="1:9">
      <c r="A113" s="1" t="s">
        <v>125</v>
      </c>
      <c r="B113">
        <f>HYPERLINK("https://www.suredividend.com/sure-analysis-HAS/","Hasbro, Inc.")</f>
        <v>0</v>
      </c>
      <c r="C113">
        <v>0.09740034662045001</v>
      </c>
      <c r="D113">
        <v>-0.022727904112506</v>
      </c>
      <c r="E113">
        <v>-0.204128676757088</v>
      </c>
      <c r="F113">
        <v>0.037862645467956</v>
      </c>
      <c r="G113">
        <v>-0.316428283805331</v>
      </c>
      <c r="H113">
        <v>-0.308257862940668</v>
      </c>
      <c r="I113">
        <v>-0.191260711133703</v>
      </c>
    </row>
    <row r="114" spans="1:9">
      <c r="A114" s="1" t="s">
        <v>126</v>
      </c>
      <c r="B114">
        <f>HYPERLINK("https://www.suredividend.com/sure-analysis-HBI/","Hanesbrands Inc")</f>
        <v>0</v>
      </c>
      <c r="C114">
        <v>0.351351351351351</v>
      </c>
      <c r="D114">
        <v>0.111435279734366</v>
      </c>
      <c r="E114">
        <v>-0.267902081903454</v>
      </c>
      <c r="F114">
        <v>0.257861635220125</v>
      </c>
      <c r="G114">
        <v>-0.460141577871203</v>
      </c>
      <c r="H114">
        <v>-0.437131056997516</v>
      </c>
      <c r="I114">
        <v>-0.5702252019941551</v>
      </c>
    </row>
    <row r="115" spans="1:9">
      <c r="A115" s="1" t="s">
        <v>127</v>
      </c>
      <c r="B115">
        <f>HYPERLINK("https://www.suredividend.com/sure-analysis-HD/","Home Depot, Inc.")</f>
        <v>0</v>
      </c>
      <c r="C115">
        <v>-0.003542958370239</v>
      </c>
      <c r="D115">
        <v>0.150167723664718</v>
      </c>
      <c r="E115">
        <v>0.040390949193251</v>
      </c>
      <c r="F115">
        <v>-0.002722725258025</v>
      </c>
      <c r="G115">
        <v>-0.07497870248584</v>
      </c>
      <c r="H115">
        <v>0.160813586604432</v>
      </c>
      <c r="I115">
        <v>0.7337050984139071</v>
      </c>
    </row>
    <row r="116" spans="1:9">
      <c r="A116" s="1" t="s">
        <v>128</v>
      </c>
      <c r="B116">
        <f>HYPERLINK("https://www.suredividend.com/sure-analysis-research-database/","Hibbett Inc")</f>
        <v>0</v>
      </c>
      <c r="C116">
        <v>0.053337591823698</v>
      </c>
      <c r="D116">
        <v>0.188931187633385</v>
      </c>
      <c r="E116">
        <v>0.4502918833346151</v>
      </c>
      <c r="F116">
        <v>-0.03312811492231</v>
      </c>
      <c r="G116">
        <v>0.180084552449891</v>
      </c>
      <c r="H116">
        <v>0.248949110436185</v>
      </c>
      <c r="I116">
        <v>1.597433282272005</v>
      </c>
    </row>
    <row r="117" spans="1:9">
      <c r="A117" s="1" t="s">
        <v>129</v>
      </c>
      <c r="B117">
        <f>HYPERLINK("https://www.suredividend.com/sure-analysis-research-database/","Hilton Worldwide Holdings Inc")</f>
        <v>0</v>
      </c>
      <c r="C117">
        <v>0.101476893758932</v>
      </c>
      <c r="D117">
        <v>0.058289053589615</v>
      </c>
      <c r="E117">
        <v>0.150671432375242</v>
      </c>
      <c r="F117">
        <v>0.09781576448243101</v>
      </c>
      <c r="G117">
        <v>-0.021550988394319</v>
      </c>
      <c r="H117">
        <v>0.326164600429818</v>
      </c>
      <c r="I117">
        <v>0.6486082737032001</v>
      </c>
    </row>
    <row r="118" spans="1:9">
      <c r="A118" s="1" t="s">
        <v>130</v>
      </c>
      <c r="B118">
        <f>HYPERLINK("https://www.suredividend.com/sure-analysis-HOG/","Harley-Davidson, Inc.")</f>
        <v>0</v>
      </c>
      <c r="C118">
        <v>0.04677653902084301</v>
      </c>
      <c r="D118">
        <v>0.207173163246482</v>
      </c>
      <c r="E118">
        <v>0.25711657798838</v>
      </c>
      <c r="F118">
        <v>0.038221153846153</v>
      </c>
      <c r="G118">
        <v>0.312099937113987</v>
      </c>
      <c r="H118">
        <v>0.07755448274141401</v>
      </c>
      <c r="I118">
        <v>-0.09230953526836601</v>
      </c>
    </row>
    <row r="119" spans="1:9">
      <c r="A119" s="1" t="s">
        <v>131</v>
      </c>
      <c r="B119">
        <f>HYPERLINK("https://www.suredividend.com/sure-analysis-HRB/","H&amp;R Block Inc.")</f>
        <v>0</v>
      </c>
      <c r="C119">
        <v>-0.047085772461186</v>
      </c>
      <c r="D119">
        <v>-0.080985682130031</v>
      </c>
      <c r="E119">
        <v>-0.000112166904353</v>
      </c>
      <c r="F119">
        <v>0.025472473294987</v>
      </c>
      <c r="G119">
        <v>0.8022788429600881</v>
      </c>
      <c r="H119">
        <v>1.423881447336902</v>
      </c>
      <c r="I119">
        <v>0.7620399000381201</v>
      </c>
    </row>
    <row r="120" spans="1:9">
      <c r="A120" s="1" t="s">
        <v>132</v>
      </c>
      <c r="B120">
        <f>HYPERLINK("https://www.suredividend.com/sure-analysis-research-database/","Haverty Furniture Cos., Inc.")</f>
        <v>0</v>
      </c>
      <c r="C120">
        <v>0.09764089121887201</v>
      </c>
      <c r="D120">
        <v>0.306042884990253</v>
      </c>
      <c r="E120">
        <v>0.315340005575471</v>
      </c>
      <c r="F120">
        <v>0.120401337792642</v>
      </c>
      <c r="G120">
        <v>0.22397679193856</v>
      </c>
      <c r="H120">
        <v>0.052446388066828</v>
      </c>
      <c r="I120">
        <v>0.671898628044976</v>
      </c>
    </row>
    <row r="121" spans="1:9">
      <c r="A121" s="1" t="s">
        <v>133</v>
      </c>
      <c r="B121">
        <f>HYPERLINK("https://www.suredividend.com/sure-analysis-research-database/","Marinemax, Inc.")</f>
        <v>0</v>
      </c>
      <c r="C121">
        <v>0.119118130964132</v>
      </c>
      <c r="D121">
        <v>0.209029505865624</v>
      </c>
      <c r="E121">
        <v>-0.206301050175029</v>
      </c>
      <c r="F121">
        <v>0.089365791159513</v>
      </c>
      <c r="G121">
        <v>-0.185779267416806</v>
      </c>
      <c r="H121">
        <v>-0.236245227936222</v>
      </c>
      <c r="I121">
        <v>0.692039800995024</v>
      </c>
    </row>
    <row r="122" spans="1:9">
      <c r="A122" s="1" t="s">
        <v>134</v>
      </c>
      <c r="B122">
        <f>HYPERLINK("https://www.suredividend.com/sure-analysis-research-database/","IAA Inc")</f>
        <v>0</v>
      </c>
      <c r="C122">
        <v>0.061357702349869</v>
      </c>
      <c r="D122">
        <v>0.122928176795579</v>
      </c>
      <c r="E122">
        <v>0.101626016260162</v>
      </c>
      <c r="F122">
        <v>0.016249999999999</v>
      </c>
      <c r="G122">
        <v>-0.08692722371967601</v>
      </c>
      <c r="H122">
        <v>-0.325982424141933</v>
      </c>
      <c r="I122">
        <v>0.111566858080393</v>
      </c>
    </row>
    <row r="123" spans="1:9">
      <c r="A123" s="1" t="s">
        <v>135</v>
      </c>
      <c r="B123">
        <f>HYPERLINK("https://www.suredividend.com/sure-analysis-research-database/","Installed Building Products Inc")</f>
        <v>0</v>
      </c>
      <c r="C123">
        <v>0.176585253984634</v>
      </c>
      <c r="D123">
        <v>0.259475834167992</v>
      </c>
      <c r="E123">
        <v>0.088065319972429</v>
      </c>
      <c r="F123">
        <v>0.198714953271028</v>
      </c>
      <c r="G123">
        <v>-0.031297557144097</v>
      </c>
      <c r="H123">
        <v>-0.09724519457484901</v>
      </c>
      <c r="I123">
        <v>0.420746414557216</v>
      </c>
    </row>
    <row r="124" spans="1:9">
      <c r="A124" s="1" t="s">
        <v>136</v>
      </c>
      <c r="B124">
        <f>HYPERLINK("https://www.suredividend.com/sure-analysis-IPG/","Interpublic Group Of Cos., Inc.")</f>
        <v>0</v>
      </c>
      <c r="C124">
        <v>0.104846083511124</v>
      </c>
      <c r="D124">
        <v>0.294582751515108</v>
      </c>
      <c r="E124">
        <v>0.252556943830163</v>
      </c>
      <c r="F124">
        <v>0.08826178324827301</v>
      </c>
      <c r="G124">
        <v>0.06272573760495301</v>
      </c>
      <c r="H124">
        <v>0.5808501266860581</v>
      </c>
      <c r="I124">
        <v>0.9961123990242451</v>
      </c>
    </row>
    <row r="125" spans="1:9">
      <c r="A125" s="1" t="s">
        <v>137</v>
      </c>
      <c r="B125">
        <f>HYPERLINK("https://www.suredividend.com/sure-analysis-research-database/","Irobot Corp")</f>
        <v>0</v>
      </c>
      <c r="C125">
        <v>-0.043369474562135</v>
      </c>
      <c r="D125">
        <v>-0.184935157221531</v>
      </c>
      <c r="E125">
        <v>0.042016806722689</v>
      </c>
      <c r="F125">
        <v>-0.046748389777685</v>
      </c>
      <c r="G125">
        <v>-0.283684621389539</v>
      </c>
      <c r="H125">
        <v>-0.5362846169395591</v>
      </c>
      <c r="I125">
        <v>-0.489882143651323</v>
      </c>
    </row>
    <row r="126" spans="1:9">
      <c r="A126" s="1" t="s">
        <v>138</v>
      </c>
      <c r="B126">
        <f>HYPERLINK("https://www.suredividend.com/sure-analysis-research-database/","Jetblue Airways Corp")</f>
        <v>0</v>
      </c>
      <c r="C126">
        <v>0.344827586206896</v>
      </c>
      <c r="D126">
        <v>0.198324022346368</v>
      </c>
      <c r="E126">
        <v>0.025089605734767</v>
      </c>
      <c r="F126">
        <v>0.324074074074074</v>
      </c>
      <c r="G126">
        <v>-0.376906318082788</v>
      </c>
      <c r="H126">
        <v>-0.438848920863309</v>
      </c>
      <c r="I126">
        <v>-0.620185922974767</v>
      </c>
    </row>
    <row r="127" spans="1:9">
      <c r="A127" s="1" t="s">
        <v>139</v>
      </c>
      <c r="B127">
        <f>HYPERLINK("https://www.suredividend.com/sure-analysis-research-database/","JD.com Inc")</f>
        <v>0</v>
      </c>
      <c r="C127">
        <v>0.047858505288711</v>
      </c>
      <c r="D127">
        <v>0.433689205219454</v>
      </c>
      <c r="E127">
        <v>-0.018674894446248</v>
      </c>
      <c r="F127">
        <v>0.07660787457687501</v>
      </c>
      <c r="G127">
        <v>-0.156620452686728</v>
      </c>
      <c r="H127">
        <v>-0.347227038173661</v>
      </c>
      <c r="I127">
        <v>0.368860739995741</v>
      </c>
    </row>
    <row r="128" spans="1:9">
      <c r="A128" s="1" t="s">
        <v>140</v>
      </c>
      <c r="B128">
        <f>HYPERLINK("https://www.suredividend.com/sure-analysis-JWN/","Nordstrom, Inc.")</f>
        <v>0</v>
      </c>
      <c r="C128">
        <v>0.05942995755003001</v>
      </c>
      <c r="D128">
        <v>-0.123752965546989</v>
      </c>
      <c r="E128">
        <v>-0.243464215034578</v>
      </c>
      <c r="F128">
        <v>0.08240396530359301</v>
      </c>
      <c r="G128">
        <v>-0.096331010795404</v>
      </c>
      <c r="H128">
        <v>-0.51636523698657</v>
      </c>
      <c r="I128">
        <v>-0.6308512818779041</v>
      </c>
    </row>
    <row r="129" spans="1:9">
      <c r="A129" s="1" t="s">
        <v>141</v>
      </c>
      <c r="B129">
        <f>HYPERLINK("https://www.suredividend.com/sure-analysis-research-database/","Carmax Inc")</f>
        <v>0</v>
      </c>
      <c r="C129">
        <v>0.155244755244755</v>
      </c>
      <c r="D129">
        <v>0.186568504219788</v>
      </c>
      <c r="E129">
        <v>-0.299629040805511</v>
      </c>
      <c r="F129">
        <v>0.08523567088191801</v>
      </c>
      <c r="G129">
        <v>-0.388714153561517</v>
      </c>
      <c r="H129">
        <v>-0.4430209035738361</v>
      </c>
      <c r="I129">
        <v>-0.07567491956917001</v>
      </c>
    </row>
    <row r="130" spans="1:9">
      <c r="A130" s="1" t="s">
        <v>142</v>
      </c>
      <c r="B130">
        <f>HYPERLINK("https://www.suredividend.com/sure-analysis-KSS/","Kohl`s Corp.")</f>
        <v>0</v>
      </c>
      <c r="C130">
        <v>0.278470490440565</v>
      </c>
      <c r="D130">
        <v>0.08084556136504201</v>
      </c>
      <c r="E130">
        <v>0.034057330343666</v>
      </c>
      <c r="F130">
        <v>0.218217821782178</v>
      </c>
      <c r="G130">
        <v>-0.317619655038544</v>
      </c>
      <c r="H130">
        <v>-0.282936881661273</v>
      </c>
      <c r="I130">
        <v>-0.463344848040755</v>
      </c>
    </row>
    <row r="131" spans="1:9">
      <c r="A131" s="1" t="s">
        <v>143</v>
      </c>
      <c r="B131">
        <f>HYPERLINK("https://www.suredividend.com/sure-analysis-KTB/","Kontoor Brands Inc")</f>
        <v>0</v>
      </c>
      <c r="C131">
        <v>0.173278730483747</v>
      </c>
      <c r="D131">
        <v>0.328233657858136</v>
      </c>
      <c r="E131">
        <v>0.23002286168146</v>
      </c>
      <c r="F131">
        <v>0.14628657164291</v>
      </c>
      <c r="G131">
        <v>0.023100100435219</v>
      </c>
      <c r="H131">
        <v>0.18319674775763</v>
      </c>
      <c r="I131">
        <v>0.131851851851851</v>
      </c>
    </row>
    <row r="132" spans="1:9">
      <c r="A132" s="1" t="s">
        <v>144</v>
      </c>
      <c r="B132">
        <f>HYPERLINK("https://www.suredividend.com/sure-analysis-LAD/","Lithia Motors, Inc.")</f>
        <v>0</v>
      </c>
      <c r="C132">
        <v>0.230525130514894</v>
      </c>
      <c r="D132">
        <v>0.300345666298698</v>
      </c>
      <c r="E132">
        <v>-0.085867330992679</v>
      </c>
      <c r="F132">
        <v>0.174269805607111</v>
      </c>
      <c r="G132">
        <v>-0.161628954731729</v>
      </c>
      <c r="H132">
        <v>-0.280269499287065</v>
      </c>
      <c r="I132">
        <v>1.001963493019107</v>
      </c>
    </row>
    <row r="133" spans="1:9">
      <c r="A133" s="1" t="s">
        <v>145</v>
      </c>
      <c r="B133">
        <f>HYPERLINK("https://www.suredividend.com/sure-analysis-research-database/","LCI Industries")</f>
        <v>0</v>
      </c>
      <c r="C133">
        <v>0.111302661351147</v>
      </c>
      <c r="D133">
        <v>0.06147257965418201</v>
      </c>
      <c r="E133">
        <v>-0.189517954133977</v>
      </c>
      <c r="F133">
        <v>0.115630070308274</v>
      </c>
      <c r="G133">
        <v>-0.09865899964607001</v>
      </c>
      <c r="H133">
        <v>-0.222410031317711</v>
      </c>
      <c r="I133">
        <v>-0.066901886280363</v>
      </c>
    </row>
    <row r="134" spans="1:9">
      <c r="A134" s="1" t="s">
        <v>146</v>
      </c>
      <c r="B134">
        <f>HYPERLINK("https://www.suredividend.com/sure-analysis-research-database/","Lands` End, Inc.")</f>
        <v>0</v>
      </c>
      <c r="C134">
        <v>0.09228650137741001</v>
      </c>
      <c r="D134">
        <v>-0.133333333333333</v>
      </c>
      <c r="E134">
        <v>-0.3928024502297091</v>
      </c>
      <c r="F134">
        <v>0.044795783926218</v>
      </c>
      <c r="G134">
        <v>-0.53625730994152</v>
      </c>
      <c r="H134">
        <v>-0.7355785261753911</v>
      </c>
      <c r="I134">
        <v>-0.604488778054862</v>
      </c>
    </row>
    <row r="135" spans="1:9">
      <c r="A135" s="1" t="s">
        <v>147</v>
      </c>
      <c r="B135">
        <f>HYPERLINK("https://www.suredividend.com/sure-analysis-research-database/","Lear Corp.")</f>
        <v>0</v>
      </c>
      <c r="C135">
        <v>0.124011206328279</v>
      </c>
      <c r="D135">
        <v>0.06293534102216601</v>
      </c>
      <c r="E135">
        <v>-0.022802002965764</v>
      </c>
      <c r="F135">
        <v>0.09990324141267501</v>
      </c>
      <c r="G135">
        <v>-0.182454016409654</v>
      </c>
      <c r="H135">
        <v>-0.1569429680354</v>
      </c>
      <c r="I135">
        <v>-0.226437125120293</v>
      </c>
    </row>
    <row r="136" spans="1:9">
      <c r="A136" s="1" t="s">
        <v>148</v>
      </c>
      <c r="B136">
        <f>HYPERLINK("https://www.suredividend.com/sure-analysis-LEG/","Leggett &amp; Platt, Inc.")</f>
        <v>0</v>
      </c>
      <c r="C136">
        <v>0.06610275689223001</v>
      </c>
      <c r="D136">
        <v>0.102643363078458</v>
      </c>
      <c r="E136">
        <v>-0.104369979681857</v>
      </c>
      <c r="F136">
        <v>0.05584858827179601</v>
      </c>
      <c r="G136">
        <v>-0.08455800265244101</v>
      </c>
      <c r="H136">
        <v>-0.162451852672253</v>
      </c>
      <c r="I136">
        <v>-0.137295066382394</v>
      </c>
    </row>
    <row r="137" spans="1:9">
      <c r="A137" s="1" t="s">
        <v>149</v>
      </c>
      <c r="B137">
        <f>HYPERLINK("https://www.suredividend.com/sure-analysis-LEN/","Lennar Corp.")</f>
        <v>0</v>
      </c>
      <c r="C137">
        <v>0.062060632688927</v>
      </c>
      <c r="D137">
        <v>0.316764265286667</v>
      </c>
      <c r="E137">
        <v>0.169428674405609</v>
      </c>
      <c r="F137">
        <v>0.068397790055248</v>
      </c>
      <c r="G137">
        <v>0.03330316103777</v>
      </c>
      <c r="H137">
        <v>0.176147166189631</v>
      </c>
      <c r="I137">
        <v>0.40971154056438</v>
      </c>
    </row>
    <row r="138" spans="1:9">
      <c r="A138" s="1" t="s">
        <v>150</v>
      </c>
      <c r="B138">
        <f>HYPERLINK("https://www.suredividend.com/sure-analysis-research-database/","Lennar Corp.")</f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>
      <c r="A139" s="1" t="s">
        <v>151</v>
      </c>
      <c r="B139">
        <f>HYPERLINK("https://www.suredividend.com/sure-analysis-research-database/","Leslies Inc")</f>
        <v>0</v>
      </c>
      <c r="C139">
        <v>0.155629139072847</v>
      </c>
      <c r="D139">
        <v>0.043348281016442</v>
      </c>
      <c r="E139">
        <v>-0.065595716198125</v>
      </c>
      <c r="F139">
        <v>0.143325143325143</v>
      </c>
      <c r="G139">
        <v>-0.337760910815939</v>
      </c>
      <c r="H139">
        <v>-0.5063649222065061</v>
      </c>
      <c r="I139">
        <v>-0.356682027649769</v>
      </c>
    </row>
    <row r="140" spans="1:9">
      <c r="A140" s="1" t="s">
        <v>152</v>
      </c>
      <c r="B140">
        <f>HYPERLINK("https://www.suredividend.com/sure-analysis-research-database/","LGI Homes Inc")</f>
        <v>0</v>
      </c>
      <c r="C140">
        <v>0.101642710472279</v>
      </c>
      <c r="D140">
        <v>0.364966289276173</v>
      </c>
      <c r="E140">
        <v>0.010738507912584</v>
      </c>
      <c r="F140">
        <v>0.158747300215982</v>
      </c>
      <c r="G140">
        <v>-0.107989026519245</v>
      </c>
      <c r="H140">
        <v>-0.029837251356238</v>
      </c>
      <c r="I140">
        <v>0.4923504867872041</v>
      </c>
    </row>
    <row r="141" spans="1:9">
      <c r="A141" s="1" t="s">
        <v>153</v>
      </c>
      <c r="B141">
        <f>HYPERLINK("https://www.suredividend.com/sure-analysis-research-database/","LKQ Corp")</f>
        <v>0</v>
      </c>
      <c r="C141">
        <v>0.053463855421686</v>
      </c>
      <c r="D141">
        <v>0.09230952413484801</v>
      </c>
      <c r="E141">
        <v>0.06427085274797101</v>
      </c>
      <c r="F141">
        <v>0.04774386818947701</v>
      </c>
      <c r="G141">
        <v>0.062024831188154</v>
      </c>
      <c r="H141">
        <v>0.54328137582597</v>
      </c>
      <c r="I141">
        <v>0.337990957323444</v>
      </c>
    </row>
    <row r="142" spans="1:9">
      <c r="A142" s="1" t="s">
        <v>154</v>
      </c>
      <c r="B142">
        <f>HYPERLINK("https://www.suredividend.com/sure-analysis-research-database/","LL Flooring Holdings Inc")</f>
        <v>0</v>
      </c>
      <c r="C142">
        <v>0.001712328767123</v>
      </c>
      <c r="D142">
        <v>-0.189750692520775</v>
      </c>
      <c r="E142">
        <v>-0.406091370558375</v>
      </c>
      <c r="F142">
        <v>0.040925266903914</v>
      </c>
      <c r="G142">
        <v>-0.585987261146496</v>
      </c>
      <c r="H142">
        <v>-0.8030966004712211</v>
      </c>
      <c r="I142">
        <v>-0.8121990369181381</v>
      </c>
    </row>
    <row r="143" spans="1:9">
      <c r="A143" s="1" t="s">
        <v>155</v>
      </c>
      <c r="B143">
        <f>HYPERLINK("https://www.suredividend.com/sure-analysis-research-database/","El Pollo Loco Holdings Inc")</f>
        <v>0</v>
      </c>
      <c r="C143">
        <v>0.067372473532242</v>
      </c>
      <c r="D143">
        <v>0.139773895169578</v>
      </c>
      <c r="E143">
        <v>0.331076863987709</v>
      </c>
      <c r="F143">
        <v>0.113453815261044</v>
      </c>
      <c r="G143">
        <v>-0.016521376692709</v>
      </c>
      <c r="H143">
        <v>-0.345015562524731</v>
      </c>
      <c r="I143">
        <v>0.255391163585732</v>
      </c>
    </row>
    <row r="144" spans="1:9">
      <c r="A144" s="1" t="s">
        <v>156</v>
      </c>
      <c r="B144">
        <f>HYPERLINK("https://www.suredividend.com/sure-analysis-research-database/","Grand Canyon Education Inc")</f>
        <v>0</v>
      </c>
      <c r="C144">
        <v>0.042866461653154</v>
      </c>
      <c r="D144">
        <v>0.333849821215732</v>
      </c>
      <c r="E144">
        <v>0.191672878287722</v>
      </c>
      <c r="F144">
        <v>0.05915199697141701</v>
      </c>
      <c r="G144">
        <v>0.335600907029478</v>
      </c>
      <c r="H144">
        <v>0.29211407458723</v>
      </c>
      <c r="I144">
        <v>0.189140367654872</v>
      </c>
    </row>
    <row r="145" spans="1:9">
      <c r="A145" s="1" t="s">
        <v>157</v>
      </c>
      <c r="B145">
        <f>HYPERLINK("https://www.suredividend.com/sure-analysis-LOW/","Lowe`s Cos., Inc.")</f>
        <v>0</v>
      </c>
      <c r="C145">
        <v>0.027014812955058</v>
      </c>
      <c r="D145">
        <v>0.121511213467127</v>
      </c>
      <c r="E145">
        <v>0.051604889014114</v>
      </c>
      <c r="F145">
        <v>0.0265508933949</v>
      </c>
      <c r="G145">
        <v>-0.07706525432486</v>
      </c>
      <c r="H145">
        <v>0.217610796748354</v>
      </c>
      <c r="I145">
        <v>1.05197713359271</v>
      </c>
    </row>
    <row r="146" spans="1:9">
      <c r="A146" s="1" t="s">
        <v>158</v>
      </c>
      <c r="B146">
        <f>HYPERLINK("https://www.suredividend.com/sure-analysis-research-database/","Liquidity Services Inc")</f>
        <v>0</v>
      </c>
      <c r="C146">
        <v>0.07803468208092401</v>
      </c>
      <c r="D146">
        <v>-0.121319199057714</v>
      </c>
      <c r="E146">
        <v>-0.224128965158606</v>
      </c>
      <c r="F146">
        <v>0.061166429587482</v>
      </c>
      <c r="G146">
        <v>-0.140552995391705</v>
      </c>
      <c r="H146">
        <v>-0.216797900262467</v>
      </c>
      <c r="I146">
        <v>2.014141414141414</v>
      </c>
    </row>
    <row r="147" spans="1:9">
      <c r="A147" s="1" t="s">
        <v>159</v>
      </c>
      <c r="B147">
        <f>HYPERLINK("https://www.suredividend.com/sure-analysis-research-database/","Liberty Media Corp.")</f>
        <v>0</v>
      </c>
      <c r="C147">
        <v>0.02661207778915</v>
      </c>
      <c r="D147">
        <v>-0.038581356338365</v>
      </c>
      <c r="E147">
        <v>0.012108980827447</v>
      </c>
      <c r="F147">
        <v>0.020605443907402</v>
      </c>
      <c r="G147">
        <v>-0.138686131386861</v>
      </c>
      <c r="H147">
        <v>-0.010115963483839</v>
      </c>
      <c r="I147">
        <v>-0.023442729492175</v>
      </c>
    </row>
    <row r="148" spans="1:9">
      <c r="A148" s="1" t="s">
        <v>160</v>
      </c>
      <c r="B148">
        <f>HYPERLINK("https://www.suredividend.com/sure-analysis-research-database/","Liberty Media Corp.")</f>
        <v>0</v>
      </c>
      <c r="C148">
        <v>0.025910723447922</v>
      </c>
      <c r="D148">
        <v>-0.038239538239538</v>
      </c>
      <c r="E148">
        <v>0.01394523326572</v>
      </c>
      <c r="F148">
        <v>0.021978021978021</v>
      </c>
      <c r="G148">
        <v>-0.139999999999999</v>
      </c>
      <c r="H148">
        <v>-0.009658246656760001</v>
      </c>
      <c r="I148">
        <v>-0.029307674756173</v>
      </c>
    </row>
    <row r="149" spans="1:9">
      <c r="A149" s="1" t="s">
        <v>161</v>
      </c>
      <c r="B149">
        <f>HYPERLINK("https://www.suredividend.com/sure-analysis-research-database/","Lululemon Athletica inc.")</f>
        <v>0</v>
      </c>
      <c r="C149">
        <v>-0.0004154283705620001</v>
      </c>
      <c r="D149">
        <v>0.04745002176606501</v>
      </c>
      <c r="E149">
        <v>0.027257799671592</v>
      </c>
      <c r="F149">
        <v>-0.023659404457207</v>
      </c>
      <c r="G149">
        <v>-0.000702830490064</v>
      </c>
      <c r="H149">
        <v>-0.09691947916967401</v>
      </c>
      <c r="I149">
        <v>2.961499493414387</v>
      </c>
    </row>
    <row r="150" spans="1:9">
      <c r="A150" s="1" t="s">
        <v>162</v>
      </c>
      <c r="B150">
        <f>HYPERLINK("https://www.suredividend.com/sure-analysis-research-database/","Southwest Airlines Co")</f>
        <v>0</v>
      </c>
      <c r="C150">
        <v>0.0505100898291</v>
      </c>
      <c r="D150">
        <v>0.125410717213986</v>
      </c>
      <c r="E150">
        <v>-0.07427529444090501</v>
      </c>
      <c r="F150">
        <v>0.106361128691353</v>
      </c>
      <c r="G150">
        <v>-0.141085810301871</v>
      </c>
      <c r="H150">
        <v>-0.213944530699856</v>
      </c>
      <c r="I150">
        <v>-0.409518134293995</v>
      </c>
    </row>
    <row r="151" spans="1:9">
      <c r="A151" s="1" t="s">
        <v>163</v>
      </c>
      <c r="B151">
        <f>HYPERLINK("https://www.suredividend.com/sure-analysis-research-database/","Las Vegas Sands Corp")</f>
        <v>0</v>
      </c>
      <c r="C151">
        <v>0.17304385210662</v>
      </c>
      <c r="D151">
        <v>0.3967238290248271</v>
      </c>
      <c r="E151">
        <v>0.399589638368812</v>
      </c>
      <c r="F151">
        <v>0.135219471603911</v>
      </c>
      <c r="G151">
        <v>0.247314285714285</v>
      </c>
      <c r="H151">
        <v>0.007198228128460001</v>
      </c>
      <c r="I151">
        <v>-0.205285861166046</v>
      </c>
    </row>
    <row r="152" spans="1:9">
      <c r="A152" s="1" t="s">
        <v>164</v>
      </c>
      <c r="B152">
        <f>HYPERLINK("https://www.suredividend.com/sure-analysis-research-database/","Lyft Inc")</f>
        <v>0</v>
      </c>
      <c r="C152">
        <v>0.524752475247524</v>
      </c>
      <c r="D152">
        <v>0.135693215339232</v>
      </c>
      <c r="E152">
        <v>0.137370753323486</v>
      </c>
      <c r="F152">
        <v>0.397459165154265</v>
      </c>
      <c r="G152">
        <v>-0.581521739130434</v>
      </c>
      <c r="H152">
        <v>-0.6778916544655931</v>
      </c>
      <c r="I152">
        <v>-0.8032954400306551</v>
      </c>
    </row>
    <row r="153" spans="1:9">
      <c r="A153" s="1" t="s">
        <v>165</v>
      </c>
      <c r="B153">
        <f>HYPERLINK("https://www.suredividend.com/sure-analysis-research-database/","Live Nation Entertainment Inc")</f>
        <v>0</v>
      </c>
      <c r="C153">
        <v>0.06433328609890801</v>
      </c>
      <c r="D153">
        <v>-0.055576512008047</v>
      </c>
      <c r="E153">
        <v>-0.179842760428041</v>
      </c>
      <c r="F153">
        <v>0.07700028677946601</v>
      </c>
      <c r="G153">
        <v>-0.315564060506652</v>
      </c>
      <c r="H153">
        <v>0.039153292750415</v>
      </c>
      <c r="I153">
        <v>0.728255867464334</v>
      </c>
    </row>
    <row r="154" spans="1:9">
      <c r="A154" s="1" t="s">
        <v>166</v>
      </c>
      <c r="B154">
        <f>HYPERLINK("https://www.suredividend.com/sure-analysis-research-database/","La-Z-Boy Inc.")</f>
        <v>0</v>
      </c>
      <c r="C154">
        <v>0.14328873543375</v>
      </c>
      <c r="D154">
        <v>0.152836831591819</v>
      </c>
      <c r="E154">
        <v>-0.012278471101035</v>
      </c>
      <c r="F154">
        <v>0.160823838737949</v>
      </c>
      <c r="G154">
        <v>-0.174395990724811</v>
      </c>
      <c r="H154">
        <v>-0.378403936540415</v>
      </c>
      <c r="I154">
        <v>-0.100720035034236</v>
      </c>
    </row>
    <row r="155" spans="1:9">
      <c r="A155" s="1" t="s">
        <v>167</v>
      </c>
      <c r="B155">
        <f>HYPERLINK("https://www.suredividend.com/sure-analysis-M/","Macy`s Inc")</f>
        <v>0</v>
      </c>
      <c r="C155">
        <v>0.136863136863137</v>
      </c>
      <c r="D155">
        <v>0.178212388830795</v>
      </c>
      <c r="E155">
        <v>0.265217632997943</v>
      </c>
      <c r="F155">
        <v>0.102179176755448</v>
      </c>
      <c r="G155">
        <v>0.02311447554145</v>
      </c>
      <c r="H155">
        <v>0.8463685111422981</v>
      </c>
      <c r="I155">
        <v>0.029012175438437</v>
      </c>
    </row>
    <row r="156" spans="1:9">
      <c r="A156" s="1" t="s">
        <v>168</v>
      </c>
      <c r="B156">
        <f>HYPERLINK("https://www.suredividend.com/sure-analysis-MAR/","Marriott International, Inc.")</f>
        <v>0</v>
      </c>
      <c r="C156">
        <v>0.133745415025132</v>
      </c>
      <c r="D156">
        <v>0.09014907826200501</v>
      </c>
      <c r="E156">
        <v>0.110790930259951</v>
      </c>
      <c r="F156">
        <v>0.121028947545167</v>
      </c>
      <c r="G156">
        <v>0.06973635046283</v>
      </c>
      <c r="H156">
        <v>0.366459322230936</v>
      </c>
      <c r="I156">
        <v>0.203687143747259</v>
      </c>
    </row>
    <row r="157" spans="1:9">
      <c r="A157" s="1" t="s">
        <v>169</v>
      </c>
      <c r="B157">
        <f>HYPERLINK("https://www.suredividend.com/sure-analysis-research-database/","Mattel, Inc.")</f>
        <v>0</v>
      </c>
      <c r="C157">
        <v>0.184477611940298</v>
      </c>
      <c r="D157">
        <v>0.00100908173562</v>
      </c>
      <c r="E157">
        <v>-0.116258351893095</v>
      </c>
      <c r="F157">
        <v>0.112107623318385</v>
      </c>
      <c r="G157">
        <v>-0.024582104228121</v>
      </c>
      <c r="H157">
        <v>0.080021774632553</v>
      </c>
      <c r="I157">
        <v>0.233064014916096</v>
      </c>
    </row>
    <row r="158" spans="1:9">
      <c r="A158" s="1" t="s">
        <v>170</v>
      </c>
      <c r="B158">
        <f>HYPERLINK("https://www.suredividend.com/sure-analysis-MCD/","McDonald`s Corp")</f>
        <v>0</v>
      </c>
      <c r="C158">
        <v>0.010573051886969</v>
      </c>
      <c r="D158">
        <v>0.06105930522699401</v>
      </c>
      <c r="E158">
        <v>0.069219395794302</v>
      </c>
      <c r="F158">
        <v>0.019162903654232</v>
      </c>
      <c r="G158">
        <v>0.078578226839562</v>
      </c>
      <c r="H158">
        <v>0.316347945589514</v>
      </c>
      <c r="I158">
        <v>0.704670230280904</v>
      </c>
    </row>
    <row r="159" spans="1:9">
      <c r="A159" s="1" t="s">
        <v>171</v>
      </c>
      <c r="B159">
        <f>HYPERLINK("https://www.suredividend.com/sure-analysis-research-database/","Monarch Casino &amp; Resort, Inc.")</f>
        <v>0</v>
      </c>
      <c r="C159">
        <v>0.0009096816114360001</v>
      </c>
      <c r="D159">
        <v>0.04010803511141101</v>
      </c>
      <c r="E159">
        <v>0.255419722901385</v>
      </c>
      <c r="F159">
        <v>0.001690727012615</v>
      </c>
      <c r="G159">
        <v>0.234690605963449</v>
      </c>
      <c r="H159">
        <v>0.252357723577235</v>
      </c>
      <c r="I159">
        <v>0.7013474707311681</v>
      </c>
    </row>
    <row r="160" spans="1:9">
      <c r="A160" s="1" t="s">
        <v>172</v>
      </c>
      <c r="B160">
        <f>HYPERLINK("https://www.suredividend.com/sure-analysis-research-database/","Mister Car Wash Inc")</f>
        <v>0</v>
      </c>
      <c r="C160">
        <v>0.05849889624724001</v>
      </c>
      <c r="D160">
        <v>0.172371638141809</v>
      </c>
      <c r="E160">
        <v>-0.177530017152658</v>
      </c>
      <c r="F160">
        <v>0.039003250270855</v>
      </c>
      <c r="G160">
        <v>-0.401746724890829</v>
      </c>
      <c r="H160">
        <v>-0.527586206896551</v>
      </c>
      <c r="I160">
        <v>-0.527586206896551</v>
      </c>
    </row>
    <row r="161" spans="1:9">
      <c r="A161" s="1" t="s">
        <v>173</v>
      </c>
      <c r="B161">
        <f>HYPERLINK("https://www.suredividend.com/sure-analysis-MDC/","M.D.C. Holdings, Inc.")</f>
        <v>0</v>
      </c>
      <c r="C161">
        <v>0.138810198300283</v>
      </c>
      <c r="D161">
        <v>0.252861184504413</v>
      </c>
      <c r="E161">
        <v>0.000641649703513</v>
      </c>
      <c r="F161">
        <v>0.144936708860759</v>
      </c>
      <c r="G161">
        <v>-0.215881753754795</v>
      </c>
      <c r="H161">
        <v>-0.235862505940123</v>
      </c>
      <c r="I161">
        <v>0.4822219399982791</v>
      </c>
    </row>
    <row r="162" spans="1:9">
      <c r="A162" s="1" t="s">
        <v>174</v>
      </c>
      <c r="B162">
        <f>HYPERLINK("https://www.suredividend.com/sure-analysis-research-database/","MercadoLibre Inc")</f>
        <v>0</v>
      </c>
      <c r="C162">
        <v>0.257460550122529</v>
      </c>
      <c r="D162">
        <v>0.299668599834299</v>
      </c>
      <c r="E162">
        <v>0.437441093308199</v>
      </c>
      <c r="F162">
        <v>0.297610606920022</v>
      </c>
      <c r="G162">
        <v>0.043256441438017</v>
      </c>
      <c r="H162">
        <v>-0.441189791608356</v>
      </c>
      <c r="I162">
        <v>2.117182842705879</v>
      </c>
    </row>
    <row r="163" spans="1:9">
      <c r="A163" s="1" t="s">
        <v>175</v>
      </c>
      <c r="B163">
        <f>HYPERLINK("https://www.suredividend.com/sure-analysis-research-database/","MGM Resorts International")</f>
        <v>0</v>
      </c>
      <c r="C163">
        <v>0.157037037037036</v>
      </c>
      <c r="D163">
        <v>0.151316274393605</v>
      </c>
      <c r="E163">
        <v>0.262299745277285</v>
      </c>
      <c r="F163">
        <v>0.164628690724724</v>
      </c>
      <c r="G163">
        <v>-0.04636311464400401</v>
      </c>
      <c r="H163">
        <v>0.244673086056155</v>
      </c>
      <c r="I163">
        <v>0.09789081257977601</v>
      </c>
    </row>
    <row r="164" spans="1:9">
      <c r="A164" s="1" t="s">
        <v>176</v>
      </c>
      <c r="B164">
        <f>HYPERLINK("https://www.suredividend.com/sure-analysis-research-database/","MI Homes Inc.")</f>
        <v>0</v>
      </c>
      <c r="C164">
        <v>0.167020373514431</v>
      </c>
      <c r="D164">
        <v>0.380964339527875</v>
      </c>
      <c r="E164">
        <v>0.189487345879299</v>
      </c>
      <c r="F164">
        <v>0.190775227371156</v>
      </c>
      <c r="G164">
        <v>0.07402343749999901</v>
      </c>
      <c r="H164">
        <v>0.029582475191911</v>
      </c>
      <c r="I164">
        <v>0.522003874896208</v>
      </c>
    </row>
    <row r="165" spans="1:9">
      <c r="A165" s="1" t="s">
        <v>177</v>
      </c>
      <c r="B165">
        <f>HYPERLINK("https://www.suredividend.com/sure-analysis-research-database/","Monro Inc")</f>
        <v>0</v>
      </c>
      <c r="C165">
        <v>0.03509933774834401</v>
      </c>
      <c r="D165">
        <v>0.006002977888959001</v>
      </c>
      <c r="E165">
        <v>-0.013450650440885</v>
      </c>
      <c r="F165">
        <v>0.037389380530973</v>
      </c>
      <c r="G165">
        <v>-0.115496634774997</v>
      </c>
      <c r="H165">
        <v>-0.143535050403391</v>
      </c>
      <c r="I165">
        <v>-0.177124445668979</v>
      </c>
    </row>
    <row r="166" spans="1:9">
      <c r="A166" s="1" t="s">
        <v>178</v>
      </c>
      <c r="B166">
        <f>HYPERLINK("https://www.suredividend.com/sure-analysis-research-database/","Movado Group, Inc.")</f>
        <v>0</v>
      </c>
      <c r="C166">
        <v>0.146697643544639</v>
      </c>
      <c r="D166">
        <v>0.120981661972927</v>
      </c>
      <c r="E166">
        <v>-0.002860103148422</v>
      </c>
      <c r="F166">
        <v>0.07131782945736401</v>
      </c>
      <c r="G166">
        <v>2.8944397811E-05</v>
      </c>
      <c r="H166">
        <v>0.7746889799776041</v>
      </c>
      <c r="I166">
        <v>0.147630831575625</v>
      </c>
    </row>
    <row r="167" spans="1:9">
      <c r="A167" s="1" t="s">
        <v>179</v>
      </c>
      <c r="B167">
        <f>HYPERLINK("https://www.suredividend.com/sure-analysis-research-database/","Motorcar Parts of America Inc.")</f>
        <v>0</v>
      </c>
      <c r="C167">
        <v>0.210859728506787</v>
      </c>
      <c r="D167">
        <v>-0.235428571428571</v>
      </c>
      <c r="E167">
        <v>-0.09103260869565201</v>
      </c>
      <c r="F167">
        <v>0.128161888701517</v>
      </c>
      <c r="G167">
        <v>-0.19880239520958</v>
      </c>
      <c r="H167">
        <v>-0.35016998542982</v>
      </c>
      <c r="I167">
        <v>-0.5246891651865</v>
      </c>
    </row>
    <row r="168" spans="1:9">
      <c r="A168" s="1" t="s">
        <v>180</v>
      </c>
      <c r="B168">
        <f>HYPERLINK("https://www.suredividend.com/sure-analysis-research-database/","Madison Square Garden Sports Corp")</f>
        <v>0</v>
      </c>
      <c r="C168">
        <v>0.02370895984682</v>
      </c>
      <c r="D168">
        <v>0.203601933390717</v>
      </c>
      <c r="E168">
        <v>0.207195624397331</v>
      </c>
      <c r="F168">
        <v>-0.008454699176348</v>
      </c>
      <c r="G168">
        <v>0.164141520876801</v>
      </c>
      <c r="H168">
        <v>0.09155804929485201</v>
      </c>
      <c r="I168">
        <v>-0.139706578324656</v>
      </c>
    </row>
    <row r="169" spans="1:9">
      <c r="A169" s="1" t="s">
        <v>181</v>
      </c>
      <c r="B169">
        <f>HYPERLINK("https://www.suredividend.com/sure-analysis-research-database/","Meritage Homes Corp.")</f>
        <v>0</v>
      </c>
      <c r="C169">
        <v>0.07975856865703801</v>
      </c>
      <c r="D169">
        <v>0.45209450645021</v>
      </c>
      <c r="E169">
        <v>0.145699908508691</v>
      </c>
      <c r="F169">
        <v>0.08655097613882801</v>
      </c>
      <c r="G169">
        <v>0.006732991659129</v>
      </c>
      <c r="H169">
        <v>0.051317032217441</v>
      </c>
      <c r="I169">
        <v>0.9063748810656521</v>
      </c>
    </row>
    <row r="170" spans="1:9">
      <c r="A170" s="1" t="s">
        <v>182</v>
      </c>
      <c r="B170">
        <f>HYPERLINK("https://www.suredividend.com/sure-analysis-research-database/","Vail Resorts Inc.")</f>
        <v>0</v>
      </c>
      <c r="C170">
        <v>0.047781854569713</v>
      </c>
      <c r="D170">
        <v>0.195042546938589</v>
      </c>
      <c r="E170">
        <v>0.107918686792313</v>
      </c>
      <c r="F170">
        <v>0.054331864904552</v>
      </c>
      <c r="G170">
        <v>-0.069770885272359</v>
      </c>
      <c r="H170">
        <v>-0.041425449563072</v>
      </c>
      <c r="I170">
        <v>0.202998448500608</v>
      </c>
    </row>
    <row r="171" spans="1:9">
      <c r="A171" s="1" t="s">
        <v>183</v>
      </c>
      <c r="B171">
        <f>HYPERLINK("https://www.suredividend.com/sure-analysis-research-database/","Norwegian Cruise Line Holdings Ltd")</f>
        <v>0</v>
      </c>
      <c r="C171">
        <v>0.182096403978576</v>
      </c>
      <c r="D171">
        <v>0.034829202947086</v>
      </c>
      <c r="E171">
        <v>0.290726817042606</v>
      </c>
      <c r="F171">
        <v>0.262254901960784</v>
      </c>
      <c r="G171">
        <v>-0.229810568295114</v>
      </c>
      <c r="H171">
        <v>-0.371695811305408</v>
      </c>
      <c r="I171">
        <v>-0.7397675593734211</v>
      </c>
    </row>
    <row r="172" spans="1:9">
      <c r="A172" s="1" t="s">
        <v>184</v>
      </c>
      <c r="B172">
        <f>HYPERLINK("https://www.suredividend.com/sure-analysis-research-database/","Netflix Inc.")</f>
        <v>0</v>
      </c>
      <c r="C172">
        <v>0.150293870696893</v>
      </c>
      <c r="D172">
        <v>0.182788272265773</v>
      </c>
      <c r="E172">
        <v>0.553710760297586</v>
      </c>
      <c r="F172">
        <v>0.16148941942485</v>
      </c>
      <c r="G172">
        <v>-0.138364779874213</v>
      </c>
      <c r="H172">
        <v>-0.393987649733708</v>
      </c>
      <c r="I172">
        <v>0.504965286932067</v>
      </c>
    </row>
    <row r="173" spans="1:9">
      <c r="A173" s="1" t="s">
        <v>185</v>
      </c>
      <c r="B173">
        <f>HYPERLINK("https://www.suredividend.com/sure-analysis-NKE/","Nike, Inc.")</f>
        <v>0</v>
      </c>
      <c r="C173">
        <v>0.08491131865307101</v>
      </c>
      <c r="D173">
        <v>0.435125786020954</v>
      </c>
      <c r="E173">
        <v>0.167278945743008</v>
      </c>
      <c r="F173">
        <v>0.08212973250149501</v>
      </c>
      <c r="G173">
        <v>-0.104719279080537</v>
      </c>
      <c r="H173">
        <v>-0.07468441199124801</v>
      </c>
      <c r="I173">
        <v>0.9986456815710091</v>
      </c>
    </row>
    <row r="174" spans="1:9">
      <c r="A174" s="1" t="s">
        <v>186</v>
      </c>
      <c r="B174">
        <f>HYPERLINK("https://www.suredividend.com/sure-analysis-NLSN/","Nielsen Holdings plc")</f>
        <v>0</v>
      </c>
      <c r="C174">
        <v>0.004307250538406001</v>
      </c>
      <c r="D174">
        <v>0.200899601703062</v>
      </c>
      <c r="E174">
        <v>0.025802714454359</v>
      </c>
      <c r="F174">
        <v>0.375134540057305</v>
      </c>
      <c r="G174">
        <v>0.4392782004392931</v>
      </c>
      <c r="H174">
        <v>1.079261631752212</v>
      </c>
      <c r="I174">
        <v>-0.189640841174818</v>
      </c>
    </row>
    <row r="175" spans="1:9">
      <c r="A175" s="1" t="s">
        <v>187</v>
      </c>
      <c r="B175">
        <f>HYPERLINK("https://www.suredividend.com/sure-analysis-research-database/","NVR Inc.")</f>
        <v>0</v>
      </c>
      <c r="C175">
        <v>0.07466967843781401</v>
      </c>
      <c r="D175">
        <v>0.241538062347867</v>
      </c>
      <c r="E175">
        <v>0.103558178715066</v>
      </c>
      <c r="F175">
        <v>0.08921037683899201</v>
      </c>
      <c r="G175">
        <v>-0.025394860891797</v>
      </c>
      <c r="H175">
        <v>0.119966740304642</v>
      </c>
      <c r="I175">
        <v>0.3745745554035561</v>
      </c>
    </row>
    <row r="176" spans="1:9">
      <c r="A176" s="1" t="s">
        <v>188</v>
      </c>
      <c r="B176">
        <f>HYPERLINK("https://www.suredividend.com/sure-analysis-NWL/","Newell Brands Inc")</f>
        <v>0</v>
      </c>
      <c r="C176">
        <v>0.167571761055081</v>
      </c>
      <c r="D176">
        <v>0.019875717470708</v>
      </c>
      <c r="E176">
        <v>-0.232040985028626</v>
      </c>
      <c r="F176">
        <v>0.150611620795107</v>
      </c>
      <c r="G176">
        <v>-0.311849000009144</v>
      </c>
      <c r="H176">
        <v>-0.33774543022345</v>
      </c>
      <c r="I176">
        <v>-0.401714158504007</v>
      </c>
    </row>
    <row r="177" spans="1:9">
      <c r="A177" s="1" t="s">
        <v>189</v>
      </c>
      <c r="B177">
        <f>HYPERLINK("https://www.suredividend.com/sure-analysis-research-database/","News Corp")</f>
        <v>0</v>
      </c>
      <c r="C177">
        <v>0.08688433868289901</v>
      </c>
      <c r="D177">
        <v>0.132641291810841</v>
      </c>
      <c r="E177">
        <v>0.152277860893543</v>
      </c>
      <c r="F177">
        <v>0.06507592190889301</v>
      </c>
      <c r="G177">
        <v>-0.08391676889421601</v>
      </c>
      <c r="H177">
        <v>0.097390624126948</v>
      </c>
      <c r="I177">
        <v>0.19205137231576</v>
      </c>
    </row>
    <row r="178" spans="1:9">
      <c r="A178" s="1" t="s">
        <v>190</v>
      </c>
      <c r="B178">
        <f>HYPERLINK("https://www.suredividend.com/sure-analysis-research-database/","News Corp")</f>
        <v>0</v>
      </c>
      <c r="C178">
        <v>0.081414935429534</v>
      </c>
      <c r="D178">
        <v>0.119767441860465</v>
      </c>
      <c r="E178">
        <v>0.147514612043541</v>
      </c>
      <c r="F178">
        <v>0.05824175824175801</v>
      </c>
      <c r="G178">
        <v>-0.09225019206025201</v>
      </c>
      <c r="H178">
        <v>0.056906107666136</v>
      </c>
      <c r="I178">
        <v>0.195189455524803</v>
      </c>
    </row>
    <row r="179" spans="1:9">
      <c r="A179" s="1" t="s">
        <v>191</v>
      </c>
      <c r="B179">
        <f>HYPERLINK("https://www.suredividend.com/sure-analysis-NXST/","Nexstar Media Group Inc")</f>
        <v>0</v>
      </c>
      <c r="C179">
        <v>0.070478493694938</v>
      </c>
      <c r="D179">
        <v>0.020788034525927</v>
      </c>
      <c r="E179">
        <v>-0.03255166255302</v>
      </c>
      <c r="F179">
        <v>0.06216077243901</v>
      </c>
      <c r="G179">
        <v>-0.03255166255302</v>
      </c>
      <c r="H179">
        <v>-0.03255166255302</v>
      </c>
      <c r="I179">
        <v>-0.03255166255302</v>
      </c>
    </row>
    <row r="180" spans="1:9">
      <c r="A180" s="1" t="s">
        <v>192</v>
      </c>
      <c r="B180">
        <f>HYPERLINK("https://www.suredividend.com/sure-analysis-research-database/","New York Times Co.")</f>
        <v>0</v>
      </c>
      <c r="C180">
        <v>0.026339969372128</v>
      </c>
      <c r="D180">
        <v>0.145641025641025</v>
      </c>
      <c r="E180">
        <v>0.08385569291078801</v>
      </c>
      <c r="F180">
        <v>0.032347504621071</v>
      </c>
      <c r="G180">
        <v>-0.15089319650323</v>
      </c>
      <c r="H180">
        <v>-0.318575576902742</v>
      </c>
      <c r="I180">
        <v>0.57371228913852</v>
      </c>
    </row>
    <row r="181" spans="1:9">
      <c r="A181" s="1" t="s">
        <v>193</v>
      </c>
      <c r="B181">
        <f>HYPERLINK("https://www.suredividend.com/sure-analysis-research-database/","ODP Corporation (The)")</f>
        <v>0</v>
      </c>
      <c r="C181">
        <v>0.115775519222271</v>
      </c>
      <c r="D181">
        <v>0.248763600395647</v>
      </c>
      <c r="E181">
        <v>0.395798783858485</v>
      </c>
      <c r="F181">
        <v>0.108915239350021</v>
      </c>
      <c r="G181">
        <v>0.195266272189349</v>
      </c>
      <c r="H181">
        <v>0.06293411913281401</v>
      </c>
      <c r="I181">
        <v>0.568030801713966</v>
      </c>
    </row>
    <row r="182" spans="1:9">
      <c r="A182" s="1" t="s">
        <v>194</v>
      </c>
      <c r="B182">
        <f>HYPERLINK("https://www.suredividend.com/sure-analysis-research-database/","Ollies Bargain Outlet Holdings Inc")</f>
        <v>0</v>
      </c>
      <c r="C182">
        <v>0.16977816824072</v>
      </c>
      <c r="D182">
        <v>-0.029518950437317</v>
      </c>
      <c r="E182">
        <v>-0.187862153095455</v>
      </c>
      <c r="F182">
        <v>0.137062339880444</v>
      </c>
      <c r="G182">
        <v>0.200901916572716</v>
      </c>
      <c r="H182">
        <v>-0.436342470102656</v>
      </c>
      <c r="I182">
        <v>-0.07934312878133101</v>
      </c>
    </row>
    <row r="183" spans="1:9">
      <c r="A183" s="1" t="s">
        <v>195</v>
      </c>
      <c r="B183">
        <f>HYPERLINK("https://www.suredividend.com/sure-analysis-OMC/","Omnicom Group, Inc.")</f>
        <v>0</v>
      </c>
      <c r="C183">
        <v>0.063467885250063</v>
      </c>
      <c r="D183">
        <v>0.204694541344691</v>
      </c>
      <c r="E183">
        <v>0.238760884254666</v>
      </c>
      <c r="F183">
        <v>0.027093294103224</v>
      </c>
      <c r="G183">
        <v>0.151895375232187</v>
      </c>
      <c r="H183">
        <v>0.4439027080500421</v>
      </c>
      <c r="I183">
        <v>0.320771968987555</v>
      </c>
    </row>
    <row r="184" spans="1:9">
      <c r="A184" s="1" t="s">
        <v>196</v>
      </c>
      <c r="B184">
        <f>HYPERLINK("https://www.suredividend.com/sure-analysis-research-database/","O`Reilly Automotive, Inc.")</f>
        <v>0</v>
      </c>
      <c r="C184">
        <v>-0.036903056641336</v>
      </c>
      <c r="D184">
        <v>0.06627064657895</v>
      </c>
      <c r="E184">
        <v>0.15283347863993</v>
      </c>
      <c r="F184">
        <v>-0.06000971529448001</v>
      </c>
      <c r="G184">
        <v>0.247609762234243</v>
      </c>
      <c r="H184">
        <v>0.7348844328792281</v>
      </c>
      <c r="I184">
        <v>1.913624678663239</v>
      </c>
    </row>
    <row r="185" spans="1:9">
      <c r="A185" s="1" t="s">
        <v>197</v>
      </c>
      <c r="B185">
        <f>HYPERLINK("https://www.suredividend.com/sure-analysis-research-database/","Overstock.com Inc")</f>
        <v>0</v>
      </c>
      <c r="C185">
        <v>0.121529596647459</v>
      </c>
      <c r="D185">
        <v>-0.137041515517936</v>
      </c>
      <c r="E185">
        <v>-0.23644793152639</v>
      </c>
      <c r="F185">
        <v>0.105888429752066</v>
      </c>
      <c r="G185">
        <v>-0.476015663240332</v>
      </c>
      <c r="H185">
        <v>-0.6847297894271831</v>
      </c>
      <c r="I185">
        <v>-0.7233850129198961</v>
      </c>
    </row>
    <row r="186" spans="1:9">
      <c r="A186" s="1" t="s">
        <v>198</v>
      </c>
      <c r="B186">
        <f>HYPERLINK("https://www.suredividend.com/sure-analysis-research-database/","Oxford Industries, Inc.")</f>
        <v>0</v>
      </c>
      <c r="C186">
        <v>0.146277741273229</v>
      </c>
      <c r="D186">
        <v>0.176197327586763</v>
      </c>
      <c r="E186">
        <v>0.177993555390898</v>
      </c>
      <c r="F186">
        <v>0.179983645500031</v>
      </c>
      <c r="G186">
        <v>0.272206623662717</v>
      </c>
      <c r="H186">
        <v>0.598825948983156</v>
      </c>
      <c r="I186">
        <v>0.4664065799263971</v>
      </c>
    </row>
    <row r="187" spans="1:9">
      <c r="A187" s="1" t="s">
        <v>199</v>
      </c>
      <c r="B187">
        <f>HYPERLINK("https://www.suredividend.com/sure-analysis-research-database/","Ozon Holdings PLC")</f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>
      <c r="A188" s="1" t="s">
        <v>200</v>
      </c>
      <c r="B188">
        <f>HYPERLINK("https://www.suredividend.com/sure-analysis-research-database/","Penske Automotive Group Inc")</f>
        <v>0</v>
      </c>
      <c r="C188">
        <v>0.06825814650086201</v>
      </c>
      <c r="D188">
        <v>0.213813275521896</v>
      </c>
      <c r="E188">
        <v>0.07963463600745201</v>
      </c>
      <c r="F188">
        <v>0.024014617593317</v>
      </c>
      <c r="G188">
        <v>0.213406549446651</v>
      </c>
      <c r="H188">
        <v>0.8747730009749011</v>
      </c>
      <c r="I188">
        <v>1.464644941603684</v>
      </c>
    </row>
    <row r="189" spans="1:9">
      <c r="A189" s="1" t="s">
        <v>201</v>
      </c>
      <c r="B189">
        <f>HYPERLINK("https://www.suredividend.com/sure-analysis-research-database/","Patrick Industries, Inc.")</f>
        <v>0</v>
      </c>
      <c r="C189">
        <v>0.073383905013192</v>
      </c>
      <c r="D189">
        <v>0.472291336801628</v>
      </c>
      <c r="E189">
        <v>0.111139562474927</v>
      </c>
      <c r="F189">
        <v>0.074092409240924</v>
      </c>
      <c r="G189">
        <v>0.048306829053029</v>
      </c>
      <c r="H189">
        <v>-0.077682146794346</v>
      </c>
      <c r="I189">
        <v>-0.019393678260489</v>
      </c>
    </row>
    <row r="190" spans="1:9">
      <c r="A190" s="1" t="s">
        <v>202</v>
      </c>
      <c r="B190">
        <f>HYPERLINK("https://www.suredividend.com/sure-analysis-research-database/","Pinduoduo Inc")</f>
        <v>0</v>
      </c>
      <c r="C190">
        <v>0.085974967832495</v>
      </c>
      <c r="D190">
        <v>0.5743598439884681</v>
      </c>
      <c r="E190">
        <v>0.70724531077602</v>
      </c>
      <c r="F190">
        <v>0.138442673206621</v>
      </c>
      <c r="G190">
        <v>0.48758211825028</v>
      </c>
      <c r="H190">
        <v>-0.4598871371225781</v>
      </c>
      <c r="I190">
        <v>2.477153558052435</v>
      </c>
    </row>
    <row r="191" spans="1:9">
      <c r="A191" s="1" t="s">
        <v>203</v>
      </c>
      <c r="B191">
        <f>HYPERLINK("https://www.suredividend.com/sure-analysis-research-database/","PENN Entertainment Inc")</f>
        <v>0</v>
      </c>
      <c r="C191">
        <v>0.08059210526315701</v>
      </c>
      <c r="D191">
        <v>0.079526782780151</v>
      </c>
      <c r="E191">
        <v>-0.027818881325835</v>
      </c>
      <c r="F191">
        <v>0.106060606060606</v>
      </c>
      <c r="G191">
        <v>-0.197214076246334</v>
      </c>
      <c r="H191">
        <v>-0.6997532218261581</v>
      </c>
      <c r="I191">
        <v>-0.00484701605574</v>
      </c>
    </row>
    <row r="192" spans="1:9">
      <c r="A192" s="1" t="s">
        <v>204</v>
      </c>
      <c r="B192">
        <f>HYPERLINK("https://www.suredividend.com/sure-analysis-PETS/","Petmed Express, Inc.")</f>
        <v>0</v>
      </c>
      <c r="C192">
        <v>0.05370265686828701</v>
      </c>
      <c r="D192">
        <v>-0.117988028485579</v>
      </c>
      <c r="E192">
        <v>-0.083241116439198</v>
      </c>
      <c r="F192">
        <v>0.05310734463276801</v>
      </c>
      <c r="G192">
        <v>-0.178246455526557</v>
      </c>
      <c r="H192">
        <v>-0.336229613275407</v>
      </c>
      <c r="I192">
        <v>-0.5203540733878851</v>
      </c>
    </row>
    <row r="193" spans="1:9">
      <c r="A193" s="1" t="s">
        <v>205</v>
      </c>
      <c r="B193">
        <f>HYPERLINK("https://www.suredividend.com/sure-analysis-PHM/","PulteGroup Inc")</f>
        <v>0</v>
      </c>
      <c r="C193">
        <v>0.101672822072561</v>
      </c>
      <c r="D193">
        <v>0.357472119755221</v>
      </c>
      <c r="E193">
        <v>0.112683627905956</v>
      </c>
      <c r="F193">
        <v>0.113771139907753</v>
      </c>
      <c r="G193">
        <v>-0.001667496805769</v>
      </c>
      <c r="H193">
        <v>0.06348843500892301</v>
      </c>
      <c r="I193">
        <v>0.539372229979964</v>
      </c>
    </row>
    <row r="194" spans="1:9">
      <c r="A194" s="1" t="s">
        <v>206</v>
      </c>
      <c r="B194">
        <f>HYPERLINK("https://www.suredividend.com/sure-analysis-PII/","Polaris Inc")</f>
        <v>0</v>
      </c>
      <c r="C194">
        <v>0.042862878939971</v>
      </c>
      <c r="D194">
        <v>0.126729707423358</v>
      </c>
      <c r="E194">
        <v>-0.07902691911500001</v>
      </c>
      <c r="F194">
        <v>0.028613861386138</v>
      </c>
      <c r="G194">
        <v>-0.001425436594023</v>
      </c>
      <c r="H194">
        <v>-0.09187777368884301</v>
      </c>
      <c r="I194">
        <v>-0.135451722106272</v>
      </c>
    </row>
    <row r="195" spans="1:9">
      <c r="A195" s="1" t="s">
        <v>207</v>
      </c>
      <c r="B195">
        <f>HYPERLINK("https://www.suredividend.com/sure-analysis-research-database/","Dave &amp; Buster`s Entertainment Inc")</f>
        <v>0</v>
      </c>
      <c r="C195">
        <v>0.207341554344709</v>
      </c>
      <c r="D195">
        <v>0.152477415822611</v>
      </c>
      <c r="E195">
        <v>0.222060957910014</v>
      </c>
      <c r="F195">
        <v>0.187923250564334</v>
      </c>
      <c r="G195">
        <v>0.239328819546658</v>
      </c>
      <c r="H195">
        <v>0.238235294117647</v>
      </c>
      <c r="I195">
        <v>-0.113549843344675</v>
      </c>
    </row>
    <row r="196" spans="1:9">
      <c r="A196" s="1" t="s">
        <v>208</v>
      </c>
      <c r="B196">
        <f>HYPERLINK("https://www.suredividend.com/sure-analysis-research-database/","Childrens Place Inc")</f>
        <v>0</v>
      </c>
      <c r="C196">
        <v>0.193197658210203</v>
      </c>
      <c r="D196">
        <v>0.047479197258932</v>
      </c>
      <c r="E196">
        <v>-0.03906600808262201</v>
      </c>
      <c r="F196">
        <v>0.175178473366282</v>
      </c>
      <c r="G196">
        <v>-0.3216040576953551</v>
      </c>
      <c r="H196">
        <v>-0.3355069088650831</v>
      </c>
      <c r="I196">
        <v>-0.7196516344047701</v>
      </c>
    </row>
    <row r="197" spans="1:9">
      <c r="A197" s="1" t="s">
        <v>209</v>
      </c>
      <c r="B197">
        <f>HYPERLINK("https://www.suredividend.com/sure-analysis-research-database/","Planet Fitness Inc")</f>
        <v>0</v>
      </c>
      <c r="C197">
        <v>0.012137472850389</v>
      </c>
      <c r="D197">
        <v>0.370351150320013</v>
      </c>
      <c r="E197">
        <v>-0.002141327623126</v>
      </c>
      <c r="F197">
        <v>0.005329949238578001</v>
      </c>
      <c r="G197">
        <v>-0.055217650566487</v>
      </c>
      <c r="H197">
        <v>-0.001386612882894</v>
      </c>
      <c r="I197">
        <v>1.3479549496147</v>
      </c>
    </row>
    <row r="198" spans="1:9">
      <c r="A198" s="1" t="s">
        <v>210</v>
      </c>
      <c r="B198">
        <f>HYPERLINK("https://www.suredividend.com/sure-analysis-research-database/","Playtika Holding Corp")</f>
        <v>0</v>
      </c>
      <c r="C198">
        <v>0.212841854934601</v>
      </c>
      <c r="D198">
        <v>0.07142857142857101</v>
      </c>
      <c r="E198">
        <v>-0.18854415274463</v>
      </c>
      <c r="F198">
        <v>0.198589894242068</v>
      </c>
      <c r="G198">
        <v>-0.437396580253723</v>
      </c>
      <c r="H198">
        <v>-0.662698412698412</v>
      </c>
      <c r="I198">
        <v>-0.6774193548387091</v>
      </c>
    </row>
    <row r="199" spans="1:9">
      <c r="A199" s="1" t="s">
        <v>211</v>
      </c>
      <c r="B199">
        <f>HYPERLINK("https://www.suredividend.com/sure-analysis-POOL/","Pool Corporation")</f>
        <v>0</v>
      </c>
      <c r="C199">
        <v>0.156221318998295</v>
      </c>
      <c r="D199">
        <v>0.242459614955164</v>
      </c>
      <c r="E199">
        <v>-0.022750406009888</v>
      </c>
      <c r="F199">
        <v>0.166738332285912</v>
      </c>
      <c r="G199">
        <v>-0.243156189312654</v>
      </c>
      <c r="H199">
        <v>-0.028419433925002</v>
      </c>
      <c r="I199">
        <v>1.84897385573405</v>
      </c>
    </row>
    <row r="200" spans="1:9">
      <c r="A200" s="1" t="s">
        <v>212</v>
      </c>
      <c r="B200">
        <f>HYPERLINK("https://www.suredividend.com/sure-analysis-research-database/","Poshmark Inc")</f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>
      <c r="A201" s="1" t="s">
        <v>213</v>
      </c>
      <c r="B201">
        <f>HYPERLINK("https://www.suredividend.com/sure-analysis-research-database/","Perdoceo Education Corporation")</f>
        <v>0</v>
      </c>
      <c r="C201">
        <v>-0.004915730337078</v>
      </c>
      <c r="D201">
        <v>0.33427495291902</v>
      </c>
      <c r="E201">
        <v>0.09167950693374401</v>
      </c>
      <c r="F201">
        <v>0.019424460431654</v>
      </c>
      <c r="G201">
        <v>0.28235294117647</v>
      </c>
      <c r="H201">
        <v>0.118389897395422</v>
      </c>
      <c r="I201">
        <v>0.147368421052631</v>
      </c>
    </row>
    <row r="202" spans="1:9">
      <c r="A202" s="1" t="s">
        <v>214</v>
      </c>
      <c r="B202">
        <f>HYPERLINK("https://www.suredividend.com/sure-analysis-research-database/","CarParts.com Inc")</f>
        <v>0</v>
      </c>
      <c r="C202">
        <v>0.103161397670549</v>
      </c>
      <c r="D202">
        <v>0.453947368421052</v>
      </c>
      <c r="E202">
        <v>-0.206937799043062</v>
      </c>
      <c r="F202">
        <v>0.05910543130990401</v>
      </c>
      <c r="G202">
        <v>-0.235294117647058</v>
      </c>
      <c r="H202">
        <v>-0.4627228525121551</v>
      </c>
      <c r="I202">
        <v>1.630952380952381</v>
      </c>
    </row>
    <row r="203" spans="1:9">
      <c r="A203" s="1" t="s">
        <v>215</v>
      </c>
      <c r="B203">
        <f>HYPERLINK("https://www.suredividend.com/sure-analysis-research-database/","Peloton Interactive Inc")</f>
        <v>0</v>
      </c>
      <c r="C203">
        <v>0.20086862106406</v>
      </c>
      <c r="D203">
        <v>0.506811989100817</v>
      </c>
      <c r="E203">
        <v>0.132036847492323</v>
      </c>
      <c r="F203">
        <v>0.392947103274559</v>
      </c>
      <c r="G203">
        <v>-0.591278640059127</v>
      </c>
      <c r="H203">
        <v>-0.9307668231611891</v>
      </c>
      <c r="I203">
        <v>-0.570652173913043</v>
      </c>
    </row>
    <row r="204" spans="1:9">
      <c r="A204" s="1" t="s">
        <v>216</v>
      </c>
      <c r="B204">
        <f>HYPERLINK("https://www.suredividend.com/sure-analysis-research-database/","PVH Corp")</f>
        <v>0</v>
      </c>
      <c r="C204">
        <v>0.251193749095644</v>
      </c>
      <c r="D204">
        <v>0.764315809877475</v>
      </c>
      <c r="E204">
        <v>0.397093038285551</v>
      </c>
      <c r="F204">
        <v>0.2249610426406</v>
      </c>
      <c r="G204">
        <v>-0.09967972878984101</v>
      </c>
      <c r="H204">
        <v>-0.114040516227392</v>
      </c>
      <c r="I204">
        <v>-0.413781788796025</v>
      </c>
    </row>
    <row r="205" spans="1:9">
      <c r="A205" s="1" t="s">
        <v>217</v>
      </c>
      <c r="B205">
        <f>HYPERLINK("https://www.suredividend.com/sure-analysis-research-database/","Qurate Retail Inc")</f>
        <v>0</v>
      </c>
      <c r="C205">
        <v>0.305194805194805</v>
      </c>
      <c r="D205">
        <v>-0.04739336492891</v>
      </c>
      <c r="E205">
        <v>-0.261029411764706</v>
      </c>
      <c r="F205">
        <v>0.233128834355828</v>
      </c>
      <c r="G205">
        <v>-0.7172995780590711</v>
      </c>
      <c r="H205">
        <v>-0.804024804024804</v>
      </c>
      <c r="I205">
        <v>-0.9268292682926831</v>
      </c>
    </row>
    <row r="206" spans="1:9">
      <c r="A206" s="1" t="s">
        <v>218</v>
      </c>
      <c r="B206">
        <f>HYPERLINK("https://www.suredividend.com/sure-analysis-research-database/","QuantumScape Corp")</f>
        <v>0</v>
      </c>
      <c r="C206">
        <v>0.3705673758865241</v>
      </c>
      <c r="D206">
        <v>-0.04567901234567801</v>
      </c>
      <c r="E206">
        <v>-0.29981884057971</v>
      </c>
      <c r="F206">
        <v>0.36331569664903</v>
      </c>
      <c r="G206">
        <v>-0.5082697201017811</v>
      </c>
      <c r="H206">
        <v>-0.8444041867954911</v>
      </c>
      <c r="I206">
        <v>-0.219191919191919</v>
      </c>
    </row>
    <row r="207" spans="1:9">
      <c r="A207" s="1" t="s">
        <v>219</v>
      </c>
      <c r="B207">
        <f>HYPERLINK("https://www.suredividend.com/sure-analysis-research-database/","Quotient Technology Inc")</f>
        <v>0</v>
      </c>
      <c r="C207">
        <v>0.108626198083067</v>
      </c>
      <c r="D207">
        <v>0.470338983050847</v>
      </c>
      <c r="E207">
        <v>0.176271186440677</v>
      </c>
      <c r="F207">
        <v>0.011661807580174</v>
      </c>
      <c r="G207">
        <v>-0.471036585365853</v>
      </c>
      <c r="H207">
        <v>-0.6594700686947981</v>
      </c>
      <c r="I207">
        <v>-0.7059322033898301</v>
      </c>
    </row>
    <row r="208" spans="1:9">
      <c r="A208" s="1" t="s">
        <v>220</v>
      </c>
      <c r="B208">
        <f>HYPERLINK("https://www.suredividend.com/sure-analysis-research-database/","Rent-a-Center Inc.")</f>
        <v>0</v>
      </c>
      <c r="C208">
        <v>0.08578970523537101</v>
      </c>
      <c r="D208">
        <v>0.410414666483792</v>
      </c>
      <c r="E208">
        <v>0.08287409175471201</v>
      </c>
      <c r="F208">
        <v>0.09445676274944501</v>
      </c>
      <c r="G208">
        <v>-0.3600165960039931</v>
      </c>
      <c r="H208">
        <v>-0.437414660499807</v>
      </c>
      <c r="I208">
        <v>1.434141097336055</v>
      </c>
    </row>
    <row r="209" spans="1:9">
      <c r="A209" s="1" t="s">
        <v>221</v>
      </c>
      <c r="B209">
        <f>HYPERLINK("https://www.suredividend.com/sure-analysis-research-database/","Royal Caribbean Group")</f>
        <v>0</v>
      </c>
      <c r="C209">
        <v>0.272525252525252</v>
      </c>
      <c r="D209">
        <v>0.280284552845528</v>
      </c>
      <c r="E209">
        <v>0.80642386005162</v>
      </c>
      <c r="F209">
        <v>0.274327331580012</v>
      </c>
      <c r="G209">
        <v>-0.203565558224807</v>
      </c>
      <c r="H209">
        <v>-0.124652584769316</v>
      </c>
      <c r="I209">
        <v>-0.481716071903152</v>
      </c>
    </row>
    <row r="210" spans="1:9">
      <c r="A210" s="1" t="s">
        <v>222</v>
      </c>
      <c r="B210">
        <f>HYPERLINK("https://www.suredividend.com/sure-analysis-research-database/","Therealreal Inc")</f>
        <v>0</v>
      </c>
      <c r="C210">
        <v>0.378378378378378</v>
      </c>
      <c r="D210">
        <v>0.06993006993007</v>
      </c>
      <c r="E210">
        <v>-0.378048780487804</v>
      </c>
      <c r="F210">
        <v>0.224</v>
      </c>
      <c r="G210">
        <v>-0.8345945945945941</v>
      </c>
      <c r="H210">
        <v>-0.943935507511909</v>
      </c>
      <c r="I210">
        <v>-0.9470588235294111</v>
      </c>
    </row>
    <row r="211" spans="1:9">
      <c r="A211" s="1" t="s">
        <v>223</v>
      </c>
      <c r="B211">
        <f>HYPERLINK("https://www.suredividend.com/sure-analysis-research-database/","Sturm, Ruger &amp; Co., Inc.")</f>
        <v>0</v>
      </c>
      <c r="C211">
        <v>0.055674518201284</v>
      </c>
      <c r="D211">
        <v>0.134189011981871</v>
      </c>
      <c r="E211">
        <v>-0.044696506615604</v>
      </c>
      <c r="F211">
        <v>0.07131568549980201</v>
      </c>
      <c r="G211">
        <v>-0.06983844381896201</v>
      </c>
      <c r="H211">
        <v>-0.045577502169142</v>
      </c>
      <c r="I211">
        <v>0.3349317395221511</v>
      </c>
    </row>
    <row r="212" spans="1:9">
      <c r="A212" s="1" t="s">
        <v>224</v>
      </c>
      <c r="B212">
        <f>HYPERLINK("https://www.suredividend.com/sure-analysis-research-database/","RH")</f>
        <v>0</v>
      </c>
      <c r="C212">
        <v>0.14073819873408</v>
      </c>
      <c r="D212">
        <v>0.244467554076539</v>
      </c>
      <c r="E212">
        <v>0.111247307035138</v>
      </c>
      <c r="F212">
        <v>0.11969010816273</v>
      </c>
      <c r="G212">
        <v>-0.235641287685232</v>
      </c>
      <c r="H212">
        <v>-0.404067567029202</v>
      </c>
      <c r="I212">
        <v>1.88802007915822</v>
      </c>
    </row>
    <row r="213" spans="1:9">
      <c r="A213" s="1" t="s">
        <v>225</v>
      </c>
      <c r="B213">
        <f>HYPERLINK("https://www.suredividend.com/sure-analysis-RL/","Ralph Lauren Corp")</f>
        <v>0</v>
      </c>
      <c r="C213">
        <v>0.175242718446601</v>
      </c>
      <c r="D213">
        <v>0.344318878434926</v>
      </c>
      <c r="E213">
        <v>0.268615265303555</v>
      </c>
      <c r="F213">
        <v>0.145547459070691</v>
      </c>
      <c r="G213">
        <v>0.149417647382783</v>
      </c>
      <c r="H213">
        <v>0.170629528876011</v>
      </c>
      <c r="I213">
        <v>0.166714376176473</v>
      </c>
    </row>
    <row r="214" spans="1:9">
      <c r="A214" s="1" t="s">
        <v>226</v>
      </c>
      <c r="B214">
        <f>HYPERLINK("https://www.suredividend.com/sure-analysis-ROL/","Rollins, Inc.")</f>
        <v>0</v>
      </c>
      <c r="C214">
        <v>-0.02326210440898</v>
      </c>
      <c r="D214">
        <v>-0.005705285649774</v>
      </c>
      <c r="E214">
        <v>-0.004161507298495</v>
      </c>
      <c r="F214">
        <v>-0.011767925561029</v>
      </c>
      <c r="G214">
        <v>0.166841159667558</v>
      </c>
      <c r="H214">
        <v>-0.0036779211606</v>
      </c>
      <c r="I214">
        <v>0.787225618055383</v>
      </c>
    </row>
    <row r="215" spans="1:9">
      <c r="A215" s="1" t="s">
        <v>227</v>
      </c>
      <c r="B215">
        <f>HYPERLINK("https://www.suredividend.com/sure-analysis-ROST/","Ross Stores, Inc.")</f>
        <v>0</v>
      </c>
      <c r="C215">
        <v>0.015531765531765</v>
      </c>
      <c r="D215">
        <v>0.363962078247792</v>
      </c>
      <c r="E215">
        <v>0.398847368141139</v>
      </c>
      <c r="F215">
        <v>-0.002929266821745</v>
      </c>
      <c r="G215">
        <v>0.22909382872339</v>
      </c>
      <c r="H215">
        <v>0.045098251697731</v>
      </c>
      <c r="I215">
        <v>0.431687134361852</v>
      </c>
    </row>
    <row r="216" spans="1:9">
      <c r="A216" s="1" t="s">
        <v>228</v>
      </c>
      <c r="B216">
        <f>HYPERLINK("https://www.suredividend.com/sure-analysis-research-database/","Red Robin Gourmet Burgers Inc")</f>
        <v>0</v>
      </c>
      <c r="C216">
        <v>0.458262350936967</v>
      </c>
      <c r="D216">
        <v>0.062034739454094</v>
      </c>
      <c r="E216">
        <v>0.011820330969267</v>
      </c>
      <c r="F216">
        <v>0.534050179211469</v>
      </c>
      <c r="G216">
        <v>-0.38284066330209</v>
      </c>
      <c r="H216">
        <v>-0.6418410041841001</v>
      </c>
      <c r="I216">
        <v>-0.838032166508987</v>
      </c>
    </row>
    <row r="217" spans="1:9">
      <c r="A217" s="1" t="s">
        <v>229</v>
      </c>
      <c r="B217">
        <f>HYPERLINK("https://www.suredividend.com/sure-analysis-research-database/","Ruths Hospitality Group Inc")</f>
        <v>0</v>
      </c>
      <c r="C217">
        <v>0.160290237467018</v>
      </c>
      <c r="D217">
        <v>-0.07899972773158501</v>
      </c>
      <c r="E217">
        <v>0.052379670346106</v>
      </c>
      <c r="F217">
        <v>0.136304909560723</v>
      </c>
      <c r="G217">
        <v>-0.011008782286992</v>
      </c>
      <c r="H217">
        <v>-0.07377178663577401</v>
      </c>
      <c r="I217">
        <v>-0.182544846175295</v>
      </c>
    </row>
    <row r="218" spans="1:9">
      <c r="A218" s="1" t="s">
        <v>230</v>
      </c>
      <c r="B218">
        <f>HYPERLINK("https://www.suredividend.com/sure-analysis-research-database/","Revolve Group Inc")</f>
        <v>0</v>
      </c>
      <c r="C218">
        <v>0.08117443868739201</v>
      </c>
      <c r="D218">
        <v>0.164109716410971</v>
      </c>
      <c r="E218">
        <v>-0.125087351502445</v>
      </c>
      <c r="F218">
        <v>0.124887690925426</v>
      </c>
      <c r="G218">
        <v>-0.389863547758284</v>
      </c>
      <c r="H218">
        <v>-0.308478320905827</v>
      </c>
      <c r="I218">
        <v>-0.263529411764705</v>
      </c>
    </row>
    <row r="219" spans="1:9">
      <c r="A219" s="1" t="s">
        <v>231</v>
      </c>
      <c r="B219">
        <f>HYPERLINK("https://www.suredividend.com/sure-analysis-research-database/","Sabre Corp")</f>
        <v>0</v>
      </c>
      <c r="C219">
        <v>0.193929173693086</v>
      </c>
      <c r="D219">
        <v>0.248677248677248</v>
      </c>
      <c r="E219">
        <v>0.153094462540716</v>
      </c>
      <c r="F219">
        <v>0.145631067961165</v>
      </c>
      <c r="G219">
        <v>-0.177700348432055</v>
      </c>
      <c r="H219">
        <v>-0.4109816971713811</v>
      </c>
      <c r="I219">
        <v>-0.6315896283114001</v>
      </c>
    </row>
    <row r="220" spans="1:9">
      <c r="A220" s="1" t="s">
        <v>232</v>
      </c>
      <c r="B220">
        <f>HYPERLINK("https://www.suredividend.com/sure-analysis-research-database/","Sonic Automotive, Inc.")</f>
        <v>0</v>
      </c>
      <c r="C220">
        <v>0.06005165733964701</v>
      </c>
      <c r="D220">
        <v>0.187531044593297</v>
      </c>
      <c r="E220">
        <v>0.277654408102274</v>
      </c>
      <c r="F220">
        <v>-0.0004059265272980001</v>
      </c>
      <c r="G220">
        <v>0.097953014299026</v>
      </c>
      <c r="H220">
        <v>0.08393270593620901</v>
      </c>
      <c r="I220">
        <v>1.376425855513308</v>
      </c>
    </row>
    <row r="221" spans="1:9">
      <c r="A221" s="1" t="s">
        <v>233</v>
      </c>
      <c r="B221">
        <f>HYPERLINK("https://www.suredividend.com/sure-analysis-research-database/","Sally Beauty Holdings Inc")</f>
        <v>0</v>
      </c>
      <c r="C221">
        <v>0.210049423393739</v>
      </c>
      <c r="D221">
        <v>0.198205546492659</v>
      </c>
      <c r="E221">
        <v>0.07697947214076201</v>
      </c>
      <c r="F221">
        <v>0.17332268370607</v>
      </c>
      <c r="G221">
        <v>-0.135373749264273</v>
      </c>
      <c r="H221">
        <v>0.05003573981415201</v>
      </c>
      <c r="I221">
        <v>-0.193300384404173</v>
      </c>
    </row>
    <row r="222" spans="1:9">
      <c r="A222" s="1" t="s">
        <v>234</v>
      </c>
      <c r="B222">
        <f>HYPERLINK("https://www.suredividend.com/sure-analysis-SBUX/","Starbucks Corp.")</f>
        <v>0</v>
      </c>
      <c r="C222">
        <v>0.074468085106383</v>
      </c>
      <c r="D222">
        <v>0.199167523840076</v>
      </c>
      <c r="E222">
        <v>0.278426551936078</v>
      </c>
      <c r="F222">
        <v>0.058870967741935</v>
      </c>
      <c r="G222">
        <v>0.123060918356764</v>
      </c>
      <c r="H222">
        <v>0.05812750517025801</v>
      </c>
      <c r="I222">
        <v>0.9048206251598081</v>
      </c>
    </row>
    <row r="223" spans="1:9">
      <c r="A223" s="1" t="s">
        <v>235</v>
      </c>
      <c r="B223">
        <f>HYPERLINK("https://www.suredividend.com/sure-analysis-SCI/","Service Corp. International")</f>
        <v>0</v>
      </c>
      <c r="C223">
        <v>0.008615738081562001</v>
      </c>
      <c r="D223">
        <v>0.203512529449561</v>
      </c>
      <c r="E223">
        <v>-0.015868834818964</v>
      </c>
      <c r="F223">
        <v>0.015909748336708</v>
      </c>
      <c r="G223">
        <v>0.129042628431813</v>
      </c>
      <c r="H223">
        <v>0.418373837626081</v>
      </c>
      <c r="I223">
        <v>0.9347090774875221</v>
      </c>
    </row>
    <row r="224" spans="1:9">
      <c r="A224" s="1" t="s">
        <v>236</v>
      </c>
      <c r="B224">
        <f>HYPERLINK("https://www.suredividend.com/sure-analysis-research-database/","Shoe Carnival, Inc.")</f>
        <v>0</v>
      </c>
      <c r="C224">
        <v>0.133104578510703</v>
      </c>
      <c r="D224">
        <v>0.154704278277207</v>
      </c>
      <c r="E224">
        <v>0.159069775563927</v>
      </c>
      <c r="F224">
        <v>0.114623609869142</v>
      </c>
      <c r="G224">
        <v>-0.179593350225573</v>
      </c>
      <c r="H224">
        <v>0.29861871967444</v>
      </c>
      <c r="I224">
        <v>1.1292806159275</v>
      </c>
    </row>
    <row r="225" spans="1:9">
      <c r="A225" s="1" t="s">
        <v>237</v>
      </c>
      <c r="B225">
        <f>HYPERLINK("https://www.suredividend.com/sure-analysis-research-database/","Sea Ltd")</f>
        <v>0</v>
      </c>
      <c r="C225">
        <v>0.31116862432809</v>
      </c>
      <c r="D225">
        <v>0.426158510177566</v>
      </c>
      <c r="E225">
        <v>-0.148215209518882</v>
      </c>
      <c r="F225">
        <v>0.265808187584086</v>
      </c>
      <c r="G225">
        <v>-0.573473220646331</v>
      </c>
      <c r="H225">
        <v>-0.7215104232737111</v>
      </c>
      <c r="I225">
        <v>4.231135822081017</v>
      </c>
    </row>
    <row r="226" spans="1:9">
      <c r="A226" s="1" t="s">
        <v>238</v>
      </c>
      <c r="B226">
        <f>HYPERLINK("https://www.suredividend.com/sure-analysis-research-database/","Stitch Fix Inc")</f>
        <v>0</v>
      </c>
      <c r="C226">
        <v>0.590106007067137</v>
      </c>
      <c r="D226">
        <v>0.296829971181556</v>
      </c>
      <c r="E226">
        <v>-0.262295081967213</v>
      </c>
      <c r="F226">
        <v>0.446945337620578</v>
      </c>
      <c r="G226">
        <v>-0.6911461908030191</v>
      </c>
      <c r="H226">
        <v>-0.9535699546017331</v>
      </c>
      <c r="I226">
        <v>-0.788334901222953</v>
      </c>
    </row>
    <row r="227" spans="1:9">
      <c r="A227" s="1" t="s">
        <v>239</v>
      </c>
      <c r="B227">
        <f>HYPERLINK("https://www.suredividend.com/sure-analysis-research-database/","Shake Shack Inc")</f>
        <v>0</v>
      </c>
      <c r="C227">
        <v>0.218020022246941</v>
      </c>
      <c r="D227">
        <v>0.07924305144884601</v>
      </c>
      <c r="E227">
        <v>0.137544151257012</v>
      </c>
      <c r="F227">
        <v>0.3183241030580301</v>
      </c>
      <c r="G227">
        <v>-0.140232412060301</v>
      </c>
      <c r="H227">
        <v>-0.507688157539789</v>
      </c>
      <c r="I227">
        <v>0.273255813953488</v>
      </c>
    </row>
    <row r="228" spans="1:9">
      <c r="A228" s="1" t="s">
        <v>240</v>
      </c>
      <c r="B228">
        <f>HYPERLINK("https://www.suredividend.com/sure-analysis-research-database/","Steven Madden Ltd.")</f>
        <v>0</v>
      </c>
      <c r="C228">
        <v>0.026608910891089</v>
      </c>
      <c r="D228">
        <v>0.153757884707665</v>
      </c>
      <c r="E228">
        <v>-0.035465116279069</v>
      </c>
      <c r="F228">
        <v>0.038172715894868</v>
      </c>
      <c r="G228">
        <v>-0.144172609912431</v>
      </c>
      <c r="H228">
        <v>-0.011726440636569</v>
      </c>
      <c r="I228">
        <v>0.105642508922115</v>
      </c>
    </row>
    <row r="229" spans="1:9">
      <c r="A229" s="1" t="s">
        <v>241</v>
      </c>
      <c r="B229">
        <f>HYPERLINK("https://www.suredividend.com/sure-analysis-research-database/","Signet Jewelers Ltd")</f>
        <v>0</v>
      </c>
      <c r="C229">
        <v>0.08387291070621901</v>
      </c>
      <c r="D229">
        <v>0.277906491615846</v>
      </c>
      <c r="E229">
        <v>0.219107365454447</v>
      </c>
      <c r="F229">
        <v>0.058529411764705</v>
      </c>
      <c r="G229">
        <v>-0.08977444160481901</v>
      </c>
      <c r="H229">
        <v>1.015196564255037</v>
      </c>
      <c r="I229">
        <v>0.47256784900349</v>
      </c>
    </row>
    <row r="230" spans="1:9">
      <c r="A230" s="1" t="s">
        <v>242</v>
      </c>
      <c r="B230">
        <f>HYPERLINK("https://www.suredividend.com/sure-analysis-research-database/","Sirius XM Holdings Inc")</f>
        <v>0</v>
      </c>
      <c r="C230">
        <v>0.005163511187607</v>
      </c>
      <c r="D230">
        <v>-0.04929348179983</v>
      </c>
      <c r="E230">
        <v>-0.08604338163948701</v>
      </c>
      <c r="F230">
        <v>0</v>
      </c>
      <c r="G230">
        <v>0.023143362707825</v>
      </c>
      <c r="H230">
        <v>0.040905445147491</v>
      </c>
      <c r="I230">
        <v>0.126630141214599</v>
      </c>
    </row>
    <row r="231" spans="1:9">
      <c r="A231" s="1" t="s">
        <v>243</v>
      </c>
      <c r="B231">
        <f>HYPERLINK("https://www.suredividend.com/sure-analysis-research-database/","SiteOne Landscape Supply Inc")</f>
        <v>0</v>
      </c>
      <c r="C231">
        <v>0.169851928374655</v>
      </c>
      <c r="D231">
        <v>0.304001535361289</v>
      </c>
      <c r="E231">
        <v>0.072872256434549</v>
      </c>
      <c r="F231">
        <v>0.158285032390044</v>
      </c>
      <c r="G231">
        <v>-0.252612473875261</v>
      </c>
      <c r="H231">
        <v>-0.231695595635212</v>
      </c>
      <c r="I231">
        <v>0.818412953298541</v>
      </c>
    </row>
    <row r="232" spans="1:9">
      <c r="A232" s="1" t="s">
        <v>244</v>
      </c>
      <c r="B232">
        <f>HYPERLINK("https://www.suredividend.com/sure-analysis-research-database/","Six Flags Entertainment Corp")</f>
        <v>0</v>
      </c>
      <c r="C232">
        <v>0.169312169312169</v>
      </c>
      <c r="D232">
        <v>0.284883720930232</v>
      </c>
      <c r="E232">
        <v>0.146562905317769</v>
      </c>
      <c r="F232">
        <v>0.140645161290322</v>
      </c>
      <c r="G232">
        <v>-0.321392016376663</v>
      </c>
      <c r="H232">
        <v>-0.25</v>
      </c>
      <c r="I232">
        <v>-0.57365126216589</v>
      </c>
    </row>
    <row r="233" spans="1:9">
      <c r="A233" s="1" t="s">
        <v>245</v>
      </c>
      <c r="B233">
        <f>HYPERLINK("https://www.suredividend.com/sure-analysis-research-database/","Skechers U S A, Inc.")</f>
        <v>0</v>
      </c>
      <c r="C233">
        <v>0.105263157894736</v>
      </c>
      <c r="D233">
        <v>0.335816618911174</v>
      </c>
      <c r="E233">
        <v>0.217868338557993</v>
      </c>
      <c r="F233">
        <v>0.111323003575685</v>
      </c>
      <c r="G233">
        <v>0.13182811361981</v>
      </c>
      <c r="H233">
        <v>0.275164113785557</v>
      </c>
      <c r="I233">
        <v>0.14997533300444</v>
      </c>
    </row>
    <row r="234" spans="1:9">
      <c r="A234" s="1" t="s">
        <v>246</v>
      </c>
      <c r="B234">
        <f>HYPERLINK("https://www.suredividend.com/sure-analysis-research-database/","Standard Motor Products, Inc.")</f>
        <v>0</v>
      </c>
      <c r="C234">
        <v>0.076945244956772</v>
      </c>
      <c r="D234">
        <v>0.05356045356383601</v>
      </c>
      <c r="E234">
        <v>-0.178251480994454</v>
      </c>
      <c r="F234">
        <v>0.073850574712643</v>
      </c>
      <c r="G234">
        <v>-0.191646946341969</v>
      </c>
      <c r="H234">
        <v>-0.073185370366236</v>
      </c>
      <c r="I234">
        <v>-0.109105386372197</v>
      </c>
    </row>
    <row r="235" spans="1:9">
      <c r="A235" s="1" t="s">
        <v>247</v>
      </c>
      <c r="B235">
        <f>HYPERLINK("https://www.suredividend.com/sure-analysis-research-database/","Sleep Number Corp")</f>
        <v>0</v>
      </c>
      <c r="C235">
        <v>0.348342202210397</v>
      </c>
      <c r="D235">
        <v>0.009191176470588001</v>
      </c>
      <c r="E235">
        <v>-0.125796178343949</v>
      </c>
      <c r="F235">
        <v>0.267898383371824</v>
      </c>
      <c r="G235">
        <v>-0.5282154110570031</v>
      </c>
      <c r="H235">
        <v>-0.669077757685352</v>
      </c>
      <c r="I235">
        <v>-0.159908186687069</v>
      </c>
    </row>
    <row r="236" spans="1:9">
      <c r="A236" s="1" t="s">
        <v>248</v>
      </c>
      <c r="B236">
        <f>HYPERLINK("https://www.suredividend.com/sure-analysis-research-database/","Spotify Technology S.A.")</f>
        <v>0</v>
      </c>
      <c r="C236">
        <v>0.255900461775269</v>
      </c>
      <c r="D236">
        <v>0.103833145434047</v>
      </c>
      <c r="E236">
        <v>-0.123063143752799</v>
      </c>
      <c r="F236">
        <v>0.240151994933502</v>
      </c>
      <c r="G236">
        <v>-0.49925842581701</v>
      </c>
      <c r="H236">
        <v>-0.7111458579183381</v>
      </c>
      <c r="I236">
        <v>-0.342930004697671</v>
      </c>
    </row>
    <row r="237" spans="1:9">
      <c r="A237" s="1" t="s">
        <v>249</v>
      </c>
      <c r="B237">
        <f>HYPERLINK("https://www.suredividend.com/sure-analysis-research-database/","Shutterstock Inc")</f>
        <v>0</v>
      </c>
      <c r="C237">
        <v>0.169446041786467</v>
      </c>
      <c r="D237">
        <v>0.279193862553229</v>
      </c>
      <c r="E237">
        <v>0.02453441703471</v>
      </c>
      <c r="F237">
        <v>0.157245827010622</v>
      </c>
      <c r="G237">
        <v>-0.312040143207509</v>
      </c>
      <c r="H237">
        <v>-0.119113829378658</v>
      </c>
      <c r="I237">
        <v>0.4649631057890171</v>
      </c>
    </row>
    <row r="238" spans="1:9">
      <c r="A238" s="1" t="s">
        <v>250</v>
      </c>
      <c r="B238">
        <f>HYPERLINK("https://www.suredividend.com/sure-analysis-research-database/","Strategic Education Inc")</f>
        <v>0</v>
      </c>
      <c r="C238">
        <v>0.09452980946527301</v>
      </c>
      <c r="D238">
        <v>0.3838980416537141</v>
      </c>
      <c r="E238">
        <v>0.289248300477097</v>
      </c>
      <c r="F238">
        <v>0.136874361593462</v>
      </c>
      <c r="G238">
        <v>0.6682279761681711</v>
      </c>
      <c r="H238">
        <v>0.05574184124033001</v>
      </c>
      <c r="I238">
        <v>0.047299005983389</v>
      </c>
    </row>
    <row r="239" spans="1:9">
      <c r="A239" s="1" t="s">
        <v>251</v>
      </c>
      <c r="B239">
        <f>HYPERLINK("https://www.suredividend.com/sure-analysis-TGT/","Target Corp")</f>
        <v>0</v>
      </c>
      <c r="C239">
        <v>0.147576936681995</v>
      </c>
      <c r="D239">
        <v>0.025362568482348</v>
      </c>
      <c r="E239">
        <v>0.04811873639048</v>
      </c>
      <c r="F239">
        <v>0.08836553945249601</v>
      </c>
      <c r="G239">
        <v>-0.232538004059443</v>
      </c>
      <c r="H239">
        <v>-0.12239982340873</v>
      </c>
      <c r="I239">
        <v>1.279264329183042</v>
      </c>
    </row>
    <row r="240" spans="1:9">
      <c r="A240" s="1" t="s">
        <v>252</v>
      </c>
      <c r="B240">
        <f>HYPERLINK("https://www.suredividend.com/sure-analysis-THO/","Thor Industries, Inc.")</f>
        <v>0</v>
      </c>
      <c r="C240">
        <v>0.157375458908242</v>
      </c>
      <c r="D240">
        <v>0.163210063451424</v>
      </c>
      <c r="E240">
        <v>0.05532137262492701</v>
      </c>
      <c r="F240">
        <v>0.166379652934163</v>
      </c>
      <c r="G240">
        <v>0.03168158826238</v>
      </c>
      <c r="H240">
        <v>-0.161178522740588</v>
      </c>
      <c r="I240">
        <v>-0.376417313856495</v>
      </c>
    </row>
    <row r="241" spans="1:9">
      <c r="A241" s="1" t="s">
        <v>253</v>
      </c>
      <c r="B241">
        <f>HYPERLINK("https://www.suredividend.com/sure-analysis-research-database/","Gentherm Inc")</f>
        <v>0</v>
      </c>
      <c r="C241">
        <v>0.139827179890023</v>
      </c>
      <c r="D241">
        <v>0.299015219337511</v>
      </c>
      <c r="E241">
        <v>0.177186435177673</v>
      </c>
      <c r="F241">
        <v>0.11119620156226</v>
      </c>
      <c r="G241">
        <v>-0.21837965955613</v>
      </c>
      <c r="H241">
        <v>0.06129315389116401</v>
      </c>
      <c r="I241">
        <v>1.2671875</v>
      </c>
    </row>
    <row r="242" spans="1:9">
      <c r="A242" s="1" t="s">
        <v>254</v>
      </c>
      <c r="B242">
        <f>HYPERLINK("https://www.suredividend.com/sure-analysis-TJX/","TJX Companies, Inc.")</f>
        <v>0</v>
      </c>
      <c r="C242">
        <v>0.01428207090028</v>
      </c>
      <c r="D242">
        <v>0.181328065824063</v>
      </c>
      <c r="E242">
        <v>0.258582140918793</v>
      </c>
      <c r="F242">
        <v>-0.00075376884422</v>
      </c>
      <c r="G242">
        <v>0.200259548205043</v>
      </c>
      <c r="H242">
        <v>0.228126790117547</v>
      </c>
      <c r="I242">
        <v>1.145126404418626</v>
      </c>
    </row>
    <row r="243" spans="1:9">
      <c r="A243" s="1" t="s">
        <v>255</v>
      </c>
      <c r="B243">
        <f>HYPERLINK("https://www.suredividend.com/sure-analysis-research-database/","Terminix Global Holdings Inc")</f>
        <v>0</v>
      </c>
      <c r="C243">
        <v>-0.153553866785874</v>
      </c>
      <c r="D243">
        <v>-0.090974555928948</v>
      </c>
      <c r="E243">
        <v>-0.172602141140485</v>
      </c>
      <c r="F243">
        <v>-0.162723855847888</v>
      </c>
      <c r="G243">
        <v>-0.033928571428571</v>
      </c>
      <c r="H243">
        <v>-0.133211261158159</v>
      </c>
      <c r="I243">
        <v>0.199055193900554</v>
      </c>
    </row>
    <row r="244" spans="1:9">
      <c r="A244" s="1" t="s">
        <v>256</v>
      </c>
      <c r="B244">
        <f>HYPERLINK("https://www.suredividend.com/sure-analysis-research-database/","Travel+Leisure Co")</f>
        <v>0</v>
      </c>
      <c r="C244">
        <v>0.200114351057747</v>
      </c>
      <c r="D244">
        <v>0.07504302220765301</v>
      </c>
      <c r="E244">
        <v>-0.023030235329163</v>
      </c>
      <c r="F244">
        <v>0.153296703296703</v>
      </c>
      <c r="G244">
        <v>-0.188034436005005</v>
      </c>
      <c r="H244">
        <v>-0.127615801832879</v>
      </c>
      <c r="I244">
        <v>-0.6685094215813151</v>
      </c>
    </row>
    <row r="245" spans="1:9">
      <c r="A245" s="1" t="s">
        <v>257</v>
      </c>
      <c r="B245">
        <f>HYPERLINK("https://www.suredividend.com/sure-analysis-research-database/","Toll Brothers Inc.")</f>
        <v>0</v>
      </c>
      <c r="C245">
        <v>0.100180212118526</v>
      </c>
      <c r="D245">
        <v>0.342820740883194</v>
      </c>
      <c r="E245">
        <v>0.124916930140765</v>
      </c>
      <c r="F245">
        <v>0.123322105474837</v>
      </c>
      <c r="G245">
        <v>-0.010805699289182</v>
      </c>
      <c r="H245">
        <v>0.127168679804188</v>
      </c>
      <c r="I245">
        <v>0.131353228893457</v>
      </c>
    </row>
    <row r="246" spans="1:9">
      <c r="A246" s="1" t="s">
        <v>258</v>
      </c>
      <c r="B246">
        <f>HYPERLINK("https://www.suredividend.com/sure-analysis-TPR/","Tapestry Inc")</f>
        <v>0</v>
      </c>
      <c r="C246">
        <v>0.168716577540106</v>
      </c>
      <c r="D246">
        <v>0.4093317039984261</v>
      </c>
      <c r="E246">
        <v>0.309470669474743</v>
      </c>
      <c r="F246">
        <v>0.147846638655462</v>
      </c>
      <c r="G246">
        <v>0.232746901916102</v>
      </c>
      <c r="H246">
        <v>0.329137018792191</v>
      </c>
      <c r="I246">
        <v>0.045596224275725</v>
      </c>
    </row>
    <row r="247" spans="1:9">
      <c r="A247" s="1" t="s">
        <v>259</v>
      </c>
      <c r="B247">
        <f>HYPERLINK("https://www.suredividend.com/sure-analysis-research-database/","Tempur Sealy International Inc")</f>
        <v>0</v>
      </c>
      <c r="C247">
        <v>0.124487404803749</v>
      </c>
      <c r="D247">
        <v>0.431522582184833</v>
      </c>
      <c r="E247">
        <v>0.52776561791135</v>
      </c>
      <c r="F247">
        <v>0.11826390911739</v>
      </c>
      <c r="G247">
        <v>0.005508162714741</v>
      </c>
      <c r="H247">
        <v>0.360483948132214</v>
      </c>
      <c r="I247">
        <v>1.486463379880307</v>
      </c>
    </row>
    <row r="248" spans="1:9">
      <c r="A248" s="1" t="s">
        <v>260</v>
      </c>
      <c r="B248">
        <f>HYPERLINK("https://www.suredividend.com/sure-analysis-research-database/","TripAdvisor Inc.")</f>
        <v>0</v>
      </c>
      <c r="C248">
        <v>0.296910755148741</v>
      </c>
      <c r="D248">
        <v>-0.07242225859247101</v>
      </c>
      <c r="E248">
        <v>0.226731601731601</v>
      </c>
      <c r="F248">
        <v>0.260845383759733</v>
      </c>
      <c r="G248">
        <v>-0.175336485994907</v>
      </c>
      <c r="H248">
        <v>-0.316962940644772</v>
      </c>
      <c r="I248">
        <v>-0.314714444199255</v>
      </c>
    </row>
    <row r="249" spans="1:9">
      <c r="A249" s="1" t="s">
        <v>261</v>
      </c>
      <c r="B249">
        <f>HYPERLINK("https://www.suredividend.com/sure-analysis-TSCO/","Tractor Supply Co.")</f>
        <v>0</v>
      </c>
      <c r="C249">
        <v>-0.004599859187984</v>
      </c>
      <c r="D249">
        <v>0.07909935122757901</v>
      </c>
      <c r="E249">
        <v>0.09775262752503201</v>
      </c>
      <c r="F249">
        <v>-0.057340978797173</v>
      </c>
      <c r="G249">
        <v>0.03287199001367101</v>
      </c>
      <c r="H249">
        <v>0.402968150565533</v>
      </c>
      <c r="I249">
        <v>1.767569570959507</v>
      </c>
    </row>
    <row r="250" spans="1:9">
      <c r="A250" s="1" t="s">
        <v>262</v>
      </c>
      <c r="B250">
        <f>HYPERLINK("https://www.suredividend.com/sure-analysis-research-database/","Tesla Inc")</f>
        <v>0</v>
      </c>
      <c r="C250">
        <v>0.064379736737135</v>
      </c>
      <c r="D250">
        <v>-0.377821301995896</v>
      </c>
      <c r="E250">
        <v>-0.5099236601965961</v>
      </c>
      <c r="F250">
        <v>0.08313037830816601</v>
      </c>
      <c r="G250">
        <v>-0.5759507973250131</v>
      </c>
      <c r="H250">
        <v>-0.5272370224932701</v>
      </c>
      <c r="I250">
        <v>4.692635243820747</v>
      </c>
    </row>
    <row r="251" spans="1:9">
      <c r="A251" s="1" t="s">
        <v>263</v>
      </c>
      <c r="B251">
        <f>HYPERLINK("https://www.suredividend.com/sure-analysis-research-database/","Trade Desk Inc")</f>
        <v>0</v>
      </c>
      <c r="C251">
        <v>0.014922048997772</v>
      </c>
      <c r="D251">
        <v>-0.199543298787985</v>
      </c>
      <c r="E251">
        <v>-0.035963613285381</v>
      </c>
      <c r="F251">
        <v>0.016506803479812</v>
      </c>
      <c r="G251">
        <v>-0.233473507148864</v>
      </c>
      <c r="H251">
        <v>-0.439455815784294</v>
      </c>
      <c r="I251">
        <v>8.366906474820144</v>
      </c>
    </row>
    <row r="252" spans="1:9">
      <c r="A252" s="1" t="s">
        <v>264</v>
      </c>
      <c r="B252">
        <f>HYPERLINK("https://www.suredividend.com/sure-analysis-research-database/","Take-Two Interactive Software, Inc.")</f>
        <v>0</v>
      </c>
      <c r="C252">
        <v>0.073738289513448</v>
      </c>
      <c r="D252">
        <v>-0.151015531660692</v>
      </c>
      <c r="E252">
        <v>-0.182654704393834</v>
      </c>
      <c r="F252">
        <v>0.023624315759147</v>
      </c>
      <c r="G252">
        <v>-0.353058994901675</v>
      </c>
      <c r="H252">
        <v>-0.479184989739079</v>
      </c>
      <c r="I252">
        <v>-0.09974662162162101</v>
      </c>
    </row>
    <row r="253" spans="1:9">
      <c r="A253" s="1" t="s">
        <v>265</v>
      </c>
      <c r="B253">
        <f>HYPERLINK("https://www.suredividend.com/sure-analysis-research-database/","Tupperware Brands Corporation")</f>
        <v>0</v>
      </c>
      <c r="C253">
        <v>0.032098765432098</v>
      </c>
      <c r="D253">
        <v>-0.414565826330532</v>
      </c>
      <c r="E253">
        <v>-0.412921348314606</v>
      </c>
      <c r="F253">
        <v>0.009661835748792001</v>
      </c>
      <c r="G253">
        <v>-0.7081005586592181</v>
      </c>
      <c r="H253">
        <v>-0.8752238805970151</v>
      </c>
      <c r="I253">
        <v>-0.927310163013046</v>
      </c>
    </row>
    <row r="254" spans="1:9">
      <c r="A254" s="1" t="s">
        <v>266</v>
      </c>
      <c r="B254">
        <f>HYPERLINK("https://www.suredividend.com/sure-analysis-research-database/","Under Armour Inc")</f>
        <v>0</v>
      </c>
      <c r="C254">
        <v>0.21816037735849</v>
      </c>
      <c r="D254">
        <v>0.696223316912972</v>
      </c>
      <c r="E254">
        <v>0.305941845764854</v>
      </c>
      <c r="F254">
        <v>0.158071748878923</v>
      </c>
      <c r="G254">
        <v>-0.357986326911124</v>
      </c>
      <c r="H254">
        <v>-0.349905601006922</v>
      </c>
      <c r="I254">
        <v>-0.222138554216867</v>
      </c>
    </row>
    <row r="255" spans="1:9">
      <c r="A255" s="1" t="s">
        <v>267</v>
      </c>
      <c r="B255">
        <f>HYPERLINK("https://www.suredividend.com/sure-analysis-research-database/","Under Armour Inc")</f>
        <v>0</v>
      </c>
      <c r="C255">
        <v>0.206825232678386</v>
      </c>
      <c r="D255">
        <v>0.711143695014662</v>
      </c>
      <c r="E255">
        <v>0.332191780821917</v>
      </c>
      <c r="F255">
        <v>0.148622047244094</v>
      </c>
      <c r="G255">
        <v>-0.378263185935002</v>
      </c>
      <c r="H255">
        <v>-0.369529983792544</v>
      </c>
      <c r="I255">
        <v>-0.197938144329896</v>
      </c>
    </row>
    <row r="256" spans="1:9">
      <c r="A256" s="1" t="s">
        <v>268</v>
      </c>
      <c r="B256">
        <f>HYPERLINK("https://www.suredividend.com/sure-analysis-research-database/","United Airlines Holdings Inc")</f>
        <v>0</v>
      </c>
      <c r="C256">
        <v>0.292058516196447</v>
      </c>
      <c r="D256">
        <v>0.223046488625123</v>
      </c>
      <c r="E256">
        <v>0.361409303605835</v>
      </c>
      <c r="F256">
        <v>0.311936339522546</v>
      </c>
      <c r="G256">
        <v>0.187515006002401</v>
      </c>
      <c r="H256">
        <v>0.173706691979117</v>
      </c>
      <c r="I256">
        <v>-0.356576037465851</v>
      </c>
    </row>
    <row r="257" spans="1:9">
      <c r="A257" s="1" t="s">
        <v>269</v>
      </c>
      <c r="B257">
        <f>HYPERLINK("https://www.suredividend.com/sure-analysis-research-database/","Uber Technologies Inc")</f>
        <v>0</v>
      </c>
      <c r="C257">
        <v>0.232142857142856</v>
      </c>
      <c r="D257">
        <v>0.08351177730192701</v>
      </c>
      <c r="E257">
        <v>0.303004291845493</v>
      </c>
      <c r="F257">
        <v>0.227658714112414</v>
      </c>
      <c r="G257">
        <v>-0.155258764607679</v>
      </c>
      <c r="H257">
        <v>-0.440986926901123</v>
      </c>
      <c r="I257">
        <v>-0.269665624248256</v>
      </c>
    </row>
    <row r="258" spans="1:9">
      <c r="A258" s="1" t="s">
        <v>270</v>
      </c>
      <c r="B258">
        <f>HYPERLINK("https://www.suredividend.com/sure-analysis-research-database/","Universal Electronics Inc.")</f>
        <v>0</v>
      </c>
      <c r="C258">
        <v>0.06982305117168801</v>
      </c>
      <c r="D258">
        <v>0.238648947951273</v>
      </c>
      <c r="E258">
        <v>-0.171174509077436</v>
      </c>
      <c r="F258">
        <v>0.07496395963479101</v>
      </c>
      <c r="G258">
        <v>-0.361039702942016</v>
      </c>
      <c r="H258">
        <v>-0.628158244680851</v>
      </c>
      <c r="I258">
        <v>-0.521497326203208</v>
      </c>
    </row>
    <row r="259" spans="1:9">
      <c r="A259" s="1" t="s">
        <v>271</v>
      </c>
      <c r="B259">
        <f>HYPERLINK("https://www.suredividend.com/sure-analysis-research-database/","UNIFI, Inc.")</f>
        <v>0</v>
      </c>
      <c r="C259">
        <v>0.03479381443298901</v>
      </c>
      <c r="D259">
        <v>-0.141176470588235</v>
      </c>
      <c r="E259">
        <v>-0.437281009110021</v>
      </c>
      <c r="F259">
        <v>-0.06736353077816401</v>
      </c>
      <c r="G259">
        <v>-0.6185273159144891</v>
      </c>
      <c r="H259">
        <v>-0.583937823834197</v>
      </c>
      <c r="I259">
        <v>-0.7793956043956041</v>
      </c>
    </row>
    <row r="260" spans="1:9">
      <c r="A260" s="1" t="s">
        <v>272</v>
      </c>
      <c r="B260">
        <f>HYPERLINK("https://www.suredividend.com/sure-analysis-research-database/","U-Haul Holding Company")</f>
        <v>0</v>
      </c>
      <c r="C260">
        <v>0.11169313957418</v>
      </c>
      <c r="D260">
        <v>-0.8768784504538221</v>
      </c>
      <c r="E260">
        <v>-0.867386516601176</v>
      </c>
      <c r="F260">
        <v>0.09303871074929401</v>
      </c>
      <c r="G260">
        <v>-0.893176721975329</v>
      </c>
      <c r="H260">
        <v>-0.860794341889858</v>
      </c>
      <c r="I260">
        <v>-0.8216332634578901</v>
      </c>
    </row>
    <row r="261" spans="1:9">
      <c r="A261" s="1" t="s">
        <v>273</v>
      </c>
      <c r="B261">
        <f>HYPERLINK("https://www.suredividend.com/sure-analysis-research-database/","Ulta Beauty Inc")</f>
        <v>0</v>
      </c>
      <c r="C261">
        <v>0.07482769937643501</v>
      </c>
      <c r="D261">
        <v>0.2832736866853</v>
      </c>
      <c r="E261">
        <v>0.208784448818897</v>
      </c>
      <c r="F261">
        <v>0.04728505340354301</v>
      </c>
      <c r="G261">
        <v>0.405901207715643</v>
      </c>
      <c r="H261">
        <v>0.6379367831421711</v>
      </c>
      <c r="I261">
        <v>1.090336581422067</v>
      </c>
    </row>
    <row r="262" spans="1:9">
      <c r="A262" s="1" t="s">
        <v>274</v>
      </c>
      <c r="B262">
        <f>HYPERLINK("https://www.suredividend.com/sure-analysis-research-database/","ProShares Trust")</f>
        <v>0</v>
      </c>
      <c r="C262">
        <v>0.177304964539007</v>
      </c>
      <c r="D262">
        <v>0.388927625156882</v>
      </c>
      <c r="E262">
        <v>-0.146829305899384</v>
      </c>
      <c r="F262">
        <v>0.202898550724637</v>
      </c>
      <c r="G262">
        <v>-0.472736897829539</v>
      </c>
      <c r="H262">
        <v>-0.345853624896968</v>
      </c>
      <c r="I262">
        <v>0.7190790154993271</v>
      </c>
    </row>
    <row r="263" spans="1:9">
      <c r="A263" s="1" t="s">
        <v>275</v>
      </c>
      <c r="B263">
        <f>HYPERLINK("https://www.suredividend.com/sure-analysis-research-database/","Uxin Ltd")</f>
        <v>0</v>
      </c>
      <c r="C263">
        <v>0.184210526315789</v>
      </c>
      <c r="D263">
        <v>-0.240048250904704</v>
      </c>
      <c r="E263">
        <v>-0.5480631276901</v>
      </c>
      <c r="F263">
        <v>0.09375000000000001</v>
      </c>
      <c r="G263">
        <v>-0.726086956521739</v>
      </c>
      <c r="H263">
        <v>-0.7519685039370071</v>
      </c>
      <c r="I263">
        <v>-0.967425025853154</v>
      </c>
    </row>
    <row r="264" spans="1:9">
      <c r="A264" s="1" t="s">
        <v>276</v>
      </c>
      <c r="B264">
        <f>HYPERLINK("https://www.suredividend.com/sure-analysis-research-database/","Marriott Vacations Worldwide Corp")</f>
        <v>0</v>
      </c>
      <c r="C264">
        <v>0.184575522024081</v>
      </c>
      <c r="D264">
        <v>0.107003449059253</v>
      </c>
      <c r="E264">
        <v>0.210583414913758</v>
      </c>
      <c r="F264">
        <v>0.15491492681477</v>
      </c>
      <c r="G264">
        <v>-0.007096094624815001</v>
      </c>
      <c r="H264">
        <v>0.147247572690134</v>
      </c>
      <c r="I264">
        <v>0.177822921931344</v>
      </c>
    </row>
    <row r="265" spans="1:9">
      <c r="A265" s="1" t="s">
        <v>277</v>
      </c>
      <c r="B265">
        <f>HYPERLINK("https://www.suredividend.com/sure-analysis-VFC/","VF Corp.")</f>
        <v>0</v>
      </c>
      <c r="C265">
        <v>0.119420068676077</v>
      </c>
      <c r="D265">
        <v>0.07877958922544001</v>
      </c>
      <c r="E265">
        <v>-0.363148572619295</v>
      </c>
      <c r="F265">
        <v>0.062658457080767</v>
      </c>
      <c r="G265">
        <v>-0.546645034187043</v>
      </c>
      <c r="H265">
        <v>-0.622852515280643</v>
      </c>
      <c r="I265">
        <v>-0.552483988414002</v>
      </c>
    </row>
    <row r="266" spans="1:9">
      <c r="A266" s="1" t="s">
        <v>278</v>
      </c>
      <c r="B266">
        <f>HYPERLINK("https://www.suredividend.com/sure-analysis-research-database/","Vipshop Holdings Ltd")</f>
        <v>0</v>
      </c>
      <c r="C266">
        <v>0.121122599704579</v>
      </c>
      <c r="D266">
        <v>1.021304926764314</v>
      </c>
      <c r="E266">
        <v>0.5911949685534591</v>
      </c>
      <c r="F266">
        <v>0.112903225806451</v>
      </c>
      <c r="G266">
        <v>0.7133182844243791</v>
      </c>
      <c r="H266">
        <v>-0.4838490309418561</v>
      </c>
      <c r="I266">
        <v>-0.05125</v>
      </c>
    </row>
    <row r="267" spans="1:9">
      <c r="A267" s="1" t="s">
        <v>279</v>
      </c>
      <c r="B267">
        <f>HYPERLINK("https://www.suredividend.com/sure-analysis-research-database/","Vera Bradley Inc")</f>
        <v>0</v>
      </c>
      <c r="C267">
        <v>0.350119904076738</v>
      </c>
      <c r="D267">
        <v>0.858085808580858</v>
      </c>
      <c r="E267">
        <v>0.30324074074074</v>
      </c>
      <c r="F267">
        <v>0.242825607064017</v>
      </c>
      <c r="G267">
        <v>-0.274484536082474</v>
      </c>
      <c r="H267">
        <v>-0.335301062573789</v>
      </c>
      <c r="I267">
        <v>-0.4474975466143271</v>
      </c>
    </row>
    <row r="268" spans="1:9">
      <c r="A268" s="1" t="s">
        <v>280</v>
      </c>
      <c r="B268">
        <f>HYPERLINK("https://www.suredividend.com/sure-analysis-research-database/","Victoria`s Secret &amp; Co")</f>
        <v>0</v>
      </c>
      <c r="C268">
        <v>0.02185089974293</v>
      </c>
      <c r="D268">
        <v>0.068261220102123</v>
      </c>
      <c r="E268">
        <v>0.194411057692307</v>
      </c>
      <c r="F268">
        <v>0.110955841252096</v>
      </c>
      <c r="G268">
        <v>-0.242424242424242</v>
      </c>
      <c r="H268">
        <v>-0.064705882352941</v>
      </c>
      <c r="I268">
        <v>-0.064705882352941</v>
      </c>
    </row>
    <row r="269" spans="1:9">
      <c r="A269" s="1" t="s">
        <v>281</v>
      </c>
      <c r="B269">
        <f>HYPERLINK("https://www.suredividend.com/sure-analysis-research-database/","Vista Outdoor Inc")</f>
        <v>0</v>
      </c>
      <c r="C269">
        <v>0.168787107718405</v>
      </c>
      <c r="D269">
        <v>0.040785498489425</v>
      </c>
      <c r="E269">
        <v>-0.06481167288768201</v>
      </c>
      <c r="F269">
        <v>0.130898645876077</v>
      </c>
      <c r="G269">
        <v>-0.278345116522649</v>
      </c>
      <c r="H269">
        <v>-0.05970658478335</v>
      </c>
      <c r="I269">
        <v>0.7587747287811101</v>
      </c>
    </row>
    <row r="270" spans="1:9">
      <c r="A270" s="1" t="s">
        <v>282</v>
      </c>
      <c r="B270">
        <f>HYPERLINK("https://www.suredividend.com/sure-analysis-research-database/","Wayfair Inc")</f>
        <v>0</v>
      </c>
      <c r="C270">
        <v>0.366929593923459</v>
      </c>
      <c r="D270">
        <v>0.409761976498945</v>
      </c>
      <c r="E270">
        <v>-0.095845410628019</v>
      </c>
      <c r="F270">
        <v>0.4226208574034661</v>
      </c>
      <c r="G270">
        <v>-0.66511594617807</v>
      </c>
      <c r="H270">
        <v>-0.844002133760085</v>
      </c>
      <c r="I270">
        <v>-0.483781994704324</v>
      </c>
    </row>
    <row r="271" spans="1:9">
      <c r="A271" s="1" t="s">
        <v>283</v>
      </c>
      <c r="B271">
        <f>HYPERLINK("https://www.suredividend.com/sure-analysis-WEN/","Wendy`s Co")</f>
        <v>0</v>
      </c>
      <c r="C271">
        <v>-0.021758050478677</v>
      </c>
      <c r="D271">
        <v>0.119142919728378</v>
      </c>
      <c r="E271">
        <v>0.103459108691704</v>
      </c>
      <c r="F271">
        <v>-0.006628369421122</v>
      </c>
      <c r="G271">
        <v>0.041097413002602</v>
      </c>
      <c r="H271">
        <v>0.119443863475654</v>
      </c>
      <c r="I271">
        <v>0.4597402597402591</v>
      </c>
    </row>
    <row r="272" spans="1:9">
      <c r="A272" s="1" t="s">
        <v>284</v>
      </c>
      <c r="B272">
        <f>HYPERLINK("https://www.suredividend.com/sure-analysis-WGO/","Winnebago Industries, Inc.")</f>
        <v>0</v>
      </c>
      <c r="C272">
        <v>0.11056040615642</v>
      </c>
      <c r="D272">
        <v>0.062899173380805</v>
      </c>
      <c r="E272">
        <v>0.009785996651753</v>
      </c>
      <c r="F272">
        <v>0.123203598520946</v>
      </c>
      <c r="G272">
        <v>-0.022904459190136</v>
      </c>
      <c r="H272">
        <v>-0.09218210583557601</v>
      </c>
      <c r="I272">
        <v>0.177970963505488</v>
      </c>
    </row>
    <row r="273" spans="1:9">
      <c r="A273" s="1" t="s">
        <v>285</v>
      </c>
      <c r="B273">
        <f>HYPERLINK("https://www.suredividend.com/sure-analysis-research-database/","Wyndham Hotels &amp; Resorts Inc")</f>
        <v>0</v>
      </c>
      <c r="C273">
        <v>0.089686098654708</v>
      </c>
      <c r="D273">
        <v>0.078314891424154</v>
      </c>
      <c r="E273">
        <v>0.086657040190298</v>
      </c>
      <c r="F273">
        <v>0.05637358014303701</v>
      </c>
      <c r="G273">
        <v>-0.059194676637979</v>
      </c>
      <c r="H273">
        <v>0.295059758764389</v>
      </c>
      <c r="I273">
        <v>0.158923076923076</v>
      </c>
    </row>
    <row r="274" spans="1:9">
      <c r="A274" s="1" t="s">
        <v>286</v>
      </c>
      <c r="B274">
        <f>HYPERLINK("https://www.suredividend.com/sure-analysis-WHR/","Whirlpool Corp.")</f>
        <v>0</v>
      </c>
      <c r="C274">
        <v>0.080449888960527</v>
      </c>
      <c r="D274">
        <v>0.162997823138274</v>
      </c>
      <c r="E274">
        <v>-0.080632694413084</v>
      </c>
      <c r="F274">
        <v>0.06616711437862201</v>
      </c>
      <c r="G274">
        <v>-0.219813286969764</v>
      </c>
      <c r="H274">
        <v>-0.186981351566686</v>
      </c>
      <c r="I274">
        <v>0.06946335375538901</v>
      </c>
    </row>
    <row r="275" spans="1:9">
      <c r="A275" s="1" t="s">
        <v>287</v>
      </c>
      <c r="B275">
        <f>HYPERLINK("https://www.suredividend.com/sure-analysis-research-database/","ContextLogic Inc")</f>
        <v>0</v>
      </c>
      <c r="C275">
        <v>0.305532271584241</v>
      </c>
      <c r="D275">
        <v>-0.187002479446691</v>
      </c>
      <c r="E275">
        <v>-0.603184713375796</v>
      </c>
      <c r="F275">
        <v>0.277424646298954</v>
      </c>
      <c r="G275">
        <v>-0.747773279352226</v>
      </c>
      <c r="H275">
        <v>-0.974828282828282</v>
      </c>
      <c r="I275">
        <v>-0.9689276807980051</v>
      </c>
    </row>
    <row r="276" spans="1:9">
      <c r="A276" s="1" t="s">
        <v>288</v>
      </c>
      <c r="B276">
        <f>HYPERLINK("https://www.suredividend.com/sure-analysis-WMT/","Walmart Inc")</f>
        <v>0</v>
      </c>
      <c r="C276">
        <v>-0.020490660719263</v>
      </c>
      <c r="D276">
        <v>0.031212257734091</v>
      </c>
      <c r="E276">
        <v>0.07166032622578601</v>
      </c>
      <c r="F276">
        <v>-0.008815854432611001</v>
      </c>
      <c r="G276">
        <v>0.018255272409006</v>
      </c>
      <c r="H276">
        <v>-0.008957042582268001</v>
      </c>
      <c r="I276">
        <v>0.452449186498237</v>
      </c>
    </row>
    <row r="277" spans="1:9">
      <c r="A277" s="1" t="s">
        <v>289</v>
      </c>
      <c r="B277">
        <f>HYPERLINK("https://www.suredividend.com/sure-analysis-research-database/","Petco Health and Wellness Co Inc")</f>
        <v>0</v>
      </c>
      <c r="C277">
        <v>0.208888888888888</v>
      </c>
      <c r="D277">
        <v>0.162393162393162</v>
      </c>
      <c r="E277">
        <v>-0.261371350984385</v>
      </c>
      <c r="F277">
        <v>0.147679324894514</v>
      </c>
      <c r="G277">
        <v>-0.394209354120267</v>
      </c>
      <c r="H277">
        <v>-0.5826620636747221</v>
      </c>
      <c r="I277">
        <v>-0.6299319727891151</v>
      </c>
    </row>
    <row r="278" spans="1:9">
      <c r="A278" s="1" t="s">
        <v>290</v>
      </c>
      <c r="B278">
        <f>HYPERLINK("https://www.suredividend.com/sure-analysis-WSM/","Williams-Sonoma, Inc.")</f>
        <v>0</v>
      </c>
      <c r="C278">
        <v>0.055008861392134</v>
      </c>
      <c r="D278">
        <v>0.058417456272898</v>
      </c>
      <c r="E278">
        <v>-0.08696088620152001</v>
      </c>
      <c r="F278">
        <v>0.08319308157485901</v>
      </c>
      <c r="G278">
        <v>-0.111187753503694</v>
      </c>
      <c r="H278">
        <v>-0.027035360225016</v>
      </c>
      <c r="I278">
        <v>1.543927478529828</v>
      </c>
    </row>
    <row r="279" spans="1:9">
      <c r="A279" s="1" t="s">
        <v>291</v>
      </c>
      <c r="B279">
        <f>HYPERLINK("https://www.suredividend.com/sure-analysis-research-database/","WW International Inc")</f>
        <v>0</v>
      </c>
      <c r="C279">
        <v>0.155313351498637</v>
      </c>
      <c r="D279">
        <v>0.03667481662591601</v>
      </c>
      <c r="E279">
        <v>-0.377386196769456</v>
      </c>
      <c r="F279">
        <v>0.09844559585492201</v>
      </c>
      <c r="G279">
        <v>-0.6569579288025891</v>
      </c>
      <c r="H279">
        <v>-0.825872689938398</v>
      </c>
      <c r="I279">
        <v>-0.9346284304656181</v>
      </c>
    </row>
    <row r="280" spans="1:9">
      <c r="A280" s="1" t="s">
        <v>292</v>
      </c>
      <c r="B280">
        <f>HYPERLINK("https://www.suredividend.com/sure-analysis-research-database/","World Wrestling Entertainment, Inc.")</f>
        <v>0</v>
      </c>
      <c r="C280">
        <v>0.244946659180235</v>
      </c>
      <c r="D280">
        <v>0.137300613339591</v>
      </c>
      <c r="E280">
        <v>0.3438693254136611</v>
      </c>
      <c r="F280">
        <v>0.29436660828955</v>
      </c>
      <c r="G280">
        <v>0.7995588858926671</v>
      </c>
      <c r="H280">
        <v>0.623362954963529</v>
      </c>
      <c r="I280">
        <v>1.764418206697067</v>
      </c>
    </row>
    <row r="281" spans="1:9">
      <c r="A281" s="1" t="s">
        <v>293</v>
      </c>
      <c r="B281">
        <f>HYPERLINK("https://www.suredividend.com/sure-analysis-research-database/","Wolverine World Wide, Inc.")</f>
        <v>0</v>
      </c>
      <c r="C281">
        <v>0.335834526336574</v>
      </c>
      <c r="D281">
        <v>-0.16926590858855</v>
      </c>
      <c r="E281">
        <v>-0.393278984044986</v>
      </c>
      <c r="F281">
        <v>0.237877401646843</v>
      </c>
      <c r="G281">
        <v>-0.452184581000157</v>
      </c>
      <c r="H281">
        <v>-0.540881250106041</v>
      </c>
      <c r="I281">
        <v>-0.56273733538014</v>
      </c>
    </row>
    <row r="282" spans="1:9">
      <c r="A282" s="1" t="s">
        <v>294</v>
      </c>
      <c r="B282">
        <f>HYPERLINK("https://www.suredividend.com/sure-analysis-research-database/","Wynn Resorts Ltd.")</f>
        <v>0</v>
      </c>
      <c r="C282">
        <v>0.221935007385524</v>
      </c>
      <c r="D282">
        <v>0.6882653061224491</v>
      </c>
      <c r="E282">
        <v>0.608132188563097</v>
      </c>
      <c r="F282">
        <v>0.203710440160058</v>
      </c>
      <c r="G282">
        <v>0.159019264448336</v>
      </c>
      <c r="H282">
        <v>-0.076128431828757</v>
      </c>
      <c r="I282">
        <v>-0.460089185630442</v>
      </c>
    </row>
    <row r="283" spans="1:9">
      <c r="A283" s="1" t="s">
        <v>295</v>
      </c>
      <c r="B283">
        <f>HYPERLINK("https://www.suredividend.com/sure-analysis-research-database/","YETI Holdings Inc")</f>
        <v>0</v>
      </c>
      <c r="C283">
        <v>0.048863913999511</v>
      </c>
      <c r="D283">
        <v>0.4362663098026091</v>
      </c>
      <c r="E283">
        <v>-0.134824667472793</v>
      </c>
      <c r="F283">
        <v>0.03921568627450901</v>
      </c>
      <c r="G283">
        <v>-0.354727190741019</v>
      </c>
      <c r="H283">
        <v>-0.3885486397949</v>
      </c>
      <c r="I283">
        <v>1.525294117647059</v>
      </c>
    </row>
    <row r="284" spans="1:9">
      <c r="A284" s="1" t="s">
        <v>296</v>
      </c>
      <c r="B284">
        <f>HYPERLINK("https://www.suredividend.com/sure-analysis-research-database/","Yatsen Holding Ltd")</f>
        <v>0</v>
      </c>
      <c r="C284">
        <v>0.133333333333333</v>
      </c>
      <c r="D284">
        <v>0.5740740740740741</v>
      </c>
      <c r="E284">
        <v>0.133333333333333</v>
      </c>
      <c r="F284">
        <v>0.164383561643835</v>
      </c>
      <c r="G284">
        <v>0.172413793103448</v>
      </c>
      <c r="H284">
        <v>-0.912280701754386</v>
      </c>
      <c r="I284">
        <v>-0.9076086956521741</v>
      </c>
    </row>
    <row r="285" spans="1:9">
      <c r="A285" s="1" t="s">
        <v>297</v>
      </c>
      <c r="B285">
        <f>HYPERLINK("https://www.suredividend.com/sure-analysis-YUM/","Yum Brands Inc.")</f>
        <v>0</v>
      </c>
      <c r="C285">
        <v>-0.017000465766185</v>
      </c>
      <c r="D285">
        <v>0.145729188815048</v>
      </c>
      <c r="E285">
        <v>0.07018894586008501</v>
      </c>
      <c r="F285">
        <v>-0.01132104934416</v>
      </c>
      <c r="G285">
        <v>0.03882786286783</v>
      </c>
      <c r="H285">
        <v>0.225393900803381</v>
      </c>
      <c r="I285">
        <v>0.622849848903105</v>
      </c>
    </row>
    <row r="286" spans="1:9">
      <c r="A286" s="1" t="s">
        <v>298</v>
      </c>
      <c r="B286">
        <f>HYPERLINK("https://www.suredividend.com/sure-analysis-YUMC/","Yum China Holdings Inc")</f>
        <v>0</v>
      </c>
      <c r="C286">
        <v>0.051040369909301</v>
      </c>
      <c r="D286">
        <v>0.312373842235343</v>
      </c>
      <c r="E286">
        <v>0.288210368458681</v>
      </c>
      <c r="F286">
        <v>0.081427264409881</v>
      </c>
      <c r="G286">
        <v>0.307088355634192</v>
      </c>
      <c r="H286">
        <v>0.024867339506815</v>
      </c>
      <c r="I286">
        <v>0.296570122285649</v>
      </c>
    </row>
    <row r="287" spans="1:9">
      <c r="A287" s="1" t="s">
        <v>299</v>
      </c>
      <c r="B287">
        <f>HYPERLINK("https://www.suredividend.com/sure-analysis-research-database/","Zynga Inc")</f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>
      <c r="A288" s="1" t="s">
        <v>300</v>
      </c>
      <c r="B288">
        <f>HYPERLINK("https://www.suredividend.com/sure-analysis-research-database/","Zumiez Inc")</f>
        <v>0</v>
      </c>
      <c r="C288">
        <v>0.198029556650246</v>
      </c>
      <c r="D288">
        <v>0.162523900573613</v>
      </c>
      <c r="E288">
        <v>-0.130496961029674</v>
      </c>
      <c r="F288">
        <v>0.11867525298988</v>
      </c>
      <c r="G288">
        <v>-0.3984664852832051</v>
      </c>
      <c r="H288">
        <v>-0.447774750227066</v>
      </c>
      <c r="I288">
        <v>0.032696390658174</v>
      </c>
    </row>
  </sheetData>
  <autoFilter ref="A1:I288"/>
  <conditionalFormatting sqref="A1:I1">
    <cfRule type="cellIs" dxfId="8" priority="10" operator="notEqual">
      <formula>-13.345</formula>
    </cfRule>
  </conditionalFormatting>
  <conditionalFormatting sqref="A2:A288">
    <cfRule type="cellIs" dxfId="0" priority="1" operator="notEqual">
      <formula>"None"</formula>
    </cfRule>
  </conditionalFormatting>
  <conditionalFormatting sqref="B2:B288">
    <cfRule type="cellIs" dxfId="0" priority="2" operator="notEqual">
      <formula>"None"</formula>
    </cfRule>
  </conditionalFormatting>
  <conditionalFormatting sqref="C2:C288">
    <cfRule type="cellIs" dxfId="3" priority="3" operator="notEqual">
      <formula>"None"</formula>
    </cfRule>
  </conditionalFormatting>
  <conditionalFormatting sqref="D2:D288">
    <cfRule type="cellIs" dxfId="3" priority="4" operator="notEqual">
      <formula>"None"</formula>
    </cfRule>
  </conditionalFormatting>
  <conditionalFormatting sqref="E2:E288">
    <cfRule type="cellIs" dxfId="3" priority="5" operator="notEqual">
      <formula>"None"</formula>
    </cfRule>
  </conditionalFormatting>
  <conditionalFormatting sqref="F2:F288">
    <cfRule type="cellIs" dxfId="3" priority="6" operator="notEqual">
      <formula>"None"</formula>
    </cfRule>
  </conditionalFormatting>
  <conditionalFormatting sqref="G2:G288">
    <cfRule type="cellIs" dxfId="3" priority="7" operator="notEqual">
      <formula>"None"</formula>
    </cfRule>
  </conditionalFormatting>
  <conditionalFormatting sqref="H2:H288">
    <cfRule type="cellIs" dxfId="3" priority="8" operator="notEqual">
      <formula>"None"</formula>
    </cfRule>
  </conditionalFormatting>
  <conditionalFormatting sqref="I2:I288">
    <cfRule type="cellIs" dxfId="3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316</v>
      </c>
      <c r="B1" s="1"/>
    </row>
    <row r="2" spans="1:2">
      <c r="A2" s="1" t="s">
        <v>317</v>
      </c>
    </row>
    <row r="3" spans="1:2">
      <c r="A3" s="1" t="s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2023-01-23T12:35:55Z</dcterms:created>
  <dcterms:modified xsi:type="dcterms:W3CDTF">2023-01-23T12:35:55Z</dcterms:modified>
</cp:coreProperties>
</file>