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Characteristics!$A$1:$O$492</definedName>
    <definedName name="_xlnm._FilterDatabase" localSheetId="1" hidden="1">Performance!$A$1:$I$492</definedName>
  </definedNames>
  <calcPr calcId="124519" fullCalcOnLoad="1"/>
</workbook>
</file>

<file path=xl/sharedStrings.xml><?xml version="1.0" encoding="utf-8"?>
<sst xmlns="http://schemas.openxmlformats.org/spreadsheetml/2006/main" count="2779" uniqueCount="520">
  <si>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</si>
  <si>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</si>
  <si>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</si>
  <si>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</si>
  <si>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</si>
  <si>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</si>
  <si>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</si>
  <si>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</si>
  <si>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</si>
  <si>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</si>
  <si>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</si>
  <si>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</si>
  <si>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</si>
  <si>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</si>
  <si>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</t>
  </si>
  <si>
    <t>ABBV</t>
  </si>
  <si>
    <t>ABC</t>
  </si>
  <si>
    <t>ABCL</t>
  </si>
  <si>
    <t>ABCM</t>
  </si>
  <si>
    <t>ABMD</t>
  </si>
  <si>
    <t>ABOS</t>
  </si>
  <si>
    <t>ABSI</t>
  </si>
  <si>
    <t>ABT</t>
  </si>
  <si>
    <t>ABUS</t>
  </si>
  <si>
    <t>ACAD</t>
  </si>
  <si>
    <t>ACET</t>
  </si>
  <si>
    <t>ACHL</t>
  </si>
  <si>
    <t>ACIU</t>
  </si>
  <si>
    <t>ACRS</t>
  </si>
  <si>
    <t>ADAP</t>
  </si>
  <si>
    <t>ADCT</t>
  </si>
  <si>
    <t>ADMA</t>
  </si>
  <si>
    <t>ADPT</t>
  </si>
  <si>
    <t>ADUS</t>
  </si>
  <si>
    <t>ADVM</t>
  </si>
  <si>
    <t>AFMD</t>
  </si>
  <si>
    <t>AGIO</t>
  </si>
  <si>
    <t>AGLE</t>
  </si>
  <si>
    <t>AHCO</t>
  </si>
  <si>
    <t>AKBA</t>
  </si>
  <si>
    <t>AKRO</t>
  </si>
  <si>
    <t>AKUS</t>
  </si>
  <si>
    <t>AKYA</t>
  </si>
  <si>
    <t>ALEC</t>
  </si>
  <si>
    <t>ALGN</t>
  </si>
  <si>
    <t>ALGS</t>
  </si>
  <si>
    <t>ALKS</t>
  </si>
  <si>
    <t>ALLK</t>
  </si>
  <si>
    <t>ALLO</t>
  </si>
  <si>
    <t>ALNY</t>
  </si>
  <si>
    <t>ALPN</t>
  </si>
  <si>
    <t>ALT</t>
  </si>
  <si>
    <t>ALVR</t>
  </si>
  <si>
    <t>ALXO</t>
  </si>
  <si>
    <t>AMEH</t>
  </si>
  <si>
    <t>AMGN</t>
  </si>
  <si>
    <t>AMN</t>
  </si>
  <si>
    <t>AMPE</t>
  </si>
  <si>
    <t>AMPH</t>
  </si>
  <si>
    <t>AMTI</t>
  </si>
  <si>
    <t>ANAB</t>
  </si>
  <si>
    <t>ANGO</t>
  </si>
  <si>
    <t>ANIK</t>
  </si>
  <si>
    <t>ANIP</t>
  </si>
  <si>
    <t>ANNX</t>
  </si>
  <si>
    <t>ANVS</t>
  </si>
  <si>
    <t>AORT</t>
  </si>
  <si>
    <t>APLS</t>
  </si>
  <si>
    <t>APLT</t>
  </si>
  <si>
    <t>ARCT</t>
  </si>
  <si>
    <t>ARGX</t>
  </si>
  <si>
    <t>ARQT</t>
  </si>
  <si>
    <t>ARVN</t>
  </si>
  <si>
    <t>ARWR</t>
  </si>
  <si>
    <t>ASND</t>
  </si>
  <si>
    <t>ATAI</t>
  </si>
  <si>
    <t>ATHA</t>
  </si>
  <si>
    <t>ATNX</t>
  </si>
  <si>
    <t>ATRA</t>
  </si>
  <si>
    <t>AUPH</t>
  </si>
  <si>
    <t>AUTL</t>
  </si>
  <si>
    <t>AVIR</t>
  </si>
  <si>
    <t>AVNS</t>
  </si>
  <si>
    <t>AVRO</t>
  </si>
  <si>
    <t>AVTE</t>
  </si>
  <si>
    <t>AVXL</t>
  </si>
  <si>
    <t>AXSM</t>
  </si>
  <si>
    <t>AZN</t>
  </si>
  <si>
    <t>BAX</t>
  </si>
  <si>
    <t>BBIO</t>
  </si>
  <si>
    <t>BCAB</t>
  </si>
  <si>
    <t>BCRX</t>
  </si>
  <si>
    <t>BCYC</t>
  </si>
  <si>
    <t>BDTX</t>
  </si>
  <si>
    <t>BDX</t>
  </si>
  <si>
    <t>BEAM</t>
  </si>
  <si>
    <t>BGNE</t>
  </si>
  <si>
    <t>BHVN</t>
  </si>
  <si>
    <t>BIIB</t>
  </si>
  <si>
    <t>BIO</t>
  </si>
  <si>
    <t>BLFS</t>
  </si>
  <si>
    <t>BLI</t>
  </si>
  <si>
    <t>BLU</t>
  </si>
  <si>
    <t>BLUE</t>
  </si>
  <si>
    <t>BMEA</t>
  </si>
  <si>
    <t>BMRN</t>
  </si>
  <si>
    <t>BMY</t>
  </si>
  <si>
    <t>BNR</t>
  </si>
  <si>
    <t>BNTX</t>
  </si>
  <si>
    <t>BOLT</t>
  </si>
  <si>
    <t>BPMC</t>
  </si>
  <si>
    <t>BRKR</t>
  </si>
  <si>
    <t>BSX</t>
  </si>
  <si>
    <t>BTX</t>
  </si>
  <si>
    <t>CABA</t>
  </si>
  <si>
    <t>CADL</t>
  </si>
  <si>
    <t>CAH</t>
  </si>
  <si>
    <t>CARA</t>
  </si>
  <si>
    <t>CBAY</t>
  </si>
  <si>
    <t>CCCC</t>
  </si>
  <si>
    <t>CCRN</t>
  </si>
  <si>
    <t>CCXI</t>
  </si>
  <si>
    <t>CDAK</t>
  </si>
  <si>
    <t>CDMO</t>
  </si>
  <si>
    <t>CDNA</t>
  </si>
  <si>
    <t>CDXS</t>
  </si>
  <si>
    <t>CGEM</t>
  </si>
  <si>
    <t>CGEN</t>
  </si>
  <si>
    <t>CHRS</t>
  </si>
  <si>
    <t>CI</t>
  </si>
  <si>
    <t>CLLS</t>
  </si>
  <si>
    <t>CLSD</t>
  </si>
  <si>
    <t>CLVS</t>
  </si>
  <si>
    <t>CMPS</t>
  </si>
  <si>
    <t>CMRX</t>
  </si>
  <si>
    <t>CNC</t>
  </si>
  <si>
    <t>CNMD</t>
  </si>
  <si>
    <t>CNTA</t>
  </si>
  <si>
    <t>CNTB</t>
  </si>
  <si>
    <t>COGT</t>
  </si>
  <si>
    <t>COLL</t>
  </si>
  <si>
    <t>COO</t>
  </si>
  <si>
    <t>CORT</t>
  </si>
  <si>
    <t>CPRX</t>
  </si>
  <si>
    <t>CPSI</t>
  </si>
  <si>
    <t>CRBU</t>
  </si>
  <si>
    <t>CRIS</t>
  </si>
  <si>
    <t>CRL</t>
  </si>
  <si>
    <t>CRNX</t>
  </si>
  <si>
    <t>CRSP</t>
  </si>
  <si>
    <t>CRVL</t>
  </si>
  <si>
    <t>CSII</t>
  </si>
  <si>
    <t>CSTL</t>
  </si>
  <si>
    <t>CTKB</t>
  </si>
  <si>
    <t>CTLT</t>
  </si>
  <si>
    <t>CTMX</t>
  </si>
  <si>
    <t>CUTR</t>
  </si>
  <si>
    <t>CVAC</t>
  </si>
  <si>
    <t>CVET</t>
  </si>
  <si>
    <t>CVM</t>
  </si>
  <si>
    <t>CVS</t>
  </si>
  <si>
    <t>CYBN</t>
  </si>
  <si>
    <t>CYH</t>
  </si>
  <si>
    <t>CYT</t>
  </si>
  <si>
    <t>CYTK</t>
  </si>
  <si>
    <t>DAWN</t>
  </si>
  <si>
    <t>DBTX</t>
  </si>
  <si>
    <t>DBVT</t>
  </si>
  <si>
    <t>DCPH</t>
  </si>
  <si>
    <t>DGX</t>
  </si>
  <si>
    <t>DHR</t>
  </si>
  <si>
    <t>DNAY</t>
  </si>
  <si>
    <t>DNLI</t>
  </si>
  <si>
    <t>DSGN</t>
  </si>
  <si>
    <t>DTIL</t>
  </si>
  <si>
    <t>DVA</t>
  </si>
  <si>
    <t>DVAX</t>
  </si>
  <si>
    <t>DXCM</t>
  </si>
  <si>
    <t>DYN</t>
  </si>
  <si>
    <t>EBS</t>
  </si>
  <si>
    <t>EDIT</t>
  </si>
  <si>
    <t>EGRX</t>
  </si>
  <si>
    <t>EHAB</t>
  </si>
  <si>
    <t>EIGR</t>
  </si>
  <si>
    <t>ELV</t>
  </si>
  <si>
    <t>EMBC</t>
  </si>
  <si>
    <t>ENSG</t>
  </si>
  <si>
    <t>ENTA</t>
  </si>
  <si>
    <t>ERAS</t>
  </si>
  <si>
    <t>ETNB</t>
  </si>
  <si>
    <t>EVLO</t>
  </si>
  <si>
    <t>EW</t>
  </si>
  <si>
    <t>EWTX</t>
  </si>
  <si>
    <t>EXEL</t>
  </si>
  <si>
    <t>FATE</t>
  </si>
  <si>
    <t>FDMT</t>
  </si>
  <si>
    <t>FGEN</t>
  </si>
  <si>
    <t>FIXX</t>
  </si>
  <si>
    <t>FLGT</t>
  </si>
  <si>
    <t>FMS</t>
  </si>
  <si>
    <t>FMTX</t>
  </si>
  <si>
    <t>FOLD</t>
  </si>
  <si>
    <t>FREQ</t>
  </si>
  <si>
    <t>FULC</t>
  </si>
  <si>
    <t>GBIO</t>
  </si>
  <si>
    <t>GBT</t>
  </si>
  <si>
    <t>GERN</t>
  </si>
  <si>
    <t>GILD</t>
  </si>
  <si>
    <t>GKOS</t>
  </si>
  <si>
    <t>GLPG</t>
  </si>
  <si>
    <t>GLUE</t>
  </si>
  <si>
    <t>GMAB</t>
  </si>
  <si>
    <t>GMDA</t>
  </si>
  <si>
    <t>GOSS</t>
  </si>
  <si>
    <t>GRCL</t>
  </si>
  <si>
    <t>GRFS</t>
  </si>
  <si>
    <t>GRPH</t>
  </si>
  <si>
    <t>GRTS</t>
  </si>
  <si>
    <t>GSK</t>
  </si>
  <si>
    <t>GTH</t>
  </si>
  <si>
    <t>GTHX</t>
  </si>
  <si>
    <t>HALO</t>
  </si>
  <si>
    <t>HARP</t>
  </si>
  <si>
    <t>HBIO</t>
  </si>
  <si>
    <t>HCA</t>
  </si>
  <si>
    <t>HNGR</t>
  </si>
  <si>
    <t>HOLX</t>
  </si>
  <si>
    <t>HOWL</t>
  </si>
  <si>
    <t>HRMY</t>
  </si>
  <si>
    <t>HSIC</t>
  </si>
  <si>
    <t>HSKA</t>
  </si>
  <si>
    <t>HSTM</t>
  </si>
  <si>
    <t>HUM</t>
  </si>
  <si>
    <t>HUMA</t>
  </si>
  <si>
    <t>IBRX</t>
  </si>
  <si>
    <t>ICPT</t>
  </si>
  <si>
    <t>ICVX</t>
  </si>
  <si>
    <t>IDXX</t>
  </si>
  <si>
    <t>IDYA</t>
  </si>
  <si>
    <t>IGMS</t>
  </si>
  <si>
    <t>IKNA</t>
  </si>
  <si>
    <t>ILMN</t>
  </si>
  <si>
    <t>IMAB</t>
  </si>
  <si>
    <t>IMGN</t>
  </si>
  <si>
    <t>IMGO</t>
  </si>
  <si>
    <t>IMMP</t>
  </si>
  <si>
    <t>IMPL</t>
  </si>
  <si>
    <t>IMRX</t>
  </si>
  <si>
    <t>IMUX</t>
  </si>
  <si>
    <t>IMVT</t>
  </si>
  <si>
    <t>INBX</t>
  </si>
  <si>
    <t>INCY</t>
  </si>
  <si>
    <t>INFI</t>
  </si>
  <si>
    <t>INGN</t>
  </si>
  <si>
    <t>INO</t>
  </si>
  <si>
    <t>INSM</t>
  </si>
  <si>
    <t>INVA</t>
  </si>
  <si>
    <t>IONS</t>
  </si>
  <si>
    <t>IOVA</t>
  </si>
  <si>
    <t>IPHA</t>
  </si>
  <si>
    <t>IPSC</t>
  </si>
  <si>
    <t>IQV</t>
  </si>
  <si>
    <t>IRWD</t>
  </si>
  <si>
    <t>ISEE</t>
  </si>
  <si>
    <t>ISRG</t>
  </si>
  <si>
    <t>ITCI</t>
  </si>
  <si>
    <t>ITGR</t>
  </si>
  <si>
    <t>ITOS</t>
  </si>
  <si>
    <t>JANX</t>
  </si>
  <si>
    <t>JNCE</t>
  </si>
  <si>
    <t>JNJ</t>
  </si>
  <si>
    <t>JYNT</t>
  </si>
  <si>
    <t>KALV</t>
  </si>
  <si>
    <t>KDNY</t>
  </si>
  <si>
    <t>KMDA</t>
  </si>
  <si>
    <t>KMPH</t>
  </si>
  <si>
    <t>KNSA</t>
  </si>
  <si>
    <t>KNTE</t>
  </si>
  <si>
    <t>KOD</t>
  </si>
  <si>
    <t>KPTI</t>
  </si>
  <si>
    <t>KRON</t>
  </si>
  <si>
    <t>KROS</t>
  </si>
  <si>
    <t>KRTX</t>
  </si>
  <si>
    <t>KRYS</t>
  </si>
  <si>
    <t>KURA</t>
  </si>
  <si>
    <t>KYMR</t>
  </si>
  <si>
    <t>KZR</t>
  </si>
  <si>
    <t>LAB</t>
  </si>
  <si>
    <t>LABP</t>
  </si>
  <si>
    <t>LCTX</t>
  </si>
  <si>
    <t>LEGN</t>
  </si>
  <si>
    <t>LGND</t>
  </si>
  <si>
    <t>LH</t>
  </si>
  <si>
    <t>LLY</t>
  </si>
  <si>
    <t>LMAT</t>
  </si>
  <si>
    <t>LNTH</t>
  </si>
  <si>
    <t>LPTX</t>
  </si>
  <si>
    <t>LRMR</t>
  </si>
  <si>
    <t>LYEL</t>
  </si>
  <si>
    <t>MBIO</t>
  </si>
  <si>
    <t>MCK</t>
  </si>
  <si>
    <t>MCRB</t>
  </si>
  <si>
    <t>MD</t>
  </si>
  <si>
    <t>MDGL</t>
  </si>
  <si>
    <t>MDRX</t>
  </si>
  <si>
    <t>MDT</t>
  </si>
  <si>
    <t>MEDP</t>
  </si>
  <si>
    <t>MESO</t>
  </si>
  <si>
    <t>MGNX</t>
  </si>
  <si>
    <t>MGTA</t>
  </si>
  <si>
    <t>MGTX</t>
  </si>
  <si>
    <t>MIRM</t>
  </si>
  <si>
    <t>MLAB</t>
  </si>
  <si>
    <t>MMSI</t>
  </si>
  <si>
    <t>MNKD</t>
  </si>
  <si>
    <t>MODV</t>
  </si>
  <si>
    <t>MOH</t>
  </si>
  <si>
    <t>MORF</t>
  </si>
  <si>
    <t>MREO</t>
  </si>
  <si>
    <t>MRK</t>
  </si>
  <si>
    <t>MRNA</t>
  </si>
  <si>
    <t>MRNS</t>
  </si>
  <si>
    <t>MRSN</t>
  </si>
  <si>
    <t>MRTX</t>
  </si>
  <si>
    <t>MRUS</t>
  </si>
  <si>
    <t>MRVI</t>
  </si>
  <si>
    <t>MTD</t>
  </si>
  <si>
    <t>MTEM</t>
  </si>
  <si>
    <t>MTNB</t>
  </si>
  <si>
    <t>MXCT</t>
  </si>
  <si>
    <t>MYGN</t>
  </si>
  <si>
    <t>MYOV</t>
  </si>
  <si>
    <t>NAUT</t>
  </si>
  <si>
    <t>NBIX</t>
  </si>
  <si>
    <t>NEO</t>
  </si>
  <si>
    <t>NGM</t>
  </si>
  <si>
    <t>NKTR</t>
  </si>
  <si>
    <t>NKTX</t>
  </si>
  <si>
    <t>NLTX</t>
  </si>
  <si>
    <t>NRIX</t>
  </si>
  <si>
    <t>NRXP</t>
  </si>
  <si>
    <t>NSTG</t>
  </si>
  <si>
    <t>NTLA</t>
  </si>
  <si>
    <t>NTRA</t>
  </si>
  <si>
    <t>NUVB</t>
  </si>
  <si>
    <t>NUVL</t>
  </si>
  <si>
    <t>NVAX</t>
  </si>
  <si>
    <t>NVCR</t>
  </si>
  <si>
    <t>NVS</t>
  </si>
  <si>
    <t>NVTA</t>
  </si>
  <si>
    <t>NXGN</t>
  </si>
  <si>
    <t>NXTC</t>
  </si>
  <si>
    <t>OBSV</t>
  </si>
  <si>
    <t>OCX</t>
  </si>
  <si>
    <t>OFIX</t>
  </si>
  <si>
    <t>OGN</t>
  </si>
  <si>
    <t>OLK</t>
  </si>
  <si>
    <t>OLMA</t>
  </si>
  <si>
    <t>OMGA</t>
  </si>
  <si>
    <t>OMI</t>
  </si>
  <si>
    <t>OMIC</t>
  </si>
  <si>
    <t>ONCR</t>
  </si>
  <si>
    <t>OPK</t>
  </si>
  <si>
    <t>OPRX</t>
  </si>
  <si>
    <t>ORGO</t>
  </si>
  <si>
    <t>ORIC</t>
  </si>
  <si>
    <t>ORTX</t>
  </si>
  <si>
    <t>OSUR</t>
  </si>
  <si>
    <t>OVID</t>
  </si>
  <si>
    <t>OYST</t>
  </si>
  <si>
    <t>PACB</t>
  </si>
  <si>
    <t>PAHC</t>
  </si>
  <si>
    <t>PASG</t>
  </si>
  <si>
    <t>PBH</t>
  </si>
  <si>
    <t>PBYI</t>
  </si>
  <si>
    <t>PCRX</t>
  </si>
  <si>
    <t>PCVX</t>
  </si>
  <si>
    <t>PFE</t>
  </si>
  <si>
    <t>PGEN</t>
  </si>
  <si>
    <t>PHAT</t>
  </si>
  <si>
    <t>PKI</t>
  </si>
  <si>
    <t>PLRX</t>
  </si>
  <si>
    <t>PMVP</t>
  </si>
  <si>
    <t>PNTG</t>
  </si>
  <si>
    <t>PRAX</t>
  </si>
  <si>
    <t>PRLD</t>
  </si>
  <si>
    <t>PRQR</t>
  </si>
  <si>
    <t>PRTA</t>
  </si>
  <si>
    <t>PRVB</t>
  </si>
  <si>
    <t>PSNL</t>
  </si>
  <si>
    <t>PSTX</t>
  </si>
  <si>
    <t>PTCT</t>
  </si>
  <si>
    <t>PTGX</t>
  </si>
  <si>
    <t>QNCX</t>
  </si>
  <si>
    <t>QTRX</t>
  </si>
  <si>
    <t>QURE</t>
  </si>
  <si>
    <t>RAIN</t>
  </si>
  <si>
    <t>RANI</t>
  </si>
  <si>
    <t>RAPT</t>
  </si>
  <si>
    <t>RARE</t>
  </si>
  <si>
    <t>RCKT</t>
  </si>
  <si>
    <t>RCUS</t>
  </si>
  <si>
    <t>RDHL</t>
  </si>
  <si>
    <t>RDNT</t>
  </si>
  <si>
    <t>REGN</t>
  </si>
  <si>
    <t>REPL</t>
  </si>
  <si>
    <t>RETA</t>
  </si>
  <si>
    <t>RGEN</t>
  </si>
  <si>
    <t>RGNX</t>
  </si>
  <si>
    <t>RIGL</t>
  </si>
  <si>
    <t>RLAY</t>
  </si>
  <si>
    <t>RLMD</t>
  </si>
  <si>
    <t>RLYB</t>
  </si>
  <si>
    <t>RMD</t>
  </si>
  <si>
    <t>RNA</t>
  </si>
  <si>
    <t>ROIV</t>
  </si>
  <si>
    <t>RPRX</t>
  </si>
  <si>
    <t>RPTX</t>
  </si>
  <si>
    <t>RUBY</t>
  </si>
  <si>
    <t>RVMD</t>
  </si>
  <si>
    <t>RVNC</t>
  </si>
  <si>
    <t>RXDX</t>
  </si>
  <si>
    <t>RXRX</t>
  </si>
  <si>
    <t>RYTM</t>
  </si>
  <si>
    <t>SAGE</t>
  </si>
  <si>
    <t>SANA</t>
  </si>
  <si>
    <t>SBTX</t>
  </si>
  <si>
    <t>SEER</t>
  </si>
  <si>
    <t>SELB</t>
  </si>
  <si>
    <t>SEM</t>
  </si>
  <si>
    <t>SESN</t>
  </si>
  <si>
    <t>SGEN</t>
  </si>
  <si>
    <t>SGMO</t>
  </si>
  <si>
    <t>SLDB</t>
  </si>
  <si>
    <t>SLP</t>
  </si>
  <si>
    <t>SMMT</t>
  </si>
  <si>
    <t>SNDX</t>
  </si>
  <si>
    <t>SNSE</t>
  </si>
  <si>
    <t>SNY</t>
  </si>
  <si>
    <t>SPPI</t>
  </si>
  <si>
    <t>SPRO</t>
  </si>
  <si>
    <t>SQZ</t>
  </si>
  <si>
    <t>SRDX</t>
  </si>
  <si>
    <t>SRPT</t>
  </si>
  <si>
    <t>SRRK</t>
  </si>
  <si>
    <t>STE</t>
  </si>
  <si>
    <t>STOK</t>
  </si>
  <si>
    <t>STRO</t>
  </si>
  <si>
    <t>STTK</t>
  </si>
  <si>
    <t>STVN</t>
  </si>
  <si>
    <t>SUPN</t>
  </si>
  <si>
    <t>SURF</t>
  </si>
  <si>
    <t>SWTX</t>
  </si>
  <si>
    <t>SYK</t>
  </si>
  <si>
    <t>SYNH</t>
  </si>
  <si>
    <t>SYRS</t>
  </si>
  <si>
    <t>TALS</t>
  </si>
  <si>
    <t>TBPH</t>
  </si>
  <si>
    <t>TCDA</t>
  </si>
  <si>
    <t>TCRR</t>
  </si>
  <si>
    <t>TCRT</t>
  </si>
  <si>
    <t>TECH</t>
  </si>
  <si>
    <t>TERN</t>
  </si>
  <si>
    <t>TFX</t>
  </si>
  <si>
    <t>TIL</t>
  </si>
  <si>
    <t>TKNO</t>
  </si>
  <si>
    <t>TMO</t>
  </si>
  <si>
    <t>TNYA</t>
  </si>
  <si>
    <t>TSHA</t>
  </si>
  <si>
    <t>TVTX</t>
  </si>
  <si>
    <t>TWST</t>
  </si>
  <si>
    <t>TXG</t>
  </si>
  <si>
    <t>UHS</t>
  </si>
  <si>
    <t>UNH</t>
  </si>
  <si>
    <t>URGN</t>
  </si>
  <si>
    <t>USD</t>
  </si>
  <si>
    <t>USPH</t>
  </si>
  <si>
    <t>UTHR</t>
  </si>
  <si>
    <t>VCEL</t>
  </si>
  <si>
    <t>VCYT</t>
  </si>
  <si>
    <t>VERV</t>
  </si>
  <si>
    <t>VIR</t>
  </si>
  <si>
    <t>VIRX</t>
  </si>
  <si>
    <t>VIVO</t>
  </si>
  <si>
    <t>VNDA</t>
  </si>
  <si>
    <t>VOR</t>
  </si>
  <si>
    <t>VRCA</t>
  </si>
  <si>
    <t>VREX</t>
  </si>
  <si>
    <t>VRTX</t>
  </si>
  <si>
    <t>VSTM</t>
  </si>
  <si>
    <t>VTRS</t>
  </si>
  <si>
    <t>WAT</t>
  </si>
  <si>
    <t>WST</t>
  </si>
  <si>
    <t>WVE</t>
  </si>
  <si>
    <t>XENE</t>
  </si>
  <si>
    <t>XNCR</t>
  </si>
  <si>
    <t>XRAY</t>
  </si>
  <si>
    <t>YMAB</t>
  </si>
  <si>
    <t>ZBH</t>
  </si>
  <si>
    <t>ZIMV</t>
  </si>
  <si>
    <t>ZLAB</t>
  </si>
  <si>
    <t>ZNTL</t>
  </si>
  <si>
    <t>ZTS</t>
  </si>
  <si>
    <t>ZYME</t>
  </si>
  <si>
    <t>ZYXI</t>
  </si>
  <si>
    <t>Healthcare</t>
  </si>
  <si>
    <t>N/A</t>
  </si>
  <si>
    <t>Industrials</t>
  </si>
  <si>
    <t>Financial Services</t>
  </si>
  <si>
    <t>Technology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</si>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</sst>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HYPERLINK("https://www.suredividend.com/sure-analysis-research-database/","Agilent Technologies Inc.")</f>
        <v>0</v>
      </c>
      <c r="C2" t="s">
        <v>505</v>
      </c>
      <c r="D2">
        <v>155.92</v>
      </c>
      <c r="E2">
        <v>0.005470543315593</v>
      </c>
      <c r="F2">
        <v>0.0714285714285714</v>
      </c>
      <c r="G2">
        <v>0.08592354583699713</v>
      </c>
      <c r="H2">
        <v>0.852967113767353</v>
      </c>
      <c r="I2">
        <v>46163.552477</v>
      </c>
      <c r="J2">
        <v>36.81304025263157</v>
      </c>
      <c r="K2">
        <v>0.204059118126161</v>
      </c>
      <c r="L2">
        <v>1.094283999621281</v>
      </c>
      <c r="M2">
        <v>160.03</v>
      </c>
      <c r="N2">
        <v>111.96</v>
      </c>
    </row>
    <row r="3" spans="1:14">
      <c r="A3" s="1" t="s">
        <v>15</v>
      </c>
      <c r="B3">
        <f>HYPERLINK("https://www.suredividend.com/sure-analysis-ABBV/","Abbvie Inc")</f>
        <v>0</v>
      </c>
      <c r="C3" t="s">
        <v>505</v>
      </c>
      <c r="D3">
        <v>149.59</v>
      </c>
      <c r="E3">
        <v>0.03957483789023331</v>
      </c>
      <c r="F3">
        <v>0.04964539007092195</v>
      </c>
      <c r="G3">
        <v>0.0904307661344419</v>
      </c>
      <c r="H3">
        <v>5.629217055538849</v>
      </c>
      <c r="I3">
        <v>264546.999192</v>
      </c>
      <c r="J3">
        <v>19.82516480753297</v>
      </c>
      <c r="K3">
        <v>0.7495628569292742</v>
      </c>
      <c r="L3">
        <v>0.352921845748405</v>
      </c>
      <c r="M3">
        <v>169.46</v>
      </c>
      <c r="N3">
        <v>123.56</v>
      </c>
    </row>
    <row r="4" spans="1:14">
      <c r="A4" s="1" t="s">
        <v>16</v>
      </c>
      <c r="B4">
        <f>HYPERLINK("https://www.suredividend.com/sure-analysis-ABC/","Amerisource Bergen Corp.")</f>
        <v>0</v>
      </c>
      <c r="C4" t="s">
        <v>505</v>
      </c>
      <c r="D4">
        <v>162.21</v>
      </c>
      <c r="E4">
        <v>0.01195980519080205</v>
      </c>
      <c r="F4">
        <v>0.05434782608695654</v>
      </c>
      <c r="G4">
        <v>0.05000563166277994</v>
      </c>
      <c r="H4">
        <v>1.850726577230833</v>
      </c>
      <c r="I4">
        <v>33361.508148</v>
      </c>
      <c r="J4">
        <v>19.6380476730201</v>
      </c>
      <c r="K4">
        <v>0.2301898727899047</v>
      </c>
      <c r="L4">
        <v>0.480186005108119</v>
      </c>
      <c r="M4">
        <v>174.63</v>
      </c>
      <c r="N4">
        <v>125.96</v>
      </c>
    </row>
    <row r="5" spans="1:14">
      <c r="A5" s="1" t="s">
        <v>17</v>
      </c>
      <c r="B5">
        <f>HYPERLINK("https://www.suredividend.com/sure-analysis-research-database/","AbCellera Biologics Inc")</f>
        <v>0</v>
      </c>
      <c r="C5" t="s">
        <v>506</v>
      </c>
      <c r="D5">
        <v>10.34</v>
      </c>
      <c r="E5">
        <v>0</v>
      </c>
      <c r="F5" t="s">
        <v>506</v>
      </c>
      <c r="G5" t="s">
        <v>506</v>
      </c>
      <c r="H5">
        <v>0</v>
      </c>
      <c r="I5">
        <v>2958.278415</v>
      </c>
      <c r="J5">
        <v>0</v>
      </c>
      <c r="K5" t="s">
        <v>506</v>
      </c>
      <c r="L5">
        <v>1.283697211800267</v>
      </c>
      <c r="M5">
        <v>14.97</v>
      </c>
      <c r="N5">
        <v>5.42</v>
      </c>
    </row>
    <row r="6" spans="1:14">
      <c r="A6" s="1" t="s">
        <v>18</v>
      </c>
      <c r="B6">
        <f>HYPERLINK("https://www.suredividend.com/sure-analysis-research-database/","Abcam")</f>
        <v>0</v>
      </c>
      <c r="C6" t="s">
        <v>506</v>
      </c>
      <c r="D6">
        <v>16.36</v>
      </c>
      <c r="E6">
        <v>0</v>
      </c>
      <c r="F6" t="s">
        <v>506</v>
      </c>
      <c r="G6" t="s">
        <v>506</v>
      </c>
      <c r="H6">
        <v>0</v>
      </c>
      <c r="I6">
        <v>3750.888399</v>
      </c>
      <c r="J6">
        <v>0</v>
      </c>
      <c r="K6" t="s">
        <v>506</v>
      </c>
      <c r="L6">
        <v>0.9665395145922101</v>
      </c>
      <c r="M6">
        <v>19.39</v>
      </c>
      <c r="N6">
        <v>12.54</v>
      </c>
    </row>
    <row r="7" spans="1:14">
      <c r="A7" s="1" t="s">
        <v>19</v>
      </c>
      <c r="B7">
        <f>HYPERLINK("https://www.suredividend.com/sure-analysis-research-database/","Abiomed Inc.")</f>
        <v>0</v>
      </c>
      <c r="C7" t="s">
        <v>505</v>
      </c>
      <c r="D7">
        <v>381.02</v>
      </c>
      <c r="E7">
        <v>0</v>
      </c>
      <c r="F7" t="s">
        <v>506</v>
      </c>
      <c r="G7" t="s">
        <v>506</v>
      </c>
      <c r="H7">
        <v>0</v>
      </c>
      <c r="I7">
        <v>0</v>
      </c>
      <c r="J7">
        <v>0</v>
      </c>
      <c r="K7">
        <v>0</v>
      </c>
    </row>
    <row r="8" spans="1:14">
      <c r="A8" s="1" t="s">
        <v>20</v>
      </c>
      <c r="B8">
        <f>HYPERLINK("https://www.suredividend.com/sure-analysis-research-database/","Acumen Pharmaceuticals Inc")</f>
        <v>0</v>
      </c>
      <c r="C8" t="s">
        <v>506</v>
      </c>
      <c r="D8">
        <v>5.72</v>
      </c>
      <c r="E8">
        <v>0</v>
      </c>
      <c r="F8" t="s">
        <v>506</v>
      </c>
      <c r="G8" t="s">
        <v>506</v>
      </c>
      <c r="H8">
        <v>0</v>
      </c>
      <c r="I8">
        <v>231.677869</v>
      </c>
      <c r="J8">
        <v>0</v>
      </c>
      <c r="K8" t="s">
        <v>506</v>
      </c>
      <c r="L8">
        <v>1.313038395832795</v>
      </c>
      <c r="M8">
        <v>10.97</v>
      </c>
      <c r="N8">
        <v>3.02</v>
      </c>
    </row>
    <row r="9" spans="1:14">
      <c r="A9" s="1" t="s">
        <v>21</v>
      </c>
      <c r="B9">
        <f>HYPERLINK("https://www.suredividend.com/sure-analysis-research-database/","Absci Corp")</f>
        <v>0</v>
      </c>
      <c r="C9" t="s">
        <v>506</v>
      </c>
      <c r="D9">
        <v>2.69</v>
      </c>
      <c r="E9">
        <v>0</v>
      </c>
      <c r="F9" t="s">
        <v>506</v>
      </c>
      <c r="G9" t="s">
        <v>506</v>
      </c>
      <c r="H9">
        <v>0</v>
      </c>
      <c r="I9">
        <v>248.542305</v>
      </c>
      <c r="J9">
        <v>0</v>
      </c>
      <c r="K9" t="s">
        <v>506</v>
      </c>
      <c r="L9">
        <v>1.908429899958212</v>
      </c>
      <c r="M9">
        <v>9.68</v>
      </c>
      <c r="N9">
        <v>1.94</v>
      </c>
    </row>
    <row r="10" spans="1:14">
      <c r="A10" s="1" t="s">
        <v>22</v>
      </c>
      <c r="B10">
        <f>HYPERLINK("https://www.suredividend.com/sure-analysis-ABT/","Abbott Laboratories")</f>
        <v>0</v>
      </c>
      <c r="C10" t="s">
        <v>505</v>
      </c>
      <c r="D10">
        <v>112.82</v>
      </c>
      <c r="E10">
        <v>0.01808190037227442</v>
      </c>
      <c r="F10">
        <v>0.08510638297872331</v>
      </c>
      <c r="G10">
        <v>0.127411418189695</v>
      </c>
      <c r="H10">
        <v>1.907188983280342</v>
      </c>
      <c r="I10">
        <v>196709.993521</v>
      </c>
      <c r="J10">
        <v>24.93471840805425</v>
      </c>
      <c r="K10">
        <v>0.4285817939955825</v>
      </c>
      <c r="L10">
        <v>0.840381298584811</v>
      </c>
      <c r="M10">
        <v>128.65</v>
      </c>
      <c r="N10">
        <v>92.83</v>
      </c>
    </row>
    <row r="11" spans="1:14">
      <c r="A11" s="1" t="s">
        <v>23</v>
      </c>
      <c r="B11">
        <f>HYPERLINK("https://www.suredividend.com/sure-analysis-research-database/","Arbutus Biopharma Corp")</f>
        <v>0</v>
      </c>
      <c r="C11" t="s">
        <v>505</v>
      </c>
      <c r="D11">
        <v>2.76</v>
      </c>
      <c r="E11">
        <v>0</v>
      </c>
      <c r="F11" t="s">
        <v>506</v>
      </c>
      <c r="G11" t="s">
        <v>506</v>
      </c>
      <c r="H11">
        <v>0</v>
      </c>
      <c r="I11">
        <v>413.863673</v>
      </c>
      <c r="J11" t="s">
        <v>506</v>
      </c>
      <c r="K11">
        <v>-0</v>
      </c>
      <c r="L11">
        <v>1.214238078226839</v>
      </c>
      <c r="M11">
        <v>3.64</v>
      </c>
      <c r="N11">
        <v>1.85</v>
      </c>
    </row>
    <row r="12" spans="1:14">
      <c r="A12" s="1" t="s">
        <v>24</v>
      </c>
      <c r="B12">
        <f>HYPERLINK("https://www.suredividend.com/sure-analysis-research-database/","Acadia Pharmaceuticals Inc")</f>
        <v>0</v>
      </c>
      <c r="C12" t="s">
        <v>505</v>
      </c>
      <c r="D12">
        <v>19.35</v>
      </c>
      <c r="E12">
        <v>0</v>
      </c>
      <c r="F12" t="s">
        <v>506</v>
      </c>
      <c r="G12" t="s">
        <v>506</v>
      </c>
      <c r="H12">
        <v>0</v>
      </c>
      <c r="I12">
        <v>3133.364734</v>
      </c>
      <c r="J12" t="s">
        <v>506</v>
      </c>
      <c r="K12">
        <v>-0</v>
      </c>
      <c r="M12">
        <v>28.06</v>
      </c>
      <c r="N12">
        <v>12.24</v>
      </c>
    </row>
    <row r="13" spans="1:14">
      <c r="A13" s="1" t="s">
        <v>25</v>
      </c>
      <c r="B13">
        <f>HYPERLINK("https://www.suredividend.com/sure-analysis-research-database/","Adicet Bio Inc")</f>
        <v>0</v>
      </c>
      <c r="C13" t="s">
        <v>506</v>
      </c>
      <c r="D13">
        <v>8.84</v>
      </c>
      <c r="E13">
        <v>0</v>
      </c>
      <c r="F13" t="s">
        <v>506</v>
      </c>
      <c r="G13" t="s">
        <v>506</v>
      </c>
      <c r="H13">
        <v>0</v>
      </c>
      <c r="I13">
        <v>378.805863</v>
      </c>
      <c r="J13">
        <v>0</v>
      </c>
      <c r="K13" t="s">
        <v>506</v>
      </c>
      <c r="L13">
        <v>1.460100135878479</v>
      </c>
      <c r="M13">
        <v>21.87</v>
      </c>
      <c r="N13">
        <v>7.42</v>
      </c>
    </row>
    <row r="14" spans="1:14">
      <c r="A14" s="1" t="s">
        <v>26</v>
      </c>
      <c r="B14">
        <f>HYPERLINK("https://www.suredividend.com/sure-analysis-research-database/","Achilles Therapeutics Plc")</f>
        <v>0</v>
      </c>
      <c r="C14" t="s">
        <v>506</v>
      </c>
      <c r="D14">
        <v>1.17</v>
      </c>
      <c r="E14">
        <v>0</v>
      </c>
      <c r="F14" t="s">
        <v>506</v>
      </c>
      <c r="G14" t="s">
        <v>506</v>
      </c>
      <c r="H14">
        <v>0</v>
      </c>
      <c r="I14">
        <v>45.810941</v>
      </c>
      <c r="J14">
        <v>0</v>
      </c>
      <c r="K14" t="s">
        <v>506</v>
      </c>
      <c r="L14">
        <v>1.05068641958865</v>
      </c>
      <c r="M14">
        <v>4.05</v>
      </c>
      <c r="N14">
        <v>0.75</v>
      </c>
    </row>
    <row r="15" spans="1:14">
      <c r="A15" s="1" t="s">
        <v>27</v>
      </c>
      <c r="B15">
        <f>HYPERLINK("https://www.suredividend.com/sure-analysis-research-database/","AC Immune SA")</f>
        <v>0</v>
      </c>
      <c r="C15" t="s">
        <v>505</v>
      </c>
      <c r="D15">
        <v>2.4099</v>
      </c>
      <c r="E15">
        <v>0</v>
      </c>
      <c r="F15" t="s">
        <v>506</v>
      </c>
      <c r="G15" t="s">
        <v>506</v>
      </c>
      <c r="H15">
        <v>0</v>
      </c>
      <c r="I15">
        <v>201.352673</v>
      </c>
      <c r="J15">
        <v>0</v>
      </c>
      <c r="K15" t="s">
        <v>506</v>
      </c>
      <c r="L15">
        <v>1.244276465281687</v>
      </c>
      <c r="M15">
        <v>4.93</v>
      </c>
      <c r="N15">
        <v>1.68</v>
      </c>
    </row>
    <row r="16" spans="1:14">
      <c r="A16" s="1" t="s">
        <v>28</v>
      </c>
      <c r="B16">
        <f>HYPERLINK("https://www.suredividend.com/sure-analysis-research-database/","Aclaris Therapeutics Inc")</f>
        <v>0</v>
      </c>
      <c r="C16" t="s">
        <v>505</v>
      </c>
      <c r="D16">
        <v>16.65</v>
      </c>
      <c r="E16">
        <v>0</v>
      </c>
      <c r="F16" t="s">
        <v>506</v>
      </c>
      <c r="G16" t="s">
        <v>506</v>
      </c>
      <c r="H16">
        <v>0</v>
      </c>
      <c r="I16">
        <v>1110.27513</v>
      </c>
      <c r="J16" t="s">
        <v>506</v>
      </c>
      <c r="K16">
        <v>-0</v>
      </c>
      <c r="L16">
        <v>1.075063393490067</v>
      </c>
      <c r="M16">
        <v>18.96</v>
      </c>
      <c r="N16">
        <v>9.26</v>
      </c>
    </row>
    <row r="17" spans="1:14">
      <c r="A17" s="1" t="s">
        <v>29</v>
      </c>
      <c r="B17">
        <f>HYPERLINK("https://www.suredividend.com/sure-analysis-research-database/","Adaptimmune Therapeutics Plc")</f>
        <v>0</v>
      </c>
      <c r="C17" t="s">
        <v>505</v>
      </c>
      <c r="D17">
        <v>1.71</v>
      </c>
      <c r="E17">
        <v>0</v>
      </c>
      <c r="F17" t="s">
        <v>506</v>
      </c>
      <c r="G17" t="s">
        <v>506</v>
      </c>
      <c r="H17">
        <v>0</v>
      </c>
      <c r="I17">
        <v>280.147621</v>
      </c>
      <c r="J17">
        <v>0</v>
      </c>
      <c r="K17" t="s">
        <v>506</v>
      </c>
      <c r="L17">
        <v>1.105070296448221</v>
      </c>
      <c r="M17">
        <v>3.32</v>
      </c>
      <c r="N17">
        <v>1.01</v>
      </c>
    </row>
    <row r="18" spans="1:14">
      <c r="A18" s="1" t="s">
        <v>30</v>
      </c>
      <c r="B18">
        <f>HYPERLINK("https://www.suredividend.com/sure-analysis-research-database/","Adc Therapeutics SA")</f>
        <v>0</v>
      </c>
      <c r="C18" t="s">
        <v>506</v>
      </c>
      <c r="D18">
        <v>4.7</v>
      </c>
      <c r="E18">
        <v>0</v>
      </c>
      <c r="F18" t="s">
        <v>506</v>
      </c>
      <c r="G18" t="s">
        <v>506</v>
      </c>
      <c r="H18">
        <v>0</v>
      </c>
      <c r="I18">
        <v>361.485046</v>
      </c>
      <c r="J18">
        <v>0</v>
      </c>
      <c r="K18" t="s">
        <v>506</v>
      </c>
      <c r="L18">
        <v>1.473900276672336</v>
      </c>
      <c r="M18">
        <v>17.89</v>
      </c>
      <c r="N18">
        <v>2.69</v>
      </c>
    </row>
    <row r="19" spans="1:14">
      <c r="A19" s="1" t="s">
        <v>31</v>
      </c>
      <c r="B19">
        <f>HYPERLINK("https://www.suredividend.com/sure-analysis-research-database/","Adma Biologics Inc")</f>
        <v>0</v>
      </c>
      <c r="C19" t="s">
        <v>505</v>
      </c>
      <c r="D19">
        <v>3.5</v>
      </c>
      <c r="E19">
        <v>0</v>
      </c>
      <c r="F19" t="s">
        <v>506</v>
      </c>
      <c r="G19" t="s">
        <v>506</v>
      </c>
      <c r="H19">
        <v>0</v>
      </c>
      <c r="I19">
        <v>688.720578</v>
      </c>
      <c r="J19">
        <v>0</v>
      </c>
      <c r="K19" t="s">
        <v>506</v>
      </c>
      <c r="L19">
        <v>1.215471459104373</v>
      </c>
      <c r="M19">
        <v>3.98</v>
      </c>
      <c r="N19">
        <v>1.3</v>
      </c>
    </row>
    <row r="20" spans="1:14">
      <c r="A20" s="1" t="s">
        <v>32</v>
      </c>
      <c r="B20">
        <f>HYPERLINK("https://www.suredividend.com/sure-analysis-research-database/","Adaptive Biotechnologies Corp")</f>
        <v>0</v>
      </c>
      <c r="C20" t="s">
        <v>505</v>
      </c>
      <c r="D20">
        <v>9.199999999999999</v>
      </c>
      <c r="E20">
        <v>0</v>
      </c>
      <c r="F20" t="s">
        <v>506</v>
      </c>
      <c r="G20" t="s">
        <v>506</v>
      </c>
      <c r="H20">
        <v>0</v>
      </c>
      <c r="I20">
        <v>1315.711844</v>
      </c>
      <c r="J20" t="s">
        <v>506</v>
      </c>
      <c r="K20">
        <v>-0</v>
      </c>
      <c r="L20">
        <v>2.430734212868124</v>
      </c>
      <c r="M20">
        <v>18.02</v>
      </c>
      <c r="N20">
        <v>5.96</v>
      </c>
    </row>
    <row r="21" spans="1:14">
      <c r="A21" s="1" t="s">
        <v>33</v>
      </c>
      <c r="B21">
        <f>HYPERLINK("https://www.suredividend.com/sure-analysis-research-database/","Addus HomeCare Corporation")</f>
        <v>0</v>
      </c>
      <c r="C21" t="s">
        <v>505</v>
      </c>
      <c r="D21">
        <v>109.58</v>
      </c>
      <c r="E21">
        <v>0</v>
      </c>
      <c r="F21" t="s">
        <v>506</v>
      </c>
      <c r="G21" t="s">
        <v>506</v>
      </c>
      <c r="H21">
        <v>0</v>
      </c>
      <c r="I21">
        <v>1765.373687</v>
      </c>
      <c r="J21">
        <v>39.83154006272422</v>
      </c>
      <c r="K21">
        <v>0</v>
      </c>
      <c r="L21">
        <v>0.739169681209712</v>
      </c>
      <c r="M21">
        <v>112.89</v>
      </c>
      <c r="N21">
        <v>68.56999999999999</v>
      </c>
    </row>
    <row r="22" spans="1:14">
      <c r="A22" s="1" t="s">
        <v>34</v>
      </c>
      <c r="B22">
        <f>HYPERLINK("https://www.suredividend.com/sure-analysis-research-database/","Adverum Biotechnologies Inc")</f>
        <v>0</v>
      </c>
      <c r="C22" t="s">
        <v>505</v>
      </c>
      <c r="D22">
        <v>0.68</v>
      </c>
      <c r="E22">
        <v>0</v>
      </c>
      <c r="F22" t="s">
        <v>506</v>
      </c>
      <c r="G22" t="s">
        <v>506</v>
      </c>
      <c r="H22">
        <v>0</v>
      </c>
      <c r="I22">
        <v>67.815737</v>
      </c>
      <c r="J22">
        <v>0</v>
      </c>
      <c r="K22" t="s">
        <v>506</v>
      </c>
      <c r="L22">
        <v>0.7557328753734741</v>
      </c>
      <c r="M22">
        <v>1.82</v>
      </c>
      <c r="N22">
        <v>0.531</v>
      </c>
    </row>
    <row r="23" spans="1:14">
      <c r="A23" s="1" t="s">
        <v>35</v>
      </c>
      <c r="B23">
        <f>HYPERLINK("https://www.suredividend.com/sure-analysis-research-database/","Affimed N.V.")</f>
        <v>0</v>
      </c>
      <c r="C23" t="s">
        <v>505</v>
      </c>
      <c r="D23">
        <v>1.22</v>
      </c>
      <c r="E23">
        <v>0</v>
      </c>
      <c r="F23" t="s">
        <v>506</v>
      </c>
      <c r="G23" t="s">
        <v>506</v>
      </c>
      <c r="H23">
        <v>0</v>
      </c>
      <c r="I23">
        <v>150.572122</v>
      </c>
      <c r="J23">
        <v>0</v>
      </c>
      <c r="K23" t="s">
        <v>506</v>
      </c>
      <c r="L23">
        <v>1.468262998058255</v>
      </c>
      <c r="M23">
        <v>5.1</v>
      </c>
      <c r="N23">
        <v>1.03</v>
      </c>
    </row>
    <row r="24" spans="1:14">
      <c r="A24" s="1" t="s">
        <v>36</v>
      </c>
      <c r="B24">
        <f>HYPERLINK("https://www.suredividend.com/sure-analysis-research-database/","Agios Pharmaceuticals Inc")</f>
        <v>0</v>
      </c>
      <c r="C24" t="s">
        <v>505</v>
      </c>
      <c r="D24">
        <v>28.16</v>
      </c>
      <c r="E24">
        <v>0</v>
      </c>
      <c r="F24" t="s">
        <v>506</v>
      </c>
      <c r="G24" t="s">
        <v>506</v>
      </c>
      <c r="H24">
        <v>0</v>
      </c>
      <c r="I24">
        <v>1547.247145</v>
      </c>
      <c r="J24">
        <v>0.966012134071306</v>
      </c>
      <c r="K24">
        <v>0</v>
      </c>
      <c r="L24">
        <v>1.516286145266677</v>
      </c>
      <c r="M24">
        <v>34.76</v>
      </c>
      <c r="N24">
        <v>16.75</v>
      </c>
    </row>
    <row r="25" spans="1:14">
      <c r="A25" s="1" t="s">
        <v>37</v>
      </c>
      <c r="B25">
        <f>HYPERLINK("https://www.suredividend.com/sure-analysis-research-database/","Aeglea BioTherapeutics Inc")</f>
        <v>0</v>
      </c>
      <c r="C25" t="s">
        <v>505</v>
      </c>
      <c r="D25">
        <v>0.4937</v>
      </c>
      <c r="E25">
        <v>0</v>
      </c>
      <c r="F25" t="s">
        <v>506</v>
      </c>
      <c r="G25" t="s">
        <v>506</v>
      </c>
      <c r="H25">
        <v>0</v>
      </c>
      <c r="I25">
        <v>30.368019</v>
      </c>
      <c r="J25">
        <v>0</v>
      </c>
      <c r="K25" t="s">
        <v>506</v>
      </c>
      <c r="L25">
        <v>0.5120730585884471</v>
      </c>
      <c r="M25">
        <v>4.54</v>
      </c>
      <c r="N25">
        <v>0.34</v>
      </c>
    </row>
    <row r="26" spans="1:14">
      <c r="A26" s="1" t="s">
        <v>38</v>
      </c>
      <c r="B26">
        <f>HYPERLINK("https://www.suredividend.com/sure-analysis-research-database/","AdaptHealth Corp")</f>
        <v>0</v>
      </c>
      <c r="C26" t="s">
        <v>505</v>
      </c>
      <c r="D26">
        <v>21.03</v>
      </c>
      <c r="E26">
        <v>0</v>
      </c>
      <c r="F26" t="s">
        <v>506</v>
      </c>
      <c r="G26" t="s">
        <v>506</v>
      </c>
      <c r="H26">
        <v>0</v>
      </c>
      <c r="I26">
        <v>2828.586965</v>
      </c>
      <c r="J26">
        <v>0</v>
      </c>
      <c r="K26" t="s">
        <v>506</v>
      </c>
      <c r="L26">
        <v>1.064915102864397</v>
      </c>
      <c r="M26">
        <v>27.48</v>
      </c>
      <c r="N26">
        <v>11.4</v>
      </c>
    </row>
    <row r="27" spans="1:14">
      <c r="A27" s="1" t="s">
        <v>39</v>
      </c>
      <c r="B27">
        <f>HYPERLINK("https://www.suredividend.com/sure-analysis-research-database/","Akebia Therapeutics Inc.")</f>
        <v>0</v>
      </c>
      <c r="C27" t="s">
        <v>505</v>
      </c>
      <c r="D27">
        <v>0.7369</v>
      </c>
      <c r="E27">
        <v>0</v>
      </c>
      <c r="F27" t="s">
        <v>506</v>
      </c>
      <c r="G27" t="s">
        <v>506</v>
      </c>
      <c r="H27">
        <v>0</v>
      </c>
      <c r="I27">
        <v>135.561659</v>
      </c>
      <c r="J27">
        <v>0</v>
      </c>
      <c r="K27" t="s">
        <v>506</v>
      </c>
      <c r="L27">
        <v>1.518706028660181</v>
      </c>
      <c r="M27">
        <v>2.93</v>
      </c>
      <c r="N27">
        <v>0.241</v>
      </c>
    </row>
    <row r="28" spans="1:14">
      <c r="A28" s="1" t="s">
        <v>40</v>
      </c>
      <c r="B28">
        <f>HYPERLINK("https://www.suredividend.com/sure-analysis-research-database/","Akero Therapeutics Inc")</f>
        <v>0</v>
      </c>
      <c r="C28" t="s">
        <v>505</v>
      </c>
      <c r="D28">
        <v>47.99</v>
      </c>
      <c r="E28">
        <v>0</v>
      </c>
      <c r="F28" t="s">
        <v>506</v>
      </c>
      <c r="G28" t="s">
        <v>506</v>
      </c>
      <c r="H28">
        <v>0</v>
      </c>
      <c r="I28">
        <v>2244.165296</v>
      </c>
      <c r="J28">
        <v>0</v>
      </c>
      <c r="K28" t="s">
        <v>506</v>
      </c>
      <c r="L28">
        <v>-0.030633690464694</v>
      </c>
      <c r="M28">
        <v>54.88</v>
      </c>
      <c r="N28">
        <v>7.52</v>
      </c>
    </row>
    <row r="29" spans="1:14">
      <c r="A29" s="1" t="s">
        <v>41</v>
      </c>
      <c r="B29">
        <f>HYPERLINK("https://www.suredividend.com/sure-analysis-research-database/","Akouos Inc")</f>
        <v>0</v>
      </c>
      <c r="C29" t="s">
        <v>506</v>
      </c>
      <c r="D29">
        <v>13.29</v>
      </c>
      <c r="E29">
        <v>0</v>
      </c>
      <c r="F29" t="s">
        <v>506</v>
      </c>
      <c r="G29" t="s">
        <v>506</v>
      </c>
      <c r="H29">
        <v>0</v>
      </c>
      <c r="I29">
        <v>0</v>
      </c>
      <c r="J29">
        <v>0</v>
      </c>
      <c r="K29" t="s">
        <v>506</v>
      </c>
    </row>
    <row r="30" spans="1:14">
      <c r="A30" s="1" t="s">
        <v>42</v>
      </c>
      <c r="B30">
        <f>HYPERLINK("https://www.suredividend.com/sure-analysis-research-database/","Akoya Biosciences Inc")</f>
        <v>0</v>
      </c>
      <c r="C30" t="s">
        <v>506</v>
      </c>
      <c r="D30">
        <v>10.5</v>
      </c>
      <c r="E30">
        <v>0</v>
      </c>
      <c r="F30" t="s">
        <v>506</v>
      </c>
      <c r="G30" t="s">
        <v>506</v>
      </c>
      <c r="H30">
        <v>0</v>
      </c>
      <c r="I30">
        <v>398.536499</v>
      </c>
      <c r="J30">
        <v>0</v>
      </c>
      <c r="K30" t="s">
        <v>506</v>
      </c>
      <c r="L30">
        <v>1.455429889773842</v>
      </c>
      <c r="M30">
        <v>16.57</v>
      </c>
      <c r="N30">
        <v>8.02</v>
      </c>
    </row>
    <row r="31" spans="1:14">
      <c r="A31" s="1" t="s">
        <v>43</v>
      </c>
      <c r="B31">
        <f>HYPERLINK("https://www.suredividend.com/sure-analysis-research-database/","Alector Inc")</f>
        <v>0</v>
      </c>
      <c r="C31" t="s">
        <v>505</v>
      </c>
      <c r="D31">
        <v>8.4</v>
      </c>
      <c r="E31">
        <v>0</v>
      </c>
      <c r="F31" t="s">
        <v>506</v>
      </c>
      <c r="G31" t="s">
        <v>506</v>
      </c>
      <c r="H31">
        <v>0</v>
      </c>
      <c r="I31">
        <v>694.6929280000001</v>
      </c>
      <c r="J31">
        <v>0</v>
      </c>
      <c r="K31" t="s">
        <v>506</v>
      </c>
      <c r="L31">
        <v>1.745820177375128</v>
      </c>
      <c r="M31">
        <v>17.68</v>
      </c>
      <c r="N31">
        <v>6.85</v>
      </c>
    </row>
    <row r="32" spans="1:14">
      <c r="A32" s="1" t="s">
        <v>44</v>
      </c>
      <c r="B32">
        <f>HYPERLINK("https://www.suredividend.com/sure-analysis-research-database/","Align Technology, Inc.")</f>
        <v>0</v>
      </c>
      <c r="C32" t="s">
        <v>505</v>
      </c>
      <c r="D32">
        <v>243.01</v>
      </c>
      <c r="E32">
        <v>0</v>
      </c>
      <c r="F32" t="s">
        <v>506</v>
      </c>
      <c r="G32" t="s">
        <v>506</v>
      </c>
      <c r="H32">
        <v>0</v>
      </c>
      <c r="I32">
        <v>18982.082417</v>
      </c>
      <c r="J32">
        <v>37.16445998310358</v>
      </c>
      <c r="K32">
        <v>0</v>
      </c>
      <c r="L32">
        <v>1.602648091787538</v>
      </c>
      <c r="M32">
        <v>552</v>
      </c>
      <c r="N32">
        <v>172.05</v>
      </c>
    </row>
    <row r="33" spans="1:14">
      <c r="A33" s="1" t="s">
        <v>45</v>
      </c>
      <c r="B33">
        <f>HYPERLINK("https://www.suredividend.com/sure-analysis-research-database/","Aligos Therapeutics Inc")</f>
        <v>0</v>
      </c>
      <c r="C33" t="s">
        <v>506</v>
      </c>
      <c r="D33">
        <v>2.06</v>
      </c>
      <c r="E33">
        <v>0</v>
      </c>
      <c r="F33" t="s">
        <v>506</v>
      </c>
      <c r="G33" t="s">
        <v>506</v>
      </c>
      <c r="H33">
        <v>0</v>
      </c>
      <c r="I33">
        <v>88.20012199999999</v>
      </c>
      <c r="J33">
        <v>0</v>
      </c>
      <c r="K33" t="s">
        <v>506</v>
      </c>
      <c r="L33">
        <v>1.015346034947224</v>
      </c>
      <c r="M33">
        <v>3.32</v>
      </c>
      <c r="N33">
        <v>0.8401000000000001</v>
      </c>
    </row>
    <row r="34" spans="1:14">
      <c r="A34" s="1" t="s">
        <v>46</v>
      </c>
      <c r="B34">
        <f>HYPERLINK("https://www.suredividend.com/sure-analysis-research-database/","Alkermes plc")</f>
        <v>0</v>
      </c>
      <c r="C34" t="s">
        <v>505</v>
      </c>
      <c r="D34">
        <v>27.72</v>
      </c>
      <c r="E34">
        <v>0</v>
      </c>
      <c r="F34" t="s">
        <v>506</v>
      </c>
      <c r="G34" t="s">
        <v>506</v>
      </c>
      <c r="H34">
        <v>0</v>
      </c>
      <c r="I34">
        <v>4554.738508</v>
      </c>
      <c r="J34" t="s">
        <v>506</v>
      </c>
      <c r="K34">
        <v>-0</v>
      </c>
      <c r="L34">
        <v>0.609904878151853</v>
      </c>
      <c r="M34">
        <v>32.79</v>
      </c>
      <c r="N34">
        <v>21.75</v>
      </c>
    </row>
    <row r="35" spans="1:14">
      <c r="A35" s="1" t="s">
        <v>47</v>
      </c>
      <c r="B35">
        <f>HYPERLINK("https://www.suredividend.com/sure-analysis-research-database/","Allakos Inc")</f>
        <v>0</v>
      </c>
      <c r="C35" t="s">
        <v>505</v>
      </c>
      <c r="D35">
        <v>7.74</v>
      </c>
      <c r="E35">
        <v>0</v>
      </c>
      <c r="F35" t="s">
        <v>506</v>
      </c>
      <c r="G35" t="s">
        <v>506</v>
      </c>
      <c r="H35">
        <v>0</v>
      </c>
      <c r="I35">
        <v>659.4758409999999</v>
      </c>
      <c r="J35">
        <v>0</v>
      </c>
      <c r="K35" t="s">
        <v>506</v>
      </c>
      <c r="L35">
        <v>1.455637859375645</v>
      </c>
      <c r="M35">
        <v>8.73</v>
      </c>
      <c r="N35">
        <v>2.54</v>
      </c>
    </row>
    <row r="36" spans="1:14">
      <c r="A36" s="1" t="s">
        <v>48</v>
      </c>
      <c r="B36">
        <f>HYPERLINK("https://www.suredividend.com/sure-analysis-research-database/","Allogene Therapeutics Inc")</f>
        <v>0</v>
      </c>
      <c r="C36" t="s">
        <v>505</v>
      </c>
      <c r="D36">
        <v>6.55</v>
      </c>
      <c r="E36">
        <v>0</v>
      </c>
      <c r="F36" t="s">
        <v>506</v>
      </c>
      <c r="G36" t="s">
        <v>506</v>
      </c>
      <c r="H36">
        <v>0</v>
      </c>
      <c r="I36">
        <v>944.576509</v>
      </c>
      <c r="J36">
        <v>0</v>
      </c>
      <c r="K36" t="s">
        <v>506</v>
      </c>
      <c r="L36">
        <v>1.632867367923105</v>
      </c>
      <c r="M36">
        <v>17.49</v>
      </c>
      <c r="N36">
        <v>5.41</v>
      </c>
    </row>
    <row r="37" spans="1:14">
      <c r="A37" s="1" t="s">
        <v>49</v>
      </c>
      <c r="B37">
        <f>HYPERLINK("https://www.suredividend.com/sure-analysis-research-database/","Alnylam Pharmaceuticals Inc")</f>
        <v>0</v>
      </c>
      <c r="C37" t="s">
        <v>505</v>
      </c>
      <c r="D37">
        <v>229.65</v>
      </c>
      <c r="E37">
        <v>0</v>
      </c>
      <c r="F37" t="s">
        <v>506</v>
      </c>
      <c r="G37" t="s">
        <v>506</v>
      </c>
      <c r="H37">
        <v>0</v>
      </c>
      <c r="I37">
        <v>28253.433938</v>
      </c>
      <c r="J37" t="s">
        <v>506</v>
      </c>
      <c r="K37">
        <v>-0</v>
      </c>
      <c r="L37">
        <v>1.040222487487009</v>
      </c>
      <c r="M37">
        <v>242.97</v>
      </c>
      <c r="N37">
        <v>117.58</v>
      </c>
    </row>
    <row r="38" spans="1:14">
      <c r="A38" s="1" t="s">
        <v>50</v>
      </c>
      <c r="B38">
        <f>HYPERLINK("https://www.suredividend.com/sure-analysis-research-database/","Alpine Immune Sciences Inc")</f>
        <v>0</v>
      </c>
      <c r="C38" t="s">
        <v>505</v>
      </c>
      <c r="D38">
        <v>8.630000000000001</v>
      </c>
      <c r="E38">
        <v>0</v>
      </c>
      <c r="F38" t="s">
        <v>506</v>
      </c>
      <c r="G38" t="s">
        <v>506</v>
      </c>
      <c r="H38">
        <v>0</v>
      </c>
      <c r="I38">
        <v>262.35786</v>
      </c>
      <c r="J38">
        <v>0</v>
      </c>
      <c r="K38" t="s">
        <v>506</v>
      </c>
      <c r="L38">
        <v>1.138305978594557</v>
      </c>
      <c r="M38">
        <v>10.3</v>
      </c>
      <c r="N38">
        <v>4.82</v>
      </c>
    </row>
    <row r="39" spans="1:14">
      <c r="A39" s="1" t="s">
        <v>51</v>
      </c>
      <c r="B39">
        <f>HYPERLINK("https://www.suredividend.com/sure-analysis-research-database/","Altimmune Inc")</f>
        <v>0</v>
      </c>
      <c r="C39" t="s">
        <v>505</v>
      </c>
      <c r="D39">
        <v>14.35</v>
      </c>
      <c r="E39">
        <v>0</v>
      </c>
      <c r="F39" t="s">
        <v>506</v>
      </c>
      <c r="G39" t="s">
        <v>506</v>
      </c>
      <c r="H39">
        <v>0</v>
      </c>
      <c r="I39">
        <v>705.432454</v>
      </c>
      <c r="J39">
        <v>0</v>
      </c>
      <c r="K39" t="s">
        <v>506</v>
      </c>
      <c r="L39">
        <v>1.177013463843433</v>
      </c>
      <c r="M39">
        <v>23.49</v>
      </c>
      <c r="N39">
        <v>3.83</v>
      </c>
    </row>
    <row r="40" spans="1:14">
      <c r="A40" s="1" t="s">
        <v>52</v>
      </c>
      <c r="B40">
        <f>HYPERLINK("https://www.suredividend.com/sure-analysis-research-database/","AlloVir Inc")</f>
        <v>0</v>
      </c>
      <c r="C40" t="s">
        <v>506</v>
      </c>
      <c r="D40">
        <v>5.25</v>
      </c>
      <c r="E40">
        <v>0</v>
      </c>
      <c r="F40" t="s">
        <v>506</v>
      </c>
      <c r="G40" t="s">
        <v>506</v>
      </c>
      <c r="H40">
        <v>0</v>
      </c>
      <c r="I40">
        <v>489.105545</v>
      </c>
      <c r="J40">
        <v>0</v>
      </c>
      <c r="K40" t="s">
        <v>506</v>
      </c>
      <c r="L40">
        <v>1.732352881539073</v>
      </c>
      <c r="M40">
        <v>10.29</v>
      </c>
      <c r="N40">
        <v>3.17</v>
      </c>
    </row>
    <row r="41" spans="1:14">
      <c r="A41" s="1" t="s">
        <v>53</v>
      </c>
      <c r="B41">
        <f>HYPERLINK("https://www.suredividend.com/sure-analysis-research-database/","Alx Oncology Holdings Inc")</f>
        <v>0</v>
      </c>
      <c r="C41" t="s">
        <v>506</v>
      </c>
      <c r="D41">
        <v>9.029999999999999</v>
      </c>
      <c r="E41">
        <v>0</v>
      </c>
      <c r="F41" t="s">
        <v>506</v>
      </c>
      <c r="G41" t="s">
        <v>506</v>
      </c>
      <c r="H41">
        <v>0</v>
      </c>
      <c r="I41">
        <v>368.021732</v>
      </c>
      <c r="J41">
        <v>0</v>
      </c>
      <c r="K41" t="s">
        <v>506</v>
      </c>
      <c r="L41">
        <v>1.513388452649154</v>
      </c>
      <c r="M41">
        <v>20.4</v>
      </c>
      <c r="N41">
        <v>5.82</v>
      </c>
    </row>
    <row r="42" spans="1:14">
      <c r="A42" s="1" t="s">
        <v>54</v>
      </c>
      <c r="B42">
        <f>HYPERLINK("https://www.suredividend.com/sure-analysis-research-database/","Apollo Medical Holdings Inc")</f>
        <v>0</v>
      </c>
      <c r="C42" t="s">
        <v>505</v>
      </c>
      <c r="D42">
        <v>34.02</v>
      </c>
      <c r="E42">
        <v>0</v>
      </c>
      <c r="F42" t="s">
        <v>506</v>
      </c>
      <c r="G42" t="s">
        <v>506</v>
      </c>
      <c r="H42">
        <v>0</v>
      </c>
      <c r="I42">
        <v>1929.731667</v>
      </c>
      <c r="J42">
        <v>0</v>
      </c>
      <c r="K42" t="s">
        <v>506</v>
      </c>
      <c r="L42">
        <v>1.455401197752434</v>
      </c>
      <c r="M42">
        <v>61.86</v>
      </c>
      <c r="N42">
        <v>26.89</v>
      </c>
    </row>
    <row r="43" spans="1:14">
      <c r="A43" s="1" t="s">
        <v>55</v>
      </c>
      <c r="B43">
        <f>HYPERLINK("https://www.suredividend.com/sure-analysis-AMGN/","AMGEN Inc.")</f>
        <v>0</v>
      </c>
      <c r="C43" t="s">
        <v>505</v>
      </c>
      <c r="D43">
        <v>263.24</v>
      </c>
      <c r="E43">
        <v>0.03236590183862634</v>
      </c>
      <c r="F43">
        <v>0.1022727272727273</v>
      </c>
      <c r="G43">
        <v>0.08005422401318252</v>
      </c>
      <c r="H43">
        <v>7.675417928450783</v>
      </c>
      <c r="I43">
        <v>140459.390187</v>
      </c>
      <c r="J43">
        <v>20.55002051023263</v>
      </c>
      <c r="K43">
        <v>0.6150174622156076</v>
      </c>
      <c r="L43">
        <v>0.349598465897228</v>
      </c>
      <c r="M43">
        <v>294.64</v>
      </c>
      <c r="N43">
        <v>209.61</v>
      </c>
    </row>
    <row r="44" spans="1:14">
      <c r="A44" s="1" t="s">
        <v>56</v>
      </c>
      <c r="B44">
        <f>HYPERLINK("https://www.suredividend.com/sure-analysis-research-database/","AMN Healthcare Services Inc.")</f>
        <v>0</v>
      </c>
      <c r="C44" t="s">
        <v>505</v>
      </c>
      <c r="D44">
        <v>99.14</v>
      </c>
      <c r="E44">
        <v>0</v>
      </c>
      <c r="F44" t="s">
        <v>506</v>
      </c>
      <c r="G44" t="s">
        <v>506</v>
      </c>
      <c r="H44">
        <v>0</v>
      </c>
      <c r="I44">
        <v>4296.322217</v>
      </c>
      <c r="J44">
        <v>8.979292780195205</v>
      </c>
      <c r="K44">
        <v>0</v>
      </c>
      <c r="L44">
        <v>0.7934041509341221</v>
      </c>
      <c r="M44">
        <v>129.04</v>
      </c>
      <c r="N44">
        <v>82.76000000000001</v>
      </c>
    </row>
    <row r="45" spans="1:14">
      <c r="A45" s="1" t="s">
        <v>57</v>
      </c>
      <c r="B45">
        <f>HYPERLINK("https://www.suredividend.com/sure-analysis-research-database/","Ampio Pharmaceuticals Inc")</f>
        <v>0</v>
      </c>
      <c r="C45" t="s">
        <v>505</v>
      </c>
      <c r="D45">
        <v>0.27</v>
      </c>
      <c r="E45">
        <v>0</v>
      </c>
      <c r="F45" t="s">
        <v>506</v>
      </c>
      <c r="G45" t="s">
        <v>506</v>
      </c>
      <c r="H45">
        <v>0</v>
      </c>
      <c r="I45">
        <v>61.097454</v>
      </c>
      <c r="J45">
        <v>0</v>
      </c>
      <c r="K45" t="s">
        <v>506</v>
      </c>
      <c r="M45">
        <v>0.66</v>
      </c>
      <c r="N45">
        <v>0.0577</v>
      </c>
    </row>
    <row r="46" spans="1:14">
      <c r="A46" s="1" t="s">
        <v>58</v>
      </c>
      <c r="B46">
        <f>HYPERLINK("https://www.suredividend.com/sure-analysis-research-database/","Amphastar Pharmaceuticals Inc")</f>
        <v>0</v>
      </c>
      <c r="C46" t="s">
        <v>505</v>
      </c>
      <c r="D46">
        <v>28.97</v>
      </c>
      <c r="E46">
        <v>0</v>
      </c>
      <c r="F46" t="s">
        <v>506</v>
      </c>
      <c r="G46" t="s">
        <v>506</v>
      </c>
      <c r="H46">
        <v>0</v>
      </c>
      <c r="I46">
        <v>1400.154458</v>
      </c>
      <c r="J46">
        <v>18.12896635401965</v>
      </c>
      <c r="K46">
        <v>0</v>
      </c>
      <c r="L46">
        <v>0.464533566946586</v>
      </c>
      <c r="M46">
        <v>44.46</v>
      </c>
      <c r="N46">
        <v>22.07</v>
      </c>
    </row>
    <row r="47" spans="1:14">
      <c r="A47" s="1" t="s">
        <v>59</v>
      </c>
      <c r="B47">
        <f>HYPERLINK("https://www.suredividend.com/sure-analysis-research-database/","Applied Molecular Transport Inc")</f>
        <v>0</v>
      </c>
      <c r="C47" t="s">
        <v>506</v>
      </c>
      <c r="D47">
        <v>0.6183000000000001</v>
      </c>
      <c r="E47">
        <v>0</v>
      </c>
      <c r="F47" t="s">
        <v>506</v>
      </c>
      <c r="G47" t="s">
        <v>506</v>
      </c>
      <c r="H47">
        <v>0</v>
      </c>
      <c r="I47">
        <v>24.078517</v>
      </c>
      <c r="J47">
        <v>0</v>
      </c>
      <c r="K47" t="s">
        <v>506</v>
      </c>
      <c r="L47">
        <v>1.704573332198346</v>
      </c>
      <c r="M47">
        <v>10.42</v>
      </c>
      <c r="N47">
        <v>0.3299</v>
      </c>
    </row>
    <row r="48" spans="1:14">
      <c r="A48" s="1" t="s">
        <v>60</v>
      </c>
      <c r="B48">
        <f>HYPERLINK("https://www.suredividend.com/sure-analysis-research-database/","AnaptysBio Inc")</f>
        <v>0</v>
      </c>
      <c r="C48" t="s">
        <v>505</v>
      </c>
      <c r="D48">
        <v>25</v>
      </c>
      <c r="E48">
        <v>0</v>
      </c>
      <c r="F48" t="s">
        <v>506</v>
      </c>
      <c r="G48" t="s">
        <v>506</v>
      </c>
      <c r="H48">
        <v>0</v>
      </c>
      <c r="I48">
        <v>710.7908</v>
      </c>
      <c r="J48" t="s">
        <v>506</v>
      </c>
      <c r="K48">
        <v>-0</v>
      </c>
      <c r="L48">
        <v>0.8732897871465151</v>
      </c>
      <c r="M48">
        <v>34.33</v>
      </c>
      <c r="N48">
        <v>18.2</v>
      </c>
    </row>
    <row r="49" spans="1:14">
      <c r="A49" s="1" t="s">
        <v>61</v>
      </c>
      <c r="B49">
        <f>HYPERLINK("https://www.suredividend.com/sure-analysis-research-database/","Angiodynamic Inc")</f>
        <v>0</v>
      </c>
      <c r="C49" t="s">
        <v>505</v>
      </c>
      <c r="D49">
        <v>13.32</v>
      </c>
      <c r="E49">
        <v>0</v>
      </c>
      <c r="F49" t="s">
        <v>506</v>
      </c>
      <c r="G49" t="s">
        <v>506</v>
      </c>
      <c r="H49">
        <v>0</v>
      </c>
      <c r="I49">
        <v>521.266798</v>
      </c>
      <c r="J49" t="s">
        <v>506</v>
      </c>
      <c r="K49">
        <v>-0</v>
      </c>
      <c r="L49">
        <v>0.9332376770381651</v>
      </c>
      <c r="M49">
        <v>24.87</v>
      </c>
      <c r="N49">
        <v>11.71</v>
      </c>
    </row>
    <row r="50" spans="1:14">
      <c r="A50" s="1" t="s">
        <v>62</v>
      </c>
      <c r="B50">
        <f>HYPERLINK("https://www.suredividend.com/sure-analysis-research-database/","Anika Therapeutics Inc.")</f>
        <v>0</v>
      </c>
      <c r="C50" t="s">
        <v>505</v>
      </c>
      <c r="D50">
        <v>30.94</v>
      </c>
      <c r="E50">
        <v>0</v>
      </c>
      <c r="F50" t="s">
        <v>506</v>
      </c>
      <c r="G50" t="s">
        <v>506</v>
      </c>
      <c r="H50">
        <v>0</v>
      </c>
      <c r="I50">
        <v>452.023159</v>
      </c>
      <c r="J50" t="s">
        <v>506</v>
      </c>
      <c r="K50">
        <v>-0</v>
      </c>
      <c r="L50">
        <v>0.721887136622485</v>
      </c>
      <c r="M50">
        <v>33.18</v>
      </c>
      <c r="N50">
        <v>19.95</v>
      </c>
    </row>
    <row r="51" spans="1:14">
      <c r="A51" s="1" t="s">
        <v>63</v>
      </c>
      <c r="B51">
        <f>HYPERLINK("https://www.suredividend.com/sure-analysis-research-database/","ANI Pharmaceuticals Inc")</f>
        <v>0</v>
      </c>
      <c r="C51" t="s">
        <v>505</v>
      </c>
      <c r="D51">
        <v>42.02</v>
      </c>
      <c r="E51">
        <v>0</v>
      </c>
      <c r="F51" t="s">
        <v>506</v>
      </c>
      <c r="G51" t="s">
        <v>506</v>
      </c>
      <c r="H51">
        <v>0</v>
      </c>
      <c r="I51">
        <v>733.4088860000001</v>
      </c>
      <c r="J51" t="s">
        <v>506</v>
      </c>
      <c r="K51">
        <v>-0</v>
      </c>
      <c r="L51">
        <v>0.830549079521482</v>
      </c>
      <c r="M51">
        <v>44.86</v>
      </c>
      <c r="N51">
        <v>22.31</v>
      </c>
    </row>
    <row r="52" spans="1:14">
      <c r="A52" s="1" t="s">
        <v>64</v>
      </c>
      <c r="B52">
        <f>HYPERLINK("https://www.suredividend.com/sure-analysis-research-database/","Annexon Inc")</f>
        <v>0</v>
      </c>
      <c r="C52" t="s">
        <v>506</v>
      </c>
      <c r="D52">
        <v>6.91</v>
      </c>
      <c r="E52">
        <v>0</v>
      </c>
      <c r="F52" t="s">
        <v>506</v>
      </c>
      <c r="G52" t="s">
        <v>506</v>
      </c>
      <c r="H52">
        <v>0</v>
      </c>
      <c r="I52">
        <v>329.126016</v>
      </c>
      <c r="J52">
        <v>0</v>
      </c>
      <c r="K52" t="s">
        <v>506</v>
      </c>
      <c r="L52">
        <v>1.091024085773529</v>
      </c>
      <c r="M52">
        <v>8.43</v>
      </c>
      <c r="N52">
        <v>2.06</v>
      </c>
    </row>
    <row r="53" spans="1:14">
      <c r="A53" s="1" t="s">
        <v>65</v>
      </c>
      <c r="B53">
        <f>HYPERLINK("https://www.suredividend.com/sure-analysis-research-database/","Annovis Bio Inc")</f>
        <v>0</v>
      </c>
      <c r="C53" t="s">
        <v>505</v>
      </c>
      <c r="D53">
        <v>12.92</v>
      </c>
      <c r="E53">
        <v>0</v>
      </c>
      <c r="F53" t="s">
        <v>506</v>
      </c>
      <c r="G53" t="s">
        <v>506</v>
      </c>
      <c r="H53">
        <v>0</v>
      </c>
      <c r="I53">
        <v>105.477885</v>
      </c>
      <c r="J53">
        <v>0</v>
      </c>
      <c r="K53" t="s">
        <v>506</v>
      </c>
      <c r="L53">
        <v>1.398411601189751</v>
      </c>
      <c r="M53">
        <v>23.91</v>
      </c>
      <c r="N53">
        <v>8.390000000000001</v>
      </c>
    </row>
    <row r="54" spans="1:14">
      <c r="A54" s="1" t="s">
        <v>66</v>
      </c>
      <c r="B54">
        <f>HYPERLINK("https://www.suredividend.com/sure-analysis-research-database/","Artivion Inc")</f>
        <v>0</v>
      </c>
      <c r="C54" t="s">
        <v>506</v>
      </c>
      <c r="D54">
        <v>12.7</v>
      </c>
      <c r="E54">
        <v>0</v>
      </c>
      <c r="F54" t="s">
        <v>506</v>
      </c>
      <c r="G54" t="s">
        <v>506</v>
      </c>
      <c r="H54">
        <v>0</v>
      </c>
      <c r="I54">
        <v>512.184409</v>
      </c>
      <c r="J54" t="s">
        <v>506</v>
      </c>
      <c r="K54">
        <v>-0</v>
      </c>
      <c r="L54">
        <v>1.137996215697126</v>
      </c>
      <c r="M54">
        <v>23.43</v>
      </c>
      <c r="N54">
        <v>9.640000000000001</v>
      </c>
    </row>
    <row r="55" spans="1:14">
      <c r="A55" s="1" t="s">
        <v>67</v>
      </c>
      <c r="B55">
        <f>HYPERLINK("https://www.suredividend.com/sure-analysis-research-database/","Apellis Pharmaceuticals Inc")</f>
        <v>0</v>
      </c>
      <c r="C55" t="s">
        <v>505</v>
      </c>
      <c r="D55">
        <v>52.05</v>
      </c>
      <c r="E55">
        <v>0</v>
      </c>
      <c r="F55" t="s">
        <v>506</v>
      </c>
      <c r="G55" t="s">
        <v>506</v>
      </c>
      <c r="H55">
        <v>0</v>
      </c>
      <c r="I55">
        <v>5755.457221</v>
      </c>
      <c r="J55">
        <v>0</v>
      </c>
      <c r="K55" t="s">
        <v>506</v>
      </c>
      <c r="L55">
        <v>0.9584114912543721</v>
      </c>
      <c r="M55">
        <v>70</v>
      </c>
      <c r="N55">
        <v>33.32</v>
      </c>
    </row>
    <row r="56" spans="1:14">
      <c r="A56" s="1" t="s">
        <v>68</v>
      </c>
      <c r="B56">
        <f>HYPERLINK("https://www.suredividend.com/sure-analysis-research-database/","Applied Therapeutics Inc")</f>
        <v>0</v>
      </c>
      <c r="C56" t="s">
        <v>505</v>
      </c>
      <c r="D56">
        <v>1.03</v>
      </c>
      <c r="E56">
        <v>0</v>
      </c>
      <c r="F56" t="s">
        <v>506</v>
      </c>
      <c r="G56" t="s">
        <v>506</v>
      </c>
      <c r="H56">
        <v>0</v>
      </c>
      <c r="I56">
        <v>49.500725</v>
      </c>
      <c r="J56">
        <v>0</v>
      </c>
      <c r="K56" t="s">
        <v>506</v>
      </c>
      <c r="L56">
        <v>1.170416220002458</v>
      </c>
      <c r="M56">
        <v>3.49</v>
      </c>
      <c r="N56">
        <v>0.4995</v>
      </c>
    </row>
    <row r="57" spans="1:14">
      <c r="A57" s="1" t="s">
        <v>69</v>
      </c>
      <c r="B57">
        <f>HYPERLINK("https://www.suredividend.com/sure-analysis-research-database/","Arcturus Therapeutics Holdings Inc")</f>
        <v>0</v>
      </c>
      <c r="C57" t="s">
        <v>505</v>
      </c>
      <c r="D57">
        <v>18.82</v>
      </c>
      <c r="E57">
        <v>0</v>
      </c>
      <c r="F57" t="s">
        <v>506</v>
      </c>
      <c r="G57" t="s">
        <v>506</v>
      </c>
      <c r="H57">
        <v>0</v>
      </c>
      <c r="I57">
        <v>499.77419</v>
      </c>
      <c r="J57">
        <v>0</v>
      </c>
      <c r="K57" t="s">
        <v>506</v>
      </c>
      <c r="L57">
        <v>2.377883972997986</v>
      </c>
      <c r="M57">
        <v>31.41</v>
      </c>
      <c r="N57">
        <v>11.7</v>
      </c>
    </row>
    <row r="58" spans="1:14">
      <c r="A58" s="1" t="s">
        <v>70</v>
      </c>
      <c r="B58">
        <f>HYPERLINK("https://www.suredividend.com/sure-analysis-research-database/","Argen X SE")</f>
        <v>0</v>
      </c>
      <c r="C58" t="s">
        <v>505</v>
      </c>
      <c r="D58">
        <v>391.12</v>
      </c>
      <c r="E58">
        <v>0</v>
      </c>
      <c r="F58" t="s">
        <v>506</v>
      </c>
      <c r="G58" t="s">
        <v>506</v>
      </c>
      <c r="H58">
        <v>0</v>
      </c>
      <c r="I58">
        <v>21638.247003</v>
      </c>
      <c r="J58">
        <v>0</v>
      </c>
      <c r="K58" t="s">
        <v>506</v>
      </c>
      <c r="L58">
        <v>0.7056274251441731</v>
      </c>
      <c r="M58">
        <v>407.93</v>
      </c>
      <c r="N58">
        <v>249.5</v>
      </c>
    </row>
    <row r="59" spans="1:14">
      <c r="A59" s="1" t="s">
        <v>71</v>
      </c>
      <c r="B59">
        <f>HYPERLINK("https://www.suredividend.com/sure-analysis-research-database/","Arcutis Biotherapeutics Inc")</f>
        <v>0</v>
      </c>
      <c r="C59" t="s">
        <v>505</v>
      </c>
      <c r="D59">
        <v>16.24</v>
      </c>
      <c r="E59">
        <v>0</v>
      </c>
      <c r="F59" t="s">
        <v>506</v>
      </c>
      <c r="G59" t="s">
        <v>506</v>
      </c>
      <c r="H59">
        <v>0</v>
      </c>
      <c r="I59">
        <v>989.467862</v>
      </c>
      <c r="J59">
        <v>0</v>
      </c>
      <c r="K59" t="s">
        <v>506</v>
      </c>
      <c r="L59">
        <v>0.9685717351249411</v>
      </c>
      <c r="M59">
        <v>27.4</v>
      </c>
      <c r="N59">
        <v>12.81</v>
      </c>
    </row>
    <row r="60" spans="1:14">
      <c r="A60" s="1" t="s">
        <v>72</v>
      </c>
      <c r="B60">
        <f>HYPERLINK("https://www.suredividend.com/sure-analysis-research-database/","Arvinas Inc")</f>
        <v>0</v>
      </c>
      <c r="C60" t="s">
        <v>505</v>
      </c>
      <c r="D60">
        <v>33.53</v>
      </c>
      <c r="E60">
        <v>0</v>
      </c>
      <c r="F60" t="s">
        <v>506</v>
      </c>
      <c r="G60" t="s">
        <v>506</v>
      </c>
      <c r="H60">
        <v>0</v>
      </c>
      <c r="I60">
        <v>1784.718779</v>
      </c>
      <c r="J60">
        <v>0</v>
      </c>
      <c r="K60" t="s">
        <v>506</v>
      </c>
      <c r="L60">
        <v>1.558748862184129</v>
      </c>
      <c r="M60">
        <v>81.13</v>
      </c>
      <c r="N60">
        <v>27.01</v>
      </c>
    </row>
    <row r="61" spans="1:14">
      <c r="A61" s="1" t="s">
        <v>73</v>
      </c>
      <c r="B61">
        <f>HYPERLINK("https://www.suredividend.com/sure-analysis-research-database/","Arrowhead Pharmaceuticals Inc.")</f>
        <v>0</v>
      </c>
      <c r="C61" t="s">
        <v>505</v>
      </c>
      <c r="D61">
        <v>33.76</v>
      </c>
      <c r="E61">
        <v>0</v>
      </c>
      <c r="F61" t="s">
        <v>506</v>
      </c>
      <c r="G61" t="s">
        <v>506</v>
      </c>
      <c r="H61">
        <v>0</v>
      </c>
      <c r="I61">
        <v>3578.753175</v>
      </c>
      <c r="J61" t="s">
        <v>506</v>
      </c>
      <c r="K61">
        <v>-0</v>
      </c>
      <c r="L61">
        <v>1.815179756849867</v>
      </c>
      <c r="M61">
        <v>56.25</v>
      </c>
      <c r="N61">
        <v>26.81</v>
      </c>
    </row>
    <row r="62" spans="1:14">
      <c r="A62" s="1" t="s">
        <v>74</v>
      </c>
      <c r="B62">
        <f>HYPERLINK("https://www.suredividend.com/sure-analysis-research-database/","Ascendis Pharma A/S")</f>
        <v>0</v>
      </c>
      <c r="C62" t="s">
        <v>505</v>
      </c>
      <c r="D62">
        <v>123.02</v>
      </c>
      <c r="E62">
        <v>0</v>
      </c>
      <c r="F62" t="s">
        <v>506</v>
      </c>
      <c r="G62" t="s">
        <v>506</v>
      </c>
      <c r="H62">
        <v>0</v>
      </c>
      <c r="I62">
        <v>7015.491065</v>
      </c>
      <c r="J62">
        <v>0</v>
      </c>
      <c r="K62" t="s">
        <v>506</v>
      </c>
      <c r="L62">
        <v>0.9947866199268831</v>
      </c>
      <c r="M62">
        <v>134.53</v>
      </c>
      <c r="N62">
        <v>61.58</v>
      </c>
    </row>
    <row r="63" spans="1:14">
      <c r="A63" s="1" t="s">
        <v>75</v>
      </c>
      <c r="B63">
        <f>HYPERLINK("https://www.suredividend.com/sure-analysis-research-database/","ATAI Life Sciences N.V.")</f>
        <v>0</v>
      </c>
      <c r="C63" t="s">
        <v>506</v>
      </c>
      <c r="D63">
        <v>1.9</v>
      </c>
      <c r="E63">
        <v>0</v>
      </c>
      <c r="F63" t="s">
        <v>506</v>
      </c>
      <c r="G63" t="s">
        <v>506</v>
      </c>
      <c r="H63">
        <v>0</v>
      </c>
      <c r="I63">
        <v>315.163083</v>
      </c>
      <c r="J63">
        <v>0</v>
      </c>
      <c r="K63" t="s">
        <v>506</v>
      </c>
      <c r="L63">
        <v>1.419551159975739</v>
      </c>
      <c r="M63">
        <v>6.32</v>
      </c>
      <c r="N63">
        <v>1.45</v>
      </c>
    </row>
    <row r="64" spans="1:14">
      <c r="A64" s="1" t="s">
        <v>76</v>
      </c>
      <c r="B64">
        <f>HYPERLINK("https://www.suredividend.com/sure-analysis-research-database/","Athira Pharma Inc")</f>
        <v>0</v>
      </c>
      <c r="C64" t="s">
        <v>506</v>
      </c>
      <c r="D64">
        <v>3.49</v>
      </c>
      <c r="E64">
        <v>0</v>
      </c>
      <c r="F64" t="s">
        <v>506</v>
      </c>
      <c r="G64" t="s">
        <v>506</v>
      </c>
      <c r="H64">
        <v>0</v>
      </c>
      <c r="I64">
        <v>132.024274</v>
      </c>
      <c r="J64">
        <v>0</v>
      </c>
      <c r="K64" t="s">
        <v>506</v>
      </c>
      <c r="L64">
        <v>1.377307017934193</v>
      </c>
      <c r="M64">
        <v>14.22</v>
      </c>
      <c r="N64">
        <v>2.53</v>
      </c>
    </row>
    <row r="65" spans="1:14">
      <c r="A65" s="1" t="s">
        <v>77</v>
      </c>
      <c r="B65">
        <f>HYPERLINK("https://www.suredividend.com/sure-analysis-research-database/","Athenex Inc")</f>
        <v>0</v>
      </c>
      <c r="C65" t="s">
        <v>505</v>
      </c>
      <c r="D65">
        <v>0.1829</v>
      </c>
      <c r="E65">
        <v>0</v>
      </c>
      <c r="F65" t="s">
        <v>506</v>
      </c>
      <c r="G65" t="s">
        <v>506</v>
      </c>
      <c r="H65">
        <v>0</v>
      </c>
      <c r="I65">
        <v>28.790307</v>
      </c>
      <c r="J65" t="s">
        <v>506</v>
      </c>
      <c r="K65">
        <v>-0</v>
      </c>
      <c r="L65">
        <v>1.202454752561766</v>
      </c>
      <c r="M65">
        <v>1.2</v>
      </c>
      <c r="N65">
        <v>0.1184</v>
      </c>
    </row>
    <row r="66" spans="1:14">
      <c r="A66" s="1" t="s">
        <v>78</v>
      </c>
      <c r="B66">
        <f>HYPERLINK("https://www.suredividend.com/sure-analysis-research-database/","Atara Biotherapeutics Inc")</f>
        <v>0</v>
      </c>
      <c r="C66" t="s">
        <v>505</v>
      </c>
      <c r="D66">
        <v>3.89</v>
      </c>
      <c r="E66">
        <v>0</v>
      </c>
      <c r="F66" t="s">
        <v>506</v>
      </c>
      <c r="G66" t="s">
        <v>506</v>
      </c>
      <c r="H66">
        <v>0</v>
      </c>
      <c r="I66">
        <v>369.078026</v>
      </c>
      <c r="J66">
        <v>0</v>
      </c>
      <c r="K66" t="s">
        <v>506</v>
      </c>
      <c r="L66">
        <v>2.201887820400871</v>
      </c>
      <c r="M66">
        <v>16.35</v>
      </c>
      <c r="N66">
        <v>2.83</v>
      </c>
    </row>
    <row r="67" spans="1:14">
      <c r="A67" s="1" t="s">
        <v>79</v>
      </c>
      <c r="B67">
        <f>HYPERLINK("https://www.suredividend.com/sure-analysis-research-database/","Aurinia Pharmaceuticals Inc")</f>
        <v>0</v>
      </c>
      <c r="C67" t="s">
        <v>505</v>
      </c>
      <c r="D67">
        <v>8.33</v>
      </c>
      <c r="E67">
        <v>0</v>
      </c>
      <c r="F67" t="s">
        <v>506</v>
      </c>
      <c r="G67" t="s">
        <v>506</v>
      </c>
      <c r="H67">
        <v>0</v>
      </c>
      <c r="I67">
        <v>1183.773826</v>
      </c>
      <c r="J67">
        <v>0</v>
      </c>
      <c r="K67" t="s">
        <v>506</v>
      </c>
      <c r="L67">
        <v>1.326441979143588</v>
      </c>
      <c r="M67">
        <v>20.48</v>
      </c>
      <c r="N67">
        <v>4.07</v>
      </c>
    </row>
    <row r="68" spans="1:14">
      <c r="A68" s="1" t="s">
        <v>80</v>
      </c>
      <c r="B68">
        <f>HYPERLINK("https://www.suredividend.com/sure-analysis-research-database/","Autolus Therapeutics plc")</f>
        <v>0</v>
      </c>
      <c r="C68" t="s">
        <v>505</v>
      </c>
      <c r="D68">
        <v>2</v>
      </c>
      <c r="E68">
        <v>0</v>
      </c>
      <c r="F68" t="s">
        <v>506</v>
      </c>
      <c r="G68" t="s">
        <v>506</v>
      </c>
      <c r="H68">
        <v>0</v>
      </c>
      <c r="I68">
        <v>346.118916</v>
      </c>
      <c r="J68">
        <v>0</v>
      </c>
      <c r="K68" t="s">
        <v>506</v>
      </c>
      <c r="L68">
        <v>0.9043320894380821</v>
      </c>
      <c r="M68">
        <v>5.04</v>
      </c>
      <c r="N68">
        <v>1.6</v>
      </c>
    </row>
    <row r="69" spans="1:14">
      <c r="A69" s="1" t="s">
        <v>81</v>
      </c>
      <c r="B69">
        <f>HYPERLINK("https://www.suredividend.com/sure-analysis-research-database/","Atea Pharmaceuticals Inc")</f>
        <v>0</v>
      </c>
      <c r="C69" t="s">
        <v>506</v>
      </c>
      <c r="D69">
        <v>4.9</v>
      </c>
      <c r="E69">
        <v>0</v>
      </c>
      <c r="F69" t="s">
        <v>506</v>
      </c>
      <c r="G69" t="s">
        <v>506</v>
      </c>
      <c r="H69">
        <v>0</v>
      </c>
      <c r="I69">
        <v>408.109431</v>
      </c>
      <c r="J69">
        <v>0</v>
      </c>
      <c r="K69" t="s">
        <v>506</v>
      </c>
      <c r="L69">
        <v>1.337087672093019</v>
      </c>
      <c r="M69">
        <v>9.789999999999999</v>
      </c>
      <c r="N69">
        <v>4.18</v>
      </c>
    </row>
    <row r="70" spans="1:14">
      <c r="A70" s="1" t="s">
        <v>82</v>
      </c>
      <c r="B70">
        <f>HYPERLINK("https://www.suredividend.com/sure-analysis-research-database/","Avanos Medical Inc")</f>
        <v>0</v>
      </c>
      <c r="C70" t="s">
        <v>505</v>
      </c>
      <c r="D70">
        <v>29.45</v>
      </c>
      <c r="E70">
        <v>0</v>
      </c>
      <c r="F70" t="s">
        <v>506</v>
      </c>
      <c r="G70" t="s">
        <v>506</v>
      </c>
      <c r="H70">
        <v>0</v>
      </c>
      <c r="I70">
        <v>1369.354556</v>
      </c>
      <c r="J70">
        <v>31.91968661072261</v>
      </c>
      <c r="K70">
        <v>0</v>
      </c>
      <c r="L70">
        <v>0.9319538671063021</v>
      </c>
      <c r="M70">
        <v>35.91</v>
      </c>
      <c r="N70">
        <v>19.32</v>
      </c>
    </row>
    <row r="71" spans="1:14">
      <c r="A71" s="1" t="s">
        <v>83</v>
      </c>
      <c r="B71">
        <f>HYPERLINK("https://www.suredividend.com/sure-analysis-research-database/","AvroBio Inc")</f>
        <v>0</v>
      </c>
      <c r="C71" t="s">
        <v>505</v>
      </c>
      <c r="D71">
        <v>0.8699</v>
      </c>
      <c r="E71">
        <v>0</v>
      </c>
      <c r="F71" t="s">
        <v>506</v>
      </c>
      <c r="G71" t="s">
        <v>506</v>
      </c>
      <c r="H71">
        <v>0</v>
      </c>
      <c r="I71">
        <v>38.079079</v>
      </c>
      <c r="J71">
        <v>0</v>
      </c>
      <c r="K71" t="s">
        <v>506</v>
      </c>
      <c r="L71">
        <v>1.097358454322631</v>
      </c>
      <c r="M71">
        <v>2.02</v>
      </c>
      <c r="N71">
        <v>0.5600000000000001</v>
      </c>
    </row>
    <row r="72" spans="1:14">
      <c r="A72" s="1" t="s">
        <v>84</v>
      </c>
      <c r="B72">
        <f>HYPERLINK("https://www.suredividend.com/sure-analysis-research-database/","Aerovate Therapeutics Inc")</f>
        <v>0</v>
      </c>
      <c r="C72" t="s">
        <v>506</v>
      </c>
      <c r="D72">
        <v>23.88</v>
      </c>
      <c r="E72">
        <v>0</v>
      </c>
      <c r="F72" t="s">
        <v>506</v>
      </c>
      <c r="G72" t="s">
        <v>506</v>
      </c>
      <c r="H72">
        <v>0</v>
      </c>
      <c r="I72">
        <v>582.9201849999999</v>
      </c>
      <c r="J72">
        <v>0</v>
      </c>
      <c r="K72" t="s">
        <v>506</v>
      </c>
      <c r="L72">
        <v>1.412083161768476</v>
      </c>
      <c r="M72">
        <v>30.79</v>
      </c>
      <c r="N72">
        <v>7.8</v>
      </c>
    </row>
    <row r="73" spans="1:14">
      <c r="A73" s="1" t="s">
        <v>85</v>
      </c>
      <c r="B73">
        <f>HYPERLINK("https://www.suredividend.com/sure-analysis-research-database/","Anavex Life Sciences Corporation")</f>
        <v>0</v>
      </c>
      <c r="C73" t="s">
        <v>505</v>
      </c>
      <c r="D73">
        <v>10.3</v>
      </c>
      <c r="E73">
        <v>0</v>
      </c>
      <c r="F73" t="s">
        <v>506</v>
      </c>
      <c r="G73" t="s">
        <v>506</v>
      </c>
      <c r="H73">
        <v>0</v>
      </c>
      <c r="I73">
        <v>803.006695</v>
      </c>
      <c r="J73">
        <v>0</v>
      </c>
      <c r="K73" t="s">
        <v>506</v>
      </c>
      <c r="L73">
        <v>1.994939057194092</v>
      </c>
      <c r="M73">
        <v>15.24</v>
      </c>
      <c r="N73">
        <v>7.13</v>
      </c>
    </row>
    <row r="74" spans="1:14">
      <c r="A74" s="1" t="s">
        <v>86</v>
      </c>
      <c r="B74">
        <f>HYPERLINK("https://www.suredividend.com/sure-analysis-research-database/","Axsome Therapeutics Inc")</f>
        <v>0</v>
      </c>
      <c r="C74" t="s">
        <v>505</v>
      </c>
      <c r="D74">
        <v>70.83</v>
      </c>
      <c r="E74">
        <v>0</v>
      </c>
      <c r="F74" t="s">
        <v>506</v>
      </c>
      <c r="G74" t="s">
        <v>506</v>
      </c>
      <c r="H74">
        <v>0</v>
      </c>
      <c r="I74">
        <v>3075.875054</v>
      </c>
      <c r="J74">
        <v>0</v>
      </c>
      <c r="K74" t="s">
        <v>506</v>
      </c>
      <c r="L74">
        <v>1.04954202249759</v>
      </c>
      <c r="M74">
        <v>82</v>
      </c>
      <c r="N74">
        <v>20.63</v>
      </c>
    </row>
    <row r="75" spans="1:14">
      <c r="A75" s="1" t="s">
        <v>87</v>
      </c>
      <c r="B75">
        <f>HYPERLINK("https://www.suredividend.com/sure-analysis-AZN/","Astrazeneca plc")</f>
        <v>0</v>
      </c>
      <c r="C75" t="s">
        <v>505</v>
      </c>
      <c r="D75">
        <v>69.15000000000001</v>
      </c>
      <c r="E75">
        <v>0.02096890817064352</v>
      </c>
      <c r="F75" t="s">
        <v>506</v>
      </c>
      <c r="G75" t="s">
        <v>506</v>
      </c>
      <c r="H75">
        <v>1.443091631405697</v>
      </c>
      <c r="I75">
        <v>214337.344149</v>
      </c>
      <c r="J75">
        <v>105.0158472067614</v>
      </c>
      <c r="K75">
        <v>2.211295788240418</v>
      </c>
      <c r="L75">
        <v>0.5775670583426851</v>
      </c>
      <c r="M75">
        <v>72.12</v>
      </c>
      <c r="N75">
        <v>52.65</v>
      </c>
    </row>
    <row r="76" spans="1:14">
      <c r="A76" s="1" t="s">
        <v>88</v>
      </c>
      <c r="B76">
        <f>HYPERLINK("https://www.suredividend.com/sure-analysis-BAX/","Baxter International Inc.")</f>
        <v>0</v>
      </c>
      <c r="C76" t="s">
        <v>505</v>
      </c>
      <c r="D76">
        <v>43.88</v>
      </c>
      <c r="E76">
        <v>0.02643573381950775</v>
      </c>
      <c r="F76">
        <v>0.03571428571428559</v>
      </c>
      <c r="G76">
        <v>0.1263039392161627</v>
      </c>
      <c r="H76">
        <v>1.141646775867299</v>
      </c>
      <c r="I76">
        <v>22120.818905</v>
      </c>
      <c r="J76" t="s">
        <v>506</v>
      </c>
      <c r="K76" t="s">
        <v>506</v>
      </c>
      <c r="L76">
        <v>0.568596265516077</v>
      </c>
      <c r="M76">
        <v>88.15000000000001</v>
      </c>
      <c r="N76">
        <v>43.25</v>
      </c>
    </row>
    <row r="77" spans="1:14">
      <c r="A77" s="1" t="s">
        <v>89</v>
      </c>
      <c r="B77">
        <f>HYPERLINK("https://www.suredividend.com/sure-analysis-research-database/","BridgeBio Pharma Inc")</f>
        <v>0</v>
      </c>
      <c r="C77" t="s">
        <v>505</v>
      </c>
      <c r="D77">
        <v>8.43</v>
      </c>
      <c r="E77">
        <v>0</v>
      </c>
      <c r="F77" t="s">
        <v>506</v>
      </c>
      <c r="G77" t="s">
        <v>506</v>
      </c>
      <c r="H77">
        <v>0</v>
      </c>
      <c r="I77">
        <v>1260.14282</v>
      </c>
      <c r="J77" t="s">
        <v>506</v>
      </c>
      <c r="K77">
        <v>-0</v>
      </c>
      <c r="L77">
        <v>2.182135887866184</v>
      </c>
      <c r="M77">
        <v>12.64</v>
      </c>
      <c r="N77">
        <v>4.98</v>
      </c>
    </row>
    <row r="78" spans="1:14">
      <c r="A78" s="1" t="s">
        <v>90</v>
      </c>
      <c r="B78">
        <f>HYPERLINK("https://www.suredividend.com/sure-analysis-research-database/","BioAtla Inc")</f>
        <v>0</v>
      </c>
      <c r="C78" t="s">
        <v>506</v>
      </c>
      <c r="D78">
        <v>3.48</v>
      </c>
      <c r="E78">
        <v>0</v>
      </c>
      <c r="F78" t="s">
        <v>506</v>
      </c>
      <c r="G78" t="s">
        <v>506</v>
      </c>
      <c r="H78">
        <v>0</v>
      </c>
      <c r="I78">
        <v>126.655776</v>
      </c>
      <c r="J78">
        <v>0</v>
      </c>
      <c r="K78" t="s">
        <v>506</v>
      </c>
      <c r="L78">
        <v>1.895313910633619</v>
      </c>
      <c r="M78">
        <v>12.15</v>
      </c>
      <c r="N78">
        <v>2.01</v>
      </c>
    </row>
    <row r="79" spans="1:14">
      <c r="A79" s="1" t="s">
        <v>91</v>
      </c>
      <c r="B79">
        <f>HYPERLINK("https://www.suredividend.com/sure-analysis-research-database/","Biocryst Pharmaceuticals Inc.")</f>
        <v>0</v>
      </c>
      <c r="C79" t="s">
        <v>505</v>
      </c>
      <c r="D79">
        <v>10.4</v>
      </c>
      <c r="E79">
        <v>0</v>
      </c>
      <c r="F79" t="s">
        <v>506</v>
      </c>
      <c r="G79" t="s">
        <v>506</v>
      </c>
      <c r="H79">
        <v>0</v>
      </c>
      <c r="I79">
        <v>1938.807884</v>
      </c>
      <c r="J79" t="s">
        <v>506</v>
      </c>
      <c r="K79">
        <v>-0</v>
      </c>
      <c r="L79">
        <v>1.247284551255409</v>
      </c>
      <c r="M79">
        <v>19.99</v>
      </c>
      <c r="N79">
        <v>7.61</v>
      </c>
    </row>
    <row r="80" spans="1:14">
      <c r="A80" s="1" t="s">
        <v>92</v>
      </c>
      <c r="B80">
        <f>HYPERLINK("https://www.suredividend.com/sure-analysis-research-database/","Bicycle Therapeutics Plc")</f>
        <v>0</v>
      </c>
      <c r="C80" t="s">
        <v>505</v>
      </c>
      <c r="D80">
        <v>27.46</v>
      </c>
      <c r="E80">
        <v>0</v>
      </c>
      <c r="F80" t="s">
        <v>506</v>
      </c>
      <c r="G80" t="s">
        <v>506</v>
      </c>
      <c r="H80">
        <v>0</v>
      </c>
      <c r="I80">
        <v>815.272874</v>
      </c>
      <c r="J80">
        <v>0</v>
      </c>
      <c r="K80" t="s">
        <v>506</v>
      </c>
      <c r="L80">
        <v>1.196465320945008</v>
      </c>
      <c r="M80">
        <v>51.93</v>
      </c>
      <c r="N80">
        <v>12.08</v>
      </c>
    </row>
    <row r="81" spans="1:14">
      <c r="A81" s="1" t="s">
        <v>93</v>
      </c>
      <c r="B81">
        <f>HYPERLINK("https://www.suredividend.com/sure-analysis-research-database/","Black Diamond Therapeutics Inc")</f>
        <v>0</v>
      </c>
      <c r="C81" t="s">
        <v>505</v>
      </c>
      <c r="D81">
        <v>3</v>
      </c>
      <c r="E81">
        <v>0</v>
      </c>
      <c r="F81" t="s">
        <v>506</v>
      </c>
      <c r="G81" t="s">
        <v>506</v>
      </c>
      <c r="H81">
        <v>0</v>
      </c>
      <c r="I81">
        <v>109.098618</v>
      </c>
      <c r="J81">
        <v>0</v>
      </c>
      <c r="K81" t="s">
        <v>506</v>
      </c>
      <c r="L81">
        <v>1.136730739093825</v>
      </c>
      <c r="M81">
        <v>4.62</v>
      </c>
      <c r="N81">
        <v>1.18</v>
      </c>
    </row>
    <row r="82" spans="1:14">
      <c r="A82" s="1" t="s">
        <v>94</v>
      </c>
      <c r="B82">
        <f>HYPERLINK("https://www.suredividend.com/sure-analysis-BDX/","Becton, Dickinson And Co.")</f>
        <v>0</v>
      </c>
      <c r="C82" t="s">
        <v>505</v>
      </c>
      <c r="D82">
        <v>253.81</v>
      </c>
      <c r="E82">
        <v>0.01434143650762381</v>
      </c>
      <c r="F82">
        <v>0.04597701149425282</v>
      </c>
      <c r="G82">
        <v>0.03943186329943948</v>
      </c>
      <c r="H82">
        <v>3.48091099720736</v>
      </c>
      <c r="I82">
        <v>72150.054481</v>
      </c>
      <c r="J82">
        <v>42.66709312888232</v>
      </c>
      <c r="K82">
        <v>0.5919916661917279</v>
      </c>
      <c r="L82">
        <v>0.548501030224629</v>
      </c>
      <c r="M82">
        <v>274.41</v>
      </c>
      <c r="N82">
        <v>215.1</v>
      </c>
    </row>
    <row r="83" spans="1:14">
      <c r="A83" s="1" t="s">
        <v>95</v>
      </c>
      <c r="B83">
        <f>HYPERLINK("https://www.suredividend.com/sure-analysis-research-database/","Beam Therapeutics Inc")</f>
        <v>0</v>
      </c>
      <c r="C83" t="s">
        <v>505</v>
      </c>
      <c r="D83">
        <v>44.54</v>
      </c>
      <c r="E83">
        <v>0</v>
      </c>
      <c r="F83" t="s">
        <v>506</v>
      </c>
      <c r="G83" t="s">
        <v>506</v>
      </c>
      <c r="H83">
        <v>0</v>
      </c>
      <c r="I83">
        <v>3138.687523</v>
      </c>
      <c r="J83" t="s">
        <v>506</v>
      </c>
      <c r="K83">
        <v>-0</v>
      </c>
      <c r="L83">
        <v>2.296445313573543</v>
      </c>
      <c r="M83">
        <v>80</v>
      </c>
      <c r="N83">
        <v>27.77</v>
      </c>
    </row>
    <row r="84" spans="1:14">
      <c r="A84" s="1" t="s">
        <v>96</v>
      </c>
      <c r="B84">
        <f>HYPERLINK("https://www.suredividend.com/sure-analysis-research-database/","BeiGene Ltd")</f>
        <v>0</v>
      </c>
      <c r="C84" t="s">
        <v>505</v>
      </c>
      <c r="D84">
        <v>266.42</v>
      </c>
      <c r="E84">
        <v>0</v>
      </c>
      <c r="F84" t="s">
        <v>506</v>
      </c>
      <c r="G84" t="s">
        <v>506</v>
      </c>
      <c r="H84">
        <v>0</v>
      </c>
      <c r="I84">
        <v>27696.006275</v>
      </c>
      <c r="J84" t="s">
        <v>506</v>
      </c>
      <c r="K84">
        <v>-0</v>
      </c>
      <c r="L84">
        <v>1.478658116867657</v>
      </c>
      <c r="M84">
        <v>280.62</v>
      </c>
      <c r="N84">
        <v>118.18</v>
      </c>
    </row>
    <row r="85" spans="1:14">
      <c r="A85" s="1" t="s">
        <v>97</v>
      </c>
      <c r="B85">
        <f>HYPERLINK("https://www.suredividend.com/sure-analysis-research-database/","Biohaven Ltd")</f>
        <v>0</v>
      </c>
      <c r="C85" t="s">
        <v>505</v>
      </c>
      <c r="D85">
        <v>18.44</v>
      </c>
      <c r="E85">
        <v>0</v>
      </c>
      <c r="F85" t="s">
        <v>506</v>
      </c>
      <c r="G85" t="s">
        <v>506</v>
      </c>
      <c r="H85">
        <v>0</v>
      </c>
      <c r="I85">
        <v>1256.888453</v>
      </c>
      <c r="J85">
        <v>0</v>
      </c>
      <c r="K85" t="s">
        <v>506</v>
      </c>
      <c r="M85">
        <v>18.78</v>
      </c>
      <c r="N85">
        <v>5.54</v>
      </c>
    </row>
    <row r="86" spans="1:14">
      <c r="A86" s="1" t="s">
        <v>98</v>
      </c>
      <c r="B86">
        <f>HYPERLINK("https://www.suredividend.com/sure-analysis-research-database/","Biogen Inc")</f>
        <v>0</v>
      </c>
      <c r="C86" t="s">
        <v>505</v>
      </c>
      <c r="D86">
        <v>285.77</v>
      </c>
      <c r="E86">
        <v>0</v>
      </c>
      <c r="F86" t="s">
        <v>506</v>
      </c>
      <c r="G86" t="s">
        <v>506</v>
      </c>
      <c r="H86">
        <v>0</v>
      </c>
      <c r="I86">
        <v>41151.281221</v>
      </c>
      <c r="J86">
        <v>14.36495312635878</v>
      </c>
      <c r="K86">
        <v>0</v>
      </c>
      <c r="L86">
        <v>0.9271905755334641</v>
      </c>
      <c r="M86">
        <v>311.88</v>
      </c>
      <c r="N86">
        <v>187.16</v>
      </c>
    </row>
    <row r="87" spans="1:14">
      <c r="A87" s="1" t="s">
        <v>99</v>
      </c>
      <c r="B87">
        <f>HYPERLINK("https://www.suredividend.com/sure-analysis-research-database/","Bio-Rad Laboratories Inc.")</f>
        <v>0</v>
      </c>
      <c r="C87" t="s">
        <v>505</v>
      </c>
      <c r="D87">
        <v>457.29</v>
      </c>
      <c r="E87">
        <v>0</v>
      </c>
      <c r="F87" t="s">
        <v>506</v>
      </c>
      <c r="G87" t="s">
        <v>506</v>
      </c>
      <c r="H87">
        <v>0</v>
      </c>
      <c r="I87">
        <v>13371.188526</v>
      </c>
      <c r="J87" t="s">
        <v>506</v>
      </c>
      <c r="K87">
        <v>-0</v>
      </c>
      <c r="L87">
        <v>1.067718664432526</v>
      </c>
      <c r="M87">
        <v>670.62</v>
      </c>
      <c r="N87">
        <v>344.63</v>
      </c>
    </row>
    <row r="88" spans="1:14">
      <c r="A88" s="1" t="s">
        <v>100</v>
      </c>
      <c r="B88">
        <f>HYPERLINK("https://www.suredividend.com/sure-analysis-research-database/","Biolife Solutions Inc")</f>
        <v>0</v>
      </c>
      <c r="C88" t="s">
        <v>505</v>
      </c>
      <c r="D88">
        <v>24.45</v>
      </c>
      <c r="E88">
        <v>0</v>
      </c>
      <c r="F88" t="s">
        <v>506</v>
      </c>
      <c r="G88" t="s">
        <v>506</v>
      </c>
      <c r="H88">
        <v>0</v>
      </c>
      <c r="I88">
        <v>1045.628553</v>
      </c>
      <c r="J88">
        <v>0</v>
      </c>
      <c r="K88" t="s">
        <v>506</v>
      </c>
      <c r="L88">
        <v>2.32215813096406</v>
      </c>
      <c r="M88">
        <v>31.11</v>
      </c>
      <c r="N88">
        <v>10.4</v>
      </c>
    </row>
    <row r="89" spans="1:14">
      <c r="A89" s="1" t="s">
        <v>101</v>
      </c>
      <c r="B89">
        <f>HYPERLINK("https://www.suredividend.com/sure-analysis-research-database/","Berkeley Lights Inc")</f>
        <v>0</v>
      </c>
      <c r="C89" t="s">
        <v>506</v>
      </c>
      <c r="D89">
        <v>2.23</v>
      </c>
      <c r="E89">
        <v>0</v>
      </c>
      <c r="F89" t="s">
        <v>506</v>
      </c>
      <c r="G89" t="s">
        <v>506</v>
      </c>
      <c r="H89">
        <v>0</v>
      </c>
      <c r="I89">
        <v>152.922154</v>
      </c>
      <c r="J89">
        <v>0</v>
      </c>
      <c r="K89" t="s">
        <v>506</v>
      </c>
      <c r="L89">
        <v>2.075197239355219</v>
      </c>
      <c r="M89">
        <v>10.29</v>
      </c>
      <c r="N89">
        <v>1.83</v>
      </c>
    </row>
    <row r="90" spans="1:14">
      <c r="A90" s="1" t="s">
        <v>102</v>
      </c>
      <c r="B90">
        <f>HYPERLINK("https://www.suredividend.com/sure-analysis-research-database/","Bellus Health Inc")</f>
        <v>0</v>
      </c>
      <c r="C90" t="s">
        <v>505</v>
      </c>
      <c r="D90">
        <v>7.9</v>
      </c>
      <c r="E90">
        <v>0</v>
      </c>
      <c r="F90" t="s">
        <v>506</v>
      </c>
      <c r="G90" t="s">
        <v>506</v>
      </c>
      <c r="H90">
        <v>0</v>
      </c>
      <c r="I90">
        <v>999.880256</v>
      </c>
      <c r="J90">
        <v>0</v>
      </c>
      <c r="K90" t="s">
        <v>506</v>
      </c>
      <c r="L90">
        <v>1.032928205042854</v>
      </c>
      <c r="M90">
        <v>12.69</v>
      </c>
      <c r="N90">
        <v>4.98</v>
      </c>
    </row>
    <row r="91" spans="1:14">
      <c r="A91" s="1" t="s">
        <v>103</v>
      </c>
      <c r="B91">
        <f>HYPERLINK("https://www.suredividend.com/sure-analysis-research-database/","Bluebird bio Inc")</f>
        <v>0</v>
      </c>
      <c r="C91" t="s">
        <v>505</v>
      </c>
      <c r="D91">
        <v>6.2</v>
      </c>
      <c r="E91">
        <v>0</v>
      </c>
      <c r="F91" t="s">
        <v>506</v>
      </c>
      <c r="G91" t="s">
        <v>506</v>
      </c>
      <c r="H91">
        <v>0</v>
      </c>
      <c r="I91">
        <v>514.124448</v>
      </c>
      <c r="J91" t="s">
        <v>506</v>
      </c>
      <c r="K91">
        <v>-0</v>
      </c>
      <c r="M91">
        <v>8.58</v>
      </c>
      <c r="N91">
        <v>2.87</v>
      </c>
    </row>
    <row r="92" spans="1:14">
      <c r="A92" s="1" t="s">
        <v>104</v>
      </c>
      <c r="B92">
        <f>HYPERLINK("https://www.suredividend.com/sure-analysis-research-database/","Biomea Fusion Inc")</f>
        <v>0</v>
      </c>
      <c r="C92" t="s">
        <v>506</v>
      </c>
      <c r="D92">
        <v>9.82</v>
      </c>
      <c r="E92">
        <v>0</v>
      </c>
      <c r="F92" t="s">
        <v>506</v>
      </c>
      <c r="G92" t="s">
        <v>506</v>
      </c>
      <c r="H92">
        <v>0</v>
      </c>
      <c r="I92">
        <v>288.671136</v>
      </c>
      <c r="J92">
        <v>0</v>
      </c>
      <c r="K92" t="s">
        <v>506</v>
      </c>
      <c r="L92">
        <v>0.8284282409439671</v>
      </c>
      <c r="M92">
        <v>14.2</v>
      </c>
      <c r="N92">
        <v>2.84</v>
      </c>
    </row>
    <row r="93" spans="1:14">
      <c r="A93" s="1" t="s">
        <v>105</v>
      </c>
      <c r="B93">
        <f>HYPERLINK("https://www.suredividend.com/sure-analysis-research-database/","Biomarin Pharmaceutical Inc.")</f>
        <v>0</v>
      </c>
      <c r="C93" t="s">
        <v>505</v>
      </c>
      <c r="D93">
        <v>110.75</v>
      </c>
      <c r="E93">
        <v>0</v>
      </c>
      <c r="F93" t="s">
        <v>506</v>
      </c>
      <c r="G93" t="s">
        <v>506</v>
      </c>
      <c r="H93">
        <v>0</v>
      </c>
      <c r="I93">
        <v>20541.23077</v>
      </c>
      <c r="J93">
        <v>244.7949133645962</v>
      </c>
      <c r="K93">
        <v>0</v>
      </c>
      <c r="L93">
        <v>0.7471903415990671</v>
      </c>
      <c r="M93">
        <v>114.8</v>
      </c>
      <c r="N93">
        <v>70.73</v>
      </c>
    </row>
    <row r="94" spans="1:14">
      <c r="A94" s="1" t="s">
        <v>106</v>
      </c>
      <c r="B94">
        <f>HYPERLINK("https://www.suredividend.com/sure-analysis-BMY/","Bristol-Myers Squibb Co.")</f>
        <v>0</v>
      </c>
      <c r="C94" t="s">
        <v>505</v>
      </c>
      <c r="D94">
        <v>74.15000000000001</v>
      </c>
      <c r="E94">
        <v>0.03074848280512474</v>
      </c>
      <c r="F94">
        <v>0.05555555555555558</v>
      </c>
      <c r="G94">
        <v>0.07340341554655661</v>
      </c>
      <c r="H94">
        <v>2.165518037152859</v>
      </c>
      <c r="I94">
        <v>157654.78973</v>
      </c>
      <c r="J94">
        <v>23.6116204478134</v>
      </c>
      <c r="K94">
        <v>0.7030902718028763</v>
      </c>
      <c r="L94">
        <v>0.284514802205655</v>
      </c>
      <c r="M94">
        <v>80.8</v>
      </c>
      <c r="N94">
        <v>59.4</v>
      </c>
    </row>
    <row r="95" spans="1:14">
      <c r="A95" s="1" t="s">
        <v>107</v>
      </c>
      <c r="B95">
        <f>HYPERLINK("https://www.suredividend.com/sure-analysis-research-database/","Burning Rock Biotech Ltd")</f>
        <v>0</v>
      </c>
      <c r="C95" t="s">
        <v>506</v>
      </c>
      <c r="D95">
        <v>3.36</v>
      </c>
      <c r="E95">
        <v>0</v>
      </c>
      <c r="F95" t="s">
        <v>506</v>
      </c>
      <c r="G95" t="s">
        <v>506</v>
      </c>
      <c r="H95">
        <v>0</v>
      </c>
      <c r="I95">
        <v>297.026026</v>
      </c>
      <c r="J95">
        <v>0</v>
      </c>
      <c r="K95" t="s">
        <v>506</v>
      </c>
      <c r="L95">
        <v>1.440188528476913</v>
      </c>
      <c r="M95">
        <v>11.27</v>
      </c>
      <c r="N95">
        <v>1.7</v>
      </c>
    </row>
    <row r="96" spans="1:14">
      <c r="A96" s="1" t="s">
        <v>108</v>
      </c>
      <c r="B96">
        <f>HYPERLINK("https://www.suredividend.com/sure-analysis-research-database/","BioNTech SE")</f>
        <v>0</v>
      </c>
      <c r="C96" t="s">
        <v>505</v>
      </c>
      <c r="D96">
        <v>142.79</v>
      </c>
      <c r="E96">
        <v>0</v>
      </c>
      <c r="F96" t="s">
        <v>506</v>
      </c>
      <c r="G96" t="s">
        <v>506</v>
      </c>
      <c r="H96">
        <v>0</v>
      </c>
      <c r="I96">
        <v>34653.048409</v>
      </c>
      <c r="J96">
        <v>3.17864069970077</v>
      </c>
      <c r="K96">
        <v>0</v>
      </c>
      <c r="L96">
        <v>1.097066246041467</v>
      </c>
      <c r="M96">
        <v>188.99</v>
      </c>
      <c r="N96">
        <v>117.08</v>
      </c>
    </row>
    <row r="97" spans="1:14">
      <c r="A97" s="1" t="s">
        <v>109</v>
      </c>
      <c r="B97">
        <f>HYPERLINK("https://www.suredividend.com/sure-analysis-research-database/","Bolt Biotherapeutics Inc")</f>
        <v>0</v>
      </c>
      <c r="C97" t="s">
        <v>506</v>
      </c>
      <c r="D97">
        <v>1.44</v>
      </c>
      <c r="E97">
        <v>0</v>
      </c>
      <c r="F97" t="s">
        <v>506</v>
      </c>
      <c r="G97" t="s">
        <v>506</v>
      </c>
      <c r="H97">
        <v>0</v>
      </c>
      <c r="I97">
        <v>54.231686</v>
      </c>
      <c r="J97">
        <v>0</v>
      </c>
      <c r="K97" t="s">
        <v>506</v>
      </c>
      <c r="L97">
        <v>0.897404999735069</v>
      </c>
      <c r="M97">
        <v>4.08</v>
      </c>
      <c r="N97">
        <v>1.18</v>
      </c>
    </row>
    <row r="98" spans="1:14">
      <c r="A98" s="1" t="s">
        <v>110</v>
      </c>
      <c r="B98">
        <f>HYPERLINK("https://www.suredividend.com/sure-analysis-research-database/","Blueprint Medicines Corp")</f>
        <v>0</v>
      </c>
      <c r="C98" t="s">
        <v>505</v>
      </c>
      <c r="D98">
        <v>46.69</v>
      </c>
      <c r="E98">
        <v>0</v>
      </c>
      <c r="F98" t="s">
        <v>506</v>
      </c>
      <c r="G98" t="s">
        <v>506</v>
      </c>
      <c r="H98">
        <v>0</v>
      </c>
      <c r="I98">
        <v>2793.491228</v>
      </c>
      <c r="J98" t="s">
        <v>506</v>
      </c>
      <c r="K98">
        <v>-0</v>
      </c>
      <c r="L98">
        <v>1.25358778849724</v>
      </c>
      <c r="M98">
        <v>85.67</v>
      </c>
      <c r="N98">
        <v>40.78</v>
      </c>
    </row>
    <row r="99" spans="1:14">
      <c r="A99" s="1" t="s">
        <v>111</v>
      </c>
      <c r="B99">
        <f>HYPERLINK("https://www.suredividend.com/sure-analysis-research-database/","Bruker Corp")</f>
        <v>0</v>
      </c>
      <c r="C99" t="s">
        <v>505</v>
      </c>
      <c r="D99">
        <v>70.65000000000001</v>
      </c>
      <c r="E99">
        <v>0.002827979649783</v>
      </c>
      <c r="F99">
        <v>0.25</v>
      </c>
      <c r="G99">
        <v>0.04563955259127317</v>
      </c>
      <c r="H99">
        <v>0.199796762257191</v>
      </c>
      <c r="I99">
        <v>10391.394451</v>
      </c>
      <c r="J99">
        <v>37.80063459658058</v>
      </c>
      <c r="K99">
        <v>0.1091785586104869</v>
      </c>
      <c r="L99">
        <v>1.122985494693593</v>
      </c>
      <c r="M99">
        <v>74.76000000000001</v>
      </c>
      <c r="N99">
        <v>48.38</v>
      </c>
    </row>
    <row r="100" spans="1:14">
      <c r="A100" s="1" t="s">
        <v>112</v>
      </c>
      <c r="B100">
        <f>HYPERLINK("https://www.suredividend.com/sure-analysis-research-database/","Boston Scientific Corp.")</f>
        <v>0</v>
      </c>
      <c r="C100" t="s">
        <v>505</v>
      </c>
      <c r="D100">
        <v>45.62</v>
      </c>
      <c r="E100">
        <v>0</v>
      </c>
      <c r="F100" t="s">
        <v>506</v>
      </c>
      <c r="G100" t="s">
        <v>506</v>
      </c>
      <c r="H100">
        <v>0</v>
      </c>
      <c r="I100">
        <v>65342.040685</v>
      </c>
      <c r="J100">
        <v>109.4506544134673</v>
      </c>
      <c r="K100">
        <v>0</v>
      </c>
      <c r="L100">
        <v>0.7610974002134571</v>
      </c>
      <c r="M100">
        <v>47.95</v>
      </c>
      <c r="N100">
        <v>34.98</v>
      </c>
    </row>
    <row r="101" spans="1:14">
      <c r="A101" s="1" t="s">
        <v>113</v>
      </c>
      <c r="B101">
        <f>HYPERLINK("https://www.suredividend.com/sure-analysis-research-database/","Brooklyn ImmunoTherapeutics Inc")</f>
        <v>0</v>
      </c>
      <c r="C101" t="s">
        <v>506</v>
      </c>
      <c r="D101">
        <v>4.102</v>
      </c>
      <c r="E101">
        <v>0</v>
      </c>
      <c r="F101" t="s">
        <v>506</v>
      </c>
      <c r="G101" t="s">
        <v>506</v>
      </c>
      <c r="H101">
        <v>0</v>
      </c>
      <c r="I101">
        <v>241.303181</v>
      </c>
      <c r="J101">
        <v>0</v>
      </c>
      <c r="K101" t="s">
        <v>506</v>
      </c>
      <c r="L101">
        <v>1.591624411110065</v>
      </c>
      <c r="M101">
        <v>202</v>
      </c>
      <c r="N101">
        <v>3.4</v>
      </c>
    </row>
    <row r="102" spans="1:14">
      <c r="A102" s="1" t="s">
        <v>114</v>
      </c>
      <c r="B102">
        <f>HYPERLINK("https://www.suredividend.com/sure-analysis-research-database/","Cabaletta Bio Inc")</f>
        <v>0</v>
      </c>
      <c r="C102" t="s">
        <v>505</v>
      </c>
      <c r="D102">
        <v>10.25</v>
      </c>
      <c r="E102">
        <v>0</v>
      </c>
      <c r="F102" t="s">
        <v>506</v>
      </c>
      <c r="G102" t="s">
        <v>506</v>
      </c>
      <c r="H102">
        <v>0</v>
      </c>
      <c r="I102">
        <v>297.393449</v>
      </c>
      <c r="J102">
        <v>0</v>
      </c>
      <c r="K102" t="s">
        <v>506</v>
      </c>
      <c r="L102">
        <v>1.01020622102463</v>
      </c>
      <c r="M102">
        <v>11.91</v>
      </c>
      <c r="N102">
        <v>0.59</v>
      </c>
    </row>
    <row r="103" spans="1:14">
      <c r="A103" s="1" t="s">
        <v>115</v>
      </c>
      <c r="B103">
        <f>HYPERLINK("https://www.suredividend.com/sure-analysis-research-database/","Candel Therapeutics Inc")</f>
        <v>0</v>
      </c>
      <c r="C103" t="s">
        <v>506</v>
      </c>
      <c r="D103">
        <v>2.38</v>
      </c>
      <c r="E103">
        <v>0</v>
      </c>
      <c r="F103" t="s">
        <v>506</v>
      </c>
      <c r="G103" t="s">
        <v>506</v>
      </c>
      <c r="H103">
        <v>0</v>
      </c>
      <c r="I103">
        <v>68.767825</v>
      </c>
      <c r="J103">
        <v>0</v>
      </c>
      <c r="K103" t="s">
        <v>506</v>
      </c>
      <c r="L103">
        <v>1.214285303149436</v>
      </c>
      <c r="M103">
        <v>6.75</v>
      </c>
      <c r="N103">
        <v>1.4</v>
      </c>
    </row>
    <row r="104" spans="1:14">
      <c r="A104" s="1" t="s">
        <v>116</v>
      </c>
      <c r="B104">
        <f>HYPERLINK("https://www.suredividend.com/sure-analysis-CAH/","Cardinal Health, Inc.")</f>
        <v>0</v>
      </c>
      <c r="C104" t="s">
        <v>505</v>
      </c>
      <c r="D104">
        <v>75.81999999999999</v>
      </c>
      <c r="E104">
        <v>0.02611448166710631</v>
      </c>
      <c r="F104">
        <v>0.009983700081499514</v>
      </c>
      <c r="G104">
        <v>0.01400528535156087</v>
      </c>
      <c r="H104">
        <v>1.956809231659648</v>
      </c>
      <c r="I104">
        <v>19875.003898</v>
      </c>
      <c r="J104" t="s">
        <v>506</v>
      </c>
      <c r="K104" t="s">
        <v>506</v>
      </c>
      <c r="L104">
        <v>0.489365481964439</v>
      </c>
      <c r="M104">
        <v>81.05</v>
      </c>
      <c r="N104">
        <v>47.56</v>
      </c>
    </row>
    <row r="105" spans="1:14">
      <c r="A105" s="1" t="s">
        <v>117</v>
      </c>
      <c r="B105">
        <f>HYPERLINK("https://www.suredividend.com/sure-analysis-research-database/","Cara Therapeutics Inc")</f>
        <v>0</v>
      </c>
      <c r="C105" t="s">
        <v>505</v>
      </c>
      <c r="D105">
        <v>11.8</v>
      </c>
      <c r="E105">
        <v>0</v>
      </c>
      <c r="F105" t="s">
        <v>506</v>
      </c>
      <c r="G105" t="s">
        <v>506</v>
      </c>
      <c r="H105">
        <v>0</v>
      </c>
      <c r="I105">
        <v>634.056563</v>
      </c>
      <c r="J105" t="s">
        <v>506</v>
      </c>
      <c r="K105">
        <v>-0</v>
      </c>
      <c r="L105">
        <v>1.168850934811864</v>
      </c>
      <c r="M105">
        <v>13.97</v>
      </c>
      <c r="N105">
        <v>7.4</v>
      </c>
    </row>
    <row r="106" spans="1:14">
      <c r="A106" s="1" t="s">
        <v>118</v>
      </c>
      <c r="B106">
        <f>HYPERLINK("https://www.suredividend.com/sure-analysis-research-database/","Cymabay Therapeutics Inc")</f>
        <v>0</v>
      </c>
      <c r="C106" t="s">
        <v>505</v>
      </c>
      <c r="D106">
        <v>6.94</v>
      </c>
      <c r="E106">
        <v>0</v>
      </c>
      <c r="F106" t="s">
        <v>506</v>
      </c>
      <c r="G106" t="s">
        <v>506</v>
      </c>
      <c r="H106">
        <v>0</v>
      </c>
      <c r="I106">
        <v>587.664897</v>
      </c>
      <c r="J106">
        <v>0</v>
      </c>
      <c r="K106" t="s">
        <v>506</v>
      </c>
      <c r="L106">
        <v>1.03975836192257</v>
      </c>
      <c r="M106">
        <v>7.15</v>
      </c>
      <c r="N106">
        <v>1.67</v>
      </c>
    </row>
    <row r="107" spans="1:14">
      <c r="A107" s="1" t="s">
        <v>119</v>
      </c>
      <c r="B107">
        <f>HYPERLINK("https://www.suredividend.com/sure-analysis-research-database/","C4 Therapeutics Inc")</f>
        <v>0</v>
      </c>
      <c r="C107" t="s">
        <v>506</v>
      </c>
      <c r="D107">
        <v>8.17</v>
      </c>
      <c r="E107">
        <v>0</v>
      </c>
      <c r="F107" t="s">
        <v>506</v>
      </c>
      <c r="G107" t="s">
        <v>506</v>
      </c>
      <c r="H107">
        <v>0</v>
      </c>
      <c r="I107">
        <v>399.978747</v>
      </c>
      <c r="J107">
        <v>0</v>
      </c>
      <c r="K107" t="s">
        <v>506</v>
      </c>
      <c r="L107">
        <v>2.02078076270013</v>
      </c>
      <c r="M107">
        <v>26.8</v>
      </c>
      <c r="N107">
        <v>4.84</v>
      </c>
    </row>
    <row r="108" spans="1:14">
      <c r="A108" s="1" t="s">
        <v>120</v>
      </c>
      <c r="B108">
        <f>HYPERLINK("https://www.suredividend.com/sure-analysis-research-database/","Cross Country Healthcares, Inc.")</f>
        <v>0</v>
      </c>
      <c r="C108" t="s">
        <v>507</v>
      </c>
      <c r="D108">
        <v>27.45</v>
      </c>
      <c r="E108">
        <v>0</v>
      </c>
      <c r="F108" t="s">
        <v>506</v>
      </c>
      <c r="G108" t="s">
        <v>506</v>
      </c>
      <c r="H108">
        <v>0</v>
      </c>
      <c r="I108">
        <v>1023.760514</v>
      </c>
      <c r="J108">
        <v>4.505135534427903</v>
      </c>
      <c r="K108">
        <v>0</v>
      </c>
      <c r="L108">
        <v>1.056435249600117</v>
      </c>
      <c r="M108">
        <v>40.12</v>
      </c>
      <c r="N108">
        <v>15.26</v>
      </c>
    </row>
    <row r="109" spans="1:14">
      <c r="A109" s="1" t="s">
        <v>121</v>
      </c>
      <c r="B109">
        <f>HYPERLINK("https://www.suredividend.com/sure-analysis-research-database/","ChemoCentryx Inc")</f>
        <v>0</v>
      </c>
      <c r="C109" t="s">
        <v>505</v>
      </c>
      <c r="D109">
        <v>51.99</v>
      </c>
      <c r="E109">
        <v>0</v>
      </c>
      <c r="F109" t="s">
        <v>506</v>
      </c>
      <c r="G109" t="s">
        <v>506</v>
      </c>
      <c r="H109">
        <v>0</v>
      </c>
      <c r="I109">
        <v>0</v>
      </c>
      <c r="J109">
        <v>0</v>
      </c>
      <c r="K109" t="s">
        <v>506</v>
      </c>
    </row>
    <row r="110" spans="1:14">
      <c r="A110" s="1" t="s">
        <v>122</v>
      </c>
      <c r="B110">
        <f>HYPERLINK("https://www.suredividend.com/sure-analysis-research-database/","Codiak Biosciences Inc")</f>
        <v>0</v>
      </c>
      <c r="C110" t="s">
        <v>506</v>
      </c>
      <c r="D110">
        <v>0.608</v>
      </c>
      <c r="E110">
        <v>0</v>
      </c>
      <c r="F110" t="s">
        <v>506</v>
      </c>
      <c r="G110" t="s">
        <v>506</v>
      </c>
      <c r="H110">
        <v>0</v>
      </c>
      <c r="I110">
        <v>22.392413</v>
      </c>
      <c r="J110">
        <v>0</v>
      </c>
      <c r="K110" t="s">
        <v>506</v>
      </c>
      <c r="L110">
        <v>1.495770083012224</v>
      </c>
      <c r="M110">
        <v>7.44</v>
      </c>
      <c r="N110">
        <v>0.3</v>
      </c>
    </row>
    <row r="111" spans="1:14">
      <c r="A111" s="1" t="s">
        <v>123</v>
      </c>
      <c r="B111">
        <f>HYPERLINK("https://www.suredividend.com/sure-analysis-research-database/","Avid Bioservices Inc")</f>
        <v>0</v>
      </c>
      <c r="C111" t="s">
        <v>505</v>
      </c>
      <c r="D111">
        <v>16.45</v>
      </c>
      <c r="E111">
        <v>0</v>
      </c>
      <c r="F111" t="s">
        <v>506</v>
      </c>
      <c r="G111" t="s">
        <v>506</v>
      </c>
      <c r="H111">
        <v>0</v>
      </c>
      <c r="I111">
        <v>1024.989021</v>
      </c>
      <c r="J111">
        <v>8.667690068412062</v>
      </c>
      <c r="K111">
        <v>0</v>
      </c>
      <c r="L111">
        <v>1.590041748735242</v>
      </c>
      <c r="M111">
        <v>22.83</v>
      </c>
      <c r="N111">
        <v>11.3</v>
      </c>
    </row>
    <row r="112" spans="1:14">
      <c r="A112" s="1" t="s">
        <v>124</v>
      </c>
      <c r="B112">
        <f>HYPERLINK("https://www.suredividend.com/sure-analysis-research-database/","Caredx Inc")</f>
        <v>0</v>
      </c>
      <c r="C112" t="s">
        <v>505</v>
      </c>
      <c r="D112">
        <v>14.33</v>
      </c>
      <c r="E112">
        <v>0</v>
      </c>
      <c r="F112" t="s">
        <v>506</v>
      </c>
      <c r="G112" t="s">
        <v>506</v>
      </c>
      <c r="H112">
        <v>0</v>
      </c>
      <c r="I112">
        <v>767.1893229999999</v>
      </c>
      <c r="J112">
        <v>0</v>
      </c>
      <c r="K112" t="s">
        <v>506</v>
      </c>
      <c r="L112">
        <v>1.665058218856592</v>
      </c>
      <c r="M112">
        <v>46.88</v>
      </c>
      <c r="N112">
        <v>10.5</v>
      </c>
    </row>
    <row r="113" spans="1:14">
      <c r="A113" s="1" t="s">
        <v>125</v>
      </c>
      <c r="B113">
        <f>HYPERLINK("https://www.suredividend.com/sure-analysis-research-database/","Codexis Inc.")</f>
        <v>0</v>
      </c>
      <c r="C113" t="s">
        <v>505</v>
      </c>
      <c r="D113">
        <v>6.51</v>
      </c>
      <c r="E113">
        <v>0</v>
      </c>
      <c r="F113" t="s">
        <v>506</v>
      </c>
      <c r="G113" t="s">
        <v>506</v>
      </c>
      <c r="H113">
        <v>0</v>
      </c>
      <c r="I113">
        <v>427.622448</v>
      </c>
      <c r="J113">
        <v>0</v>
      </c>
      <c r="K113" t="s">
        <v>506</v>
      </c>
      <c r="L113">
        <v>1.870160186709723</v>
      </c>
      <c r="M113">
        <v>22.22</v>
      </c>
      <c r="N113">
        <v>4.21</v>
      </c>
    </row>
    <row r="114" spans="1:14">
      <c r="A114" s="1" t="s">
        <v>126</v>
      </c>
      <c r="B114">
        <f>HYPERLINK("https://www.suredividend.com/sure-analysis-research-database/","Cullinan Oncology Inc")</f>
        <v>0</v>
      </c>
      <c r="C114" t="s">
        <v>506</v>
      </c>
      <c r="D114">
        <v>10.64</v>
      </c>
      <c r="E114">
        <v>0</v>
      </c>
      <c r="F114" t="s">
        <v>506</v>
      </c>
      <c r="G114" t="s">
        <v>506</v>
      </c>
      <c r="H114">
        <v>0</v>
      </c>
      <c r="I114">
        <v>485.313861</v>
      </c>
      <c r="J114">
        <v>0</v>
      </c>
      <c r="K114" t="s">
        <v>506</v>
      </c>
      <c r="L114">
        <v>1.289827137879404</v>
      </c>
      <c r="M114">
        <v>15.89</v>
      </c>
      <c r="N114">
        <v>7.3</v>
      </c>
    </row>
    <row r="115" spans="1:14">
      <c r="A115" s="1" t="s">
        <v>127</v>
      </c>
      <c r="B115">
        <f>HYPERLINK("https://www.suredividend.com/sure-analysis-research-database/","Compugen Ltd")</f>
        <v>0</v>
      </c>
      <c r="C115" t="s">
        <v>505</v>
      </c>
      <c r="D115">
        <v>0.865</v>
      </c>
      <c r="E115">
        <v>0</v>
      </c>
      <c r="F115" t="s">
        <v>506</v>
      </c>
      <c r="G115" t="s">
        <v>506</v>
      </c>
      <c r="H115">
        <v>0</v>
      </c>
      <c r="I115">
        <v>74.930316</v>
      </c>
      <c r="J115" t="s">
        <v>506</v>
      </c>
      <c r="K115">
        <v>-0</v>
      </c>
      <c r="L115">
        <v>1.735045028724332</v>
      </c>
      <c r="M115">
        <v>3.84</v>
      </c>
      <c r="N115">
        <v>0.51</v>
      </c>
    </row>
    <row r="116" spans="1:14">
      <c r="A116" s="1" t="s">
        <v>128</v>
      </c>
      <c r="B116">
        <f>HYPERLINK("https://www.suredividend.com/sure-analysis-research-database/","Coherus Biosciences Inc")</f>
        <v>0</v>
      </c>
      <c r="C116" t="s">
        <v>505</v>
      </c>
      <c r="D116">
        <v>9.02</v>
      </c>
      <c r="E116">
        <v>0</v>
      </c>
      <c r="F116" t="s">
        <v>506</v>
      </c>
      <c r="G116" t="s">
        <v>506</v>
      </c>
      <c r="H116">
        <v>0</v>
      </c>
      <c r="I116">
        <v>701.557001</v>
      </c>
      <c r="J116" t="s">
        <v>506</v>
      </c>
      <c r="K116">
        <v>-0</v>
      </c>
      <c r="L116">
        <v>1.530292125810088</v>
      </c>
      <c r="M116">
        <v>14.11</v>
      </c>
      <c r="N116">
        <v>5.58</v>
      </c>
    </row>
    <row r="117" spans="1:14">
      <c r="A117" s="1" t="s">
        <v>129</v>
      </c>
      <c r="B117">
        <f>HYPERLINK("https://www.suredividend.com/sure-analysis-CI/","Cigna Corp.")</f>
        <v>0</v>
      </c>
      <c r="C117" t="s">
        <v>505</v>
      </c>
      <c r="D117">
        <v>308.36</v>
      </c>
      <c r="E117">
        <v>0.01452847321312751</v>
      </c>
      <c r="F117" t="s">
        <v>506</v>
      </c>
      <c r="G117" t="s">
        <v>506</v>
      </c>
      <c r="H117">
        <v>4.463659441157708</v>
      </c>
      <c r="I117">
        <v>94277.679273</v>
      </c>
      <c r="J117">
        <v>14.2521057102706</v>
      </c>
      <c r="K117">
        <v>0.2153236585218383</v>
      </c>
      <c r="L117">
        <v>0.554289819864601</v>
      </c>
      <c r="M117">
        <v>340.11</v>
      </c>
      <c r="N117">
        <v>210.51</v>
      </c>
    </row>
    <row r="118" spans="1:14">
      <c r="A118" s="1" t="s">
        <v>130</v>
      </c>
      <c r="B118">
        <f>HYPERLINK("https://www.suredividend.com/sure-analysis-research-database/","Cellectis")</f>
        <v>0</v>
      </c>
      <c r="C118" t="s">
        <v>505</v>
      </c>
      <c r="D118">
        <v>3.06</v>
      </c>
      <c r="E118">
        <v>0</v>
      </c>
      <c r="F118" t="s">
        <v>506</v>
      </c>
      <c r="G118" t="s">
        <v>506</v>
      </c>
      <c r="H118">
        <v>0</v>
      </c>
      <c r="I118">
        <v>139.472995</v>
      </c>
      <c r="J118">
        <v>0</v>
      </c>
      <c r="K118" t="s">
        <v>506</v>
      </c>
      <c r="L118">
        <v>1.4992454027903</v>
      </c>
      <c r="M118">
        <v>7.02</v>
      </c>
      <c r="N118">
        <v>1.83</v>
      </c>
    </row>
    <row r="119" spans="1:14">
      <c r="A119" s="1" t="s">
        <v>131</v>
      </c>
      <c r="B119">
        <f>HYPERLINK("https://www.suredividend.com/sure-analysis-research-database/","Clearside Biomedical Inc")</f>
        <v>0</v>
      </c>
      <c r="C119" t="s">
        <v>505</v>
      </c>
      <c r="D119">
        <v>1.5</v>
      </c>
      <c r="E119">
        <v>0</v>
      </c>
      <c r="F119" t="s">
        <v>506</v>
      </c>
      <c r="G119" t="s">
        <v>506</v>
      </c>
      <c r="H119">
        <v>0</v>
      </c>
      <c r="I119">
        <v>90.286097</v>
      </c>
      <c r="J119">
        <v>0</v>
      </c>
      <c r="K119" t="s">
        <v>506</v>
      </c>
      <c r="L119">
        <v>1.089528833459814</v>
      </c>
      <c r="M119">
        <v>2.85</v>
      </c>
      <c r="N119">
        <v>0.98</v>
      </c>
    </row>
    <row r="120" spans="1:14">
      <c r="A120" s="1" t="s">
        <v>132</v>
      </c>
      <c r="B120">
        <f>HYPERLINK("https://www.suredividend.com/sure-analysis-research-database/","Clovis Oncology Inc")</f>
        <v>0</v>
      </c>
      <c r="C120" t="s">
        <v>505</v>
      </c>
      <c r="D120">
        <v>0.08120000000000001</v>
      </c>
      <c r="E120">
        <v>0</v>
      </c>
      <c r="F120" t="s">
        <v>506</v>
      </c>
      <c r="G120" t="s">
        <v>506</v>
      </c>
      <c r="H120">
        <v>0</v>
      </c>
      <c r="I120">
        <v>0</v>
      </c>
      <c r="J120">
        <v>0</v>
      </c>
      <c r="K120" t="s">
        <v>506</v>
      </c>
    </row>
    <row r="121" spans="1:14">
      <c r="A121" s="1" t="s">
        <v>133</v>
      </c>
      <c r="B121">
        <f>HYPERLINK("https://www.suredividend.com/sure-analysis-research-database/","Compass Pathways Plc")</f>
        <v>0</v>
      </c>
      <c r="C121" t="s">
        <v>506</v>
      </c>
      <c r="D121">
        <v>9.880000000000001</v>
      </c>
      <c r="E121">
        <v>0</v>
      </c>
      <c r="F121" t="s">
        <v>506</v>
      </c>
      <c r="G121" t="s">
        <v>506</v>
      </c>
      <c r="H121">
        <v>0</v>
      </c>
      <c r="I121">
        <v>420.656255</v>
      </c>
      <c r="J121">
        <v>0</v>
      </c>
      <c r="K121" t="s">
        <v>506</v>
      </c>
      <c r="L121">
        <v>1.493890774580315</v>
      </c>
      <c r="M121">
        <v>21.5</v>
      </c>
      <c r="N121">
        <v>6.54</v>
      </c>
    </row>
    <row r="122" spans="1:14">
      <c r="A122" s="1" t="s">
        <v>134</v>
      </c>
      <c r="B122">
        <f>HYPERLINK("https://www.suredividend.com/sure-analysis-research-database/","Chimerix Inc")</f>
        <v>0</v>
      </c>
      <c r="C122" t="s">
        <v>505</v>
      </c>
      <c r="D122">
        <v>1.83</v>
      </c>
      <c r="E122">
        <v>0</v>
      </c>
      <c r="F122" t="s">
        <v>506</v>
      </c>
      <c r="G122" t="s">
        <v>506</v>
      </c>
      <c r="H122">
        <v>0</v>
      </c>
      <c r="I122">
        <v>161.122582</v>
      </c>
      <c r="J122">
        <v>1.048777134590474</v>
      </c>
      <c r="K122">
        <v>0</v>
      </c>
      <c r="L122">
        <v>1.642783701475069</v>
      </c>
      <c r="M122">
        <v>6.43</v>
      </c>
      <c r="N122">
        <v>1.27</v>
      </c>
    </row>
    <row r="123" spans="1:14">
      <c r="A123" s="1" t="s">
        <v>135</v>
      </c>
      <c r="B123">
        <f>HYPERLINK("https://www.suredividend.com/sure-analysis-research-database/","Centene Corp.")</f>
        <v>0</v>
      </c>
      <c r="C123" t="s">
        <v>505</v>
      </c>
      <c r="D123">
        <v>76.15000000000001</v>
      </c>
      <c r="E123">
        <v>0</v>
      </c>
      <c r="F123" t="s">
        <v>506</v>
      </c>
      <c r="G123" t="s">
        <v>506</v>
      </c>
      <c r="H123">
        <v>0</v>
      </c>
      <c r="I123">
        <v>43120.675622</v>
      </c>
      <c r="J123">
        <v>21.41046455906157</v>
      </c>
      <c r="K123">
        <v>0</v>
      </c>
      <c r="L123">
        <v>0.5887845991086621</v>
      </c>
      <c r="M123">
        <v>98.53</v>
      </c>
      <c r="N123">
        <v>73.19</v>
      </c>
    </row>
    <row r="124" spans="1:14">
      <c r="A124" s="1" t="s">
        <v>136</v>
      </c>
      <c r="B124">
        <f>HYPERLINK("https://www.suredividend.com/sure-analysis-research-database/","Conmed Corp.")</f>
        <v>0</v>
      </c>
      <c r="C124" t="s">
        <v>505</v>
      </c>
      <c r="D124">
        <v>96.63</v>
      </c>
      <c r="E124">
        <v>0.008252645628518001</v>
      </c>
      <c r="F124">
        <v>0</v>
      </c>
      <c r="G124">
        <v>0</v>
      </c>
      <c r="H124">
        <v>0.797453147083783</v>
      </c>
      <c r="I124">
        <v>2945.515472</v>
      </c>
      <c r="J124" t="s">
        <v>506</v>
      </c>
      <c r="K124" t="s">
        <v>506</v>
      </c>
      <c r="L124">
        <v>1.220032979115659</v>
      </c>
      <c r="M124">
        <v>154.53</v>
      </c>
      <c r="N124">
        <v>70.94</v>
      </c>
    </row>
    <row r="125" spans="1:14">
      <c r="A125" s="1" t="s">
        <v>137</v>
      </c>
      <c r="B125">
        <f>HYPERLINK("https://www.suredividend.com/sure-analysis-research-database/","Centessa Pharmaceuticals plc")</f>
        <v>0</v>
      </c>
      <c r="C125" t="s">
        <v>506</v>
      </c>
      <c r="D125">
        <v>3.92</v>
      </c>
      <c r="E125">
        <v>0</v>
      </c>
      <c r="F125" t="s">
        <v>506</v>
      </c>
      <c r="G125" t="s">
        <v>506</v>
      </c>
      <c r="H125">
        <v>0</v>
      </c>
      <c r="I125">
        <v>370.817288</v>
      </c>
      <c r="J125">
        <v>0</v>
      </c>
      <c r="K125" t="s">
        <v>506</v>
      </c>
      <c r="L125">
        <v>0.7907774179911751</v>
      </c>
      <c r="M125">
        <v>11.19</v>
      </c>
      <c r="N125">
        <v>2.89</v>
      </c>
    </row>
    <row r="126" spans="1:14">
      <c r="A126" s="1" t="s">
        <v>138</v>
      </c>
      <c r="B126">
        <f>HYPERLINK("https://www.suredividend.com/sure-analysis-research-database/","Connect Biopharma Holdings Ltd")</f>
        <v>0</v>
      </c>
      <c r="C126" t="s">
        <v>506</v>
      </c>
      <c r="D126">
        <v>1.08</v>
      </c>
      <c r="E126">
        <v>0</v>
      </c>
      <c r="F126" t="s">
        <v>506</v>
      </c>
      <c r="G126" t="s">
        <v>506</v>
      </c>
      <c r="H126">
        <v>0</v>
      </c>
      <c r="I126">
        <v>59.482425</v>
      </c>
      <c r="J126">
        <v>0</v>
      </c>
      <c r="K126" t="s">
        <v>506</v>
      </c>
      <c r="L126">
        <v>0.607370083359557</v>
      </c>
      <c r="M126">
        <v>5.1</v>
      </c>
      <c r="N126">
        <v>0.5573</v>
      </c>
    </row>
    <row r="127" spans="1:14">
      <c r="A127" s="1" t="s">
        <v>139</v>
      </c>
      <c r="B127">
        <f>HYPERLINK("https://www.suredividend.com/sure-analysis-research-database/","Cogent Biosciences Inc")</f>
        <v>0</v>
      </c>
      <c r="C127" t="s">
        <v>506</v>
      </c>
      <c r="D127">
        <v>13.41</v>
      </c>
      <c r="E127">
        <v>0</v>
      </c>
      <c r="F127" t="s">
        <v>506</v>
      </c>
      <c r="G127" t="s">
        <v>506</v>
      </c>
      <c r="H127">
        <v>0</v>
      </c>
      <c r="I127">
        <v>881.818347</v>
      </c>
      <c r="J127">
        <v>0</v>
      </c>
      <c r="K127" t="s">
        <v>506</v>
      </c>
      <c r="L127">
        <v>0.6594421530065</v>
      </c>
      <c r="M127">
        <v>18.07</v>
      </c>
      <c r="N127">
        <v>3.79</v>
      </c>
    </row>
    <row r="128" spans="1:14">
      <c r="A128" s="1" t="s">
        <v>140</v>
      </c>
      <c r="B128">
        <f>HYPERLINK("https://www.suredividend.com/sure-analysis-research-database/","Collegium Pharmaceutical Inc")</f>
        <v>0</v>
      </c>
      <c r="C128" t="s">
        <v>505</v>
      </c>
      <c r="D128">
        <v>27.57</v>
      </c>
      <c r="E128">
        <v>0</v>
      </c>
      <c r="F128" t="s">
        <v>506</v>
      </c>
      <c r="G128" t="s">
        <v>506</v>
      </c>
      <c r="H128">
        <v>0</v>
      </c>
      <c r="I128">
        <v>925.577917</v>
      </c>
      <c r="J128" t="s">
        <v>506</v>
      </c>
      <c r="K128">
        <v>-0</v>
      </c>
      <c r="L128">
        <v>0.5984805747666551</v>
      </c>
      <c r="M128">
        <v>29.78</v>
      </c>
      <c r="N128">
        <v>14.04</v>
      </c>
    </row>
    <row r="129" spans="1:14">
      <c r="A129" s="1" t="s">
        <v>141</v>
      </c>
      <c r="B129">
        <f>HYPERLINK("https://www.suredividend.com/sure-analysis-research-database/","Cooper Companies, Inc.")</f>
        <v>0</v>
      </c>
      <c r="C129" t="s">
        <v>505</v>
      </c>
      <c r="D129">
        <v>343.73</v>
      </c>
      <c r="E129">
        <v>0.000174547969623</v>
      </c>
      <c r="F129" t="s">
        <v>506</v>
      </c>
      <c r="G129" t="s">
        <v>506</v>
      </c>
      <c r="H129">
        <v>0.059997373598635</v>
      </c>
      <c r="I129">
        <v>16964.582412</v>
      </c>
      <c r="J129">
        <v>43.98387973119005</v>
      </c>
      <c r="K129">
        <v>0.007731620309102449</v>
      </c>
      <c r="L129">
        <v>1.044461128215332</v>
      </c>
      <c r="M129">
        <v>430.59</v>
      </c>
      <c r="N129">
        <v>244.19</v>
      </c>
    </row>
    <row r="130" spans="1:14">
      <c r="A130" s="1" t="s">
        <v>142</v>
      </c>
      <c r="B130">
        <f>HYPERLINK("https://www.suredividend.com/sure-analysis-research-database/","Corcept Therapeutics Inc")</f>
        <v>0</v>
      </c>
      <c r="C130" t="s">
        <v>505</v>
      </c>
      <c r="D130">
        <v>23.93</v>
      </c>
      <c r="E130">
        <v>0</v>
      </c>
      <c r="F130" t="s">
        <v>506</v>
      </c>
      <c r="G130" t="s">
        <v>506</v>
      </c>
      <c r="H130">
        <v>0</v>
      </c>
      <c r="I130">
        <v>2576.061006</v>
      </c>
      <c r="J130">
        <v>22.04210666740823</v>
      </c>
      <c r="K130">
        <v>0</v>
      </c>
      <c r="L130">
        <v>0.771597393785856</v>
      </c>
      <c r="M130">
        <v>30.14</v>
      </c>
      <c r="N130">
        <v>16.47</v>
      </c>
    </row>
    <row r="131" spans="1:14">
      <c r="A131" s="1" t="s">
        <v>143</v>
      </c>
      <c r="B131">
        <f>HYPERLINK("https://www.suredividend.com/sure-analysis-research-database/","Catalyst Pharmaceuticals Inc")</f>
        <v>0</v>
      </c>
      <c r="C131" t="s">
        <v>505</v>
      </c>
      <c r="D131">
        <v>20.8</v>
      </c>
      <c r="E131">
        <v>0</v>
      </c>
      <c r="F131" t="s">
        <v>506</v>
      </c>
      <c r="G131" t="s">
        <v>506</v>
      </c>
      <c r="H131">
        <v>0</v>
      </c>
      <c r="I131">
        <v>2164.68408</v>
      </c>
      <c r="J131">
        <v>0</v>
      </c>
      <c r="K131" t="s">
        <v>506</v>
      </c>
      <c r="L131">
        <v>1.128229493107104</v>
      </c>
      <c r="M131">
        <v>22.11</v>
      </c>
      <c r="N131">
        <v>5.24</v>
      </c>
    </row>
    <row r="132" spans="1:14">
      <c r="A132" s="1" t="s">
        <v>144</v>
      </c>
      <c r="B132">
        <f>HYPERLINK("https://www.suredividend.com/sure-analysis-research-database/","Computer Programs &amp; Systems Inc")</f>
        <v>0</v>
      </c>
      <c r="C132" t="s">
        <v>505</v>
      </c>
      <c r="D132">
        <v>28.11</v>
      </c>
      <c r="E132">
        <v>0</v>
      </c>
      <c r="F132" t="s">
        <v>506</v>
      </c>
      <c r="G132" t="s">
        <v>506</v>
      </c>
      <c r="H132">
        <v>0</v>
      </c>
      <c r="I132">
        <v>407.992391</v>
      </c>
      <c r="J132">
        <v>22.21333865465236</v>
      </c>
      <c r="K132">
        <v>0</v>
      </c>
      <c r="L132">
        <v>0.66523950256911</v>
      </c>
      <c r="M132">
        <v>35.5</v>
      </c>
      <c r="N132">
        <v>25.33</v>
      </c>
    </row>
    <row r="133" spans="1:14">
      <c r="A133" s="1" t="s">
        <v>145</v>
      </c>
      <c r="B133">
        <f>HYPERLINK("https://www.suredividend.com/sure-analysis-research-database/","Caribou Biosciences Inc")</f>
        <v>0</v>
      </c>
      <c r="C133" t="s">
        <v>506</v>
      </c>
      <c r="D133">
        <v>6.39</v>
      </c>
      <c r="E133">
        <v>0</v>
      </c>
      <c r="F133" t="s">
        <v>506</v>
      </c>
      <c r="G133" t="s">
        <v>506</v>
      </c>
      <c r="H133">
        <v>0</v>
      </c>
      <c r="I133">
        <v>389.799975</v>
      </c>
      <c r="J133">
        <v>0</v>
      </c>
      <c r="K133" t="s">
        <v>506</v>
      </c>
      <c r="L133">
        <v>1.890146545164981</v>
      </c>
      <c r="M133">
        <v>13.19</v>
      </c>
      <c r="N133">
        <v>4.89</v>
      </c>
    </row>
    <row r="134" spans="1:14">
      <c r="A134" s="1" t="s">
        <v>146</v>
      </c>
      <c r="B134">
        <f>HYPERLINK("https://www.suredividend.com/sure-analysis-research-database/","Curis Inc")</f>
        <v>0</v>
      </c>
      <c r="C134" t="s">
        <v>505</v>
      </c>
      <c r="D134">
        <v>0.7000000000000001</v>
      </c>
      <c r="E134">
        <v>0</v>
      </c>
      <c r="F134" t="s">
        <v>506</v>
      </c>
      <c r="G134" t="s">
        <v>506</v>
      </c>
      <c r="H134">
        <v>0</v>
      </c>
      <c r="I134">
        <v>67.478852</v>
      </c>
      <c r="J134" t="s">
        <v>506</v>
      </c>
      <c r="K134">
        <v>-0</v>
      </c>
      <c r="L134">
        <v>1.131129634513394</v>
      </c>
      <c r="M134">
        <v>3.76</v>
      </c>
      <c r="N134">
        <v>0.47</v>
      </c>
    </row>
    <row r="135" spans="1:14">
      <c r="A135" s="1" t="s">
        <v>147</v>
      </c>
      <c r="B135">
        <f>HYPERLINK("https://www.suredividend.com/sure-analysis-research-database/","Charles River Laboratories International Inc.")</f>
        <v>0</v>
      </c>
      <c r="C135" t="s">
        <v>505</v>
      </c>
      <c r="D135">
        <v>243.17</v>
      </c>
      <c r="E135">
        <v>0</v>
      </c>
      <c r="F135" t="s">
        <v>506</v>
      </c>
      <c r="G135" t="s">
        <v>506</v>
      </c>
      <c r="H135">
        <v>0</v>
      </c>
      <c r="I135">
        <v>12372.16278</v>
      </c>
      <c r="J135">
        <v>28.35090028625508</v>
      </c>
      <c r="K135">
        <v>0</v>
      </c>
      <c r="L135">
        <v>1.167422092906056</v>
      </c>
      <c r="M135">
        <v>349.84</v>
      </c>
      <c r="N135">
        <v>181.36</v>
      </c>
    </row>
    <row r="136" spans="1:14">
      <c r="A136" s="1" t="s">
        <v>148</v>
      </c>
      <c r="B136">
        <f>HYPERLINK("https://www.suredividend.com/sure-analysis-research-database/","Crinetics Pharmaceuticals Inc")</f>
        <v>0</v>
      </c>
      <c r="C136" t="s">
        <v>505</v>
      </c>
      <c r="D136">
        <v>19.8</v>
      </c>
      <c r="E136">
        <v>0</v>
      </c>
      <c r="F136" t="s">
        <v>506</v>
      </c>
      <c r="G136" t="s">
        <v>506</v>
      </c>
      <c r="H136">
        <v>0</v>
      </c>
      <c r="I136">
        <v>1064.305004</v>
      </c>
      <c r="J136">
        <v>0</v>
      </c>
      <c r="K136" t="s">
        <v>506</v>
      </c>
      <c r="L136">
        <v>1.117174816419037</v>
      </c>
      <c r="M136">
        <v>27.86</v>
      </c>
      <c r="N136">
        <v>15.37</v>
      </c>
    </row>
    <row r="137" spans="1:14">
      <c r="A137" s="1" t="s">
        <v>149</v>
      </c>
      <c r="B137">
        <f>HYPERLINK("https://www.suredividend.com/sure-analysis-research-database/","CRISPR Therapeutics AG")</f>
        <v>0</v>
      </c>
      <c r="C137" t="s">
        <v>505</v>
      </c>
      <c r="D137">
        <v>49.61</v>
      </c>
      <c r="E137">
        <v>0</v>
      </c>
      <c r="F137" t="s">
        <v>506</v>
      </c>
      <c r="G137" t="s">
        <v>506</v>
      </c>
      <c r="H137">
        <v>0</v>
      </c>
      <c r="I137">
        <v>3884.172236</v>
      </c>
      <c r="J137" t="s">
        <v>506</v>
      </c>
      <c r="K137">
        <v>-0</v>
      </c>
      <c r="L137">
        <v>1.502208350361695</v>
      </c>
      <c r="M137">
        <v>86.95</v>
      </c>
      <c r="N137">
        <v>38.94</v>
      </c>
    </row>
    <row r="138" spans="1:14">
      <c r="A138" s="1" t="s">
        <v>150</v>
      </c>
      <c r="B138">
        <f>HYPERLINK("https://www.suredividend.com/sure-analysis-research-database/","Corvel Corp.")</f>
        <v>0</v>
      </c>
      <c r="C138" t="s">
        <v>508</v>
      </c>
      <c r="D138">
        <v>164.68</v>
      </c>
      <c r="E138">
        <v>0</v>
      </c>
      <c r="F138" t="s">
        <v>506</v>
      </c>
      <c r="G138" t="s">
        <v>506</v>
      </c>
      <c r="H138">
        <v>0</v>
      </c>
      <c r="I138">
        <v>2843.239559</v>
      </c>
      <c r="J138">
        <v>43.84873320563833</v>
      </c>
      <c r="K138">
        <v>0</v>
      </c>
      <c r="L138">
        <v>0.759333778194148</v>
      </c>
      <c r="M138">
        <v>183.2</v>
      </c>
      <c r="N138">
        <v>129.19</v>
      </c>
    </row>
    <row r="139" spans="1:14">
      <c r="A139" s="1" t="s">
        <v>151</v>
      </c>
      <c r="B139">
        <f>HYPERLINK("https://www.suredividend.com/sure-analysis-research-database/","Cardiovascular Systems Inc.")</f>
        <v>0</v>
      </c>
      <c r="C139" t="s">
        <v>505</v>
      </c>
      <c r="D139">
        <v>13.7</v>
      </c>
      <c r="E139">
        <v>0</v>
      </c>
      <c r="F139" t="s">
        <v>506</v>
      </c>
      <c r="G139" t="s">
        <v>506</v>
      </c>
      <c r="H139">
        <v>0</v>
      </c>
      <c r="I139">
        <v>573.78677</v>
      </c>
      <c r="J139" t="s">
        <v>506</v>
      </c>
      <c r="K139">
        <v>-0</v>
      </c>
      <c r="L139">
        <v>0.976633785285219</v>
      </c>
      <c r="M139">
        <v>23.47</v>
      </c>
      <c r="N139">
        <v>12.26</v>
      </c>
    </row>
    <row r="140" spans="1:14">
      <c r="A140" s="1" t="s">
        <v>152</v>
      </c>
      <c r="B140">
        <f>HYPERLINK("https://www.suredividend.com/sure-analysis-research-database/","Castle Biosciences Inc")</f>
        <v>0</v>
      </c>
      <c r="C140" t="s">
        <v>505</v>
      </c>
      <c r="D140">
        <v>26.64</v>
      </c>
      <c r="E140">
        <v>0</v>
      </c>
      <c r="F140" t="s">
        <v>506</v>
      </c>
      <c r="G140" t="s">
        <v>506</v>
      </c>
      <c r="H140">
        <v>0</v>
      </c>
      <c r="I140">
        <v>702.005985</v>
      </c>
      <c r="J140">
        <v>0</v>
      </c>
      <c r="K140" t="s">
        <v>506</v>
      </c>
      <c r="L140">
        <v>1.893063740595195</v>
      </c>
      <c r="M140">
        <v>48.4</v>
      </c>
      <c r="N140">
        <v>15.58</v>
      </c>
    </row>
    <row r="141" spans="1:14">
      <c r="A141" s="1" t="s">
        <v>153</v>
      </c>
      <c r="B141">
        <f>HYPERLINK("https://www.suredividend.com/sure-analysis-research-database/","Cytek BioSciences Inc")</f>
        <v>0</v>
      </c>
      <c r="C141" t="s">
        <v>506</v>
      </c>
      <c r="D141">
        <v>11.01</v>
      </c>
      <c r="E141">
        <v>0</v>
      </c>
      <c r="F141" t="s">
        <v>506</v>
      </c>
      <c r="G141" t="s">
        <v>506</v>
      </c>
      <c r="H141">
        <v>0</v>
      </c>
      <c r="I141">
        <v>1484.735483</v>
      </c>
      <c r="J141">
        <v>0</v>
      </c>
      <c r="K141" t="s">
        <v>506</v>
      </c>
      <c r="L141">
        <v>1.461083680604268</v>
      </c>
      <c r="M141">
        <v>16.05</v>
      </c>
      <c r="N141">
        <v>7.38</v>
      </c>
    </row>
    <row r="142" spans="1:14">
      <c r="A142" s="1" t="s">
        <v>154</v>
      </c>
      <c r="B142">
        <f>HYPERLINK("https://www.suredividend.com/sure-analysis-research-database/","Catalent Inc.")</f>
        <v>0</v>
      </c>
      <c r="C142" t="s">
        <v>505</v>
      </c>
      <c r="D142">
        <v>49.45</v>
      </c>
      <c r="E142">
        <v>0</v>
      </c>
      <c r="F142" t="s">
        <v>506</v>
      </c>
      <c r="G142" t="s">
        <v>506</v>
      </c>
      <c r="H142">
        <v>0</v>
      </c>
      <c r="I142">
        <v>8899.199476</v>
      </c>
      <c r="J142">
        <v>21.23913956097852</v>
      </c>
      <c r="K142">
        <v>0</v>
      </c>
      <c r="L142">
        <v>1.230069045668119</v>
      </c>
      <c r="M142">
        <v>115.34</v>
      </c>
      <c r="N142">
        <v>40.69</v>
      </c>
    </row>
    <row r="143" spans="1:14">
      <c r="A143" s="1" t="s">
        <v>155</v>
      </c>
      <c r="B143">
        <f>HYPERLINK("https://www.suredividend.com/sure-analysis-research-database/","CytomX Therapeutics Inc")</f>
        <v>0</v>
      </c>
      <c r="C143" t="s">
        <v>505</v>
      </c>
      <c r="D143">
        <v>2.52</v>
      </c>
      <c r="E143">
        <v>0</v>
      </c>
      <c r="F143" t="s">
        <v>506</v>
      </c>
      <c r="G143" t="s">
        <v>506</v>
      </c>
      <c r="H143">
        <v>0</v>
      </c>
      <c r="I143">
        <v>166.532605</v>
      </c>
      <c r="J143" t="s">
        <v>506</v>
      </c>
      <c r="K143">
        <v>-0</v>
      </c>
      <c r="L143">
        <v>1.143941241114827</v>
      </c>
      <c r="M143">
        <v>4.73</v>
      </c>
      <c r="N143">
        <v>1.17</v>
      </c>
    </row>
    <row r="144" spans="1:14">
      <c r="A144" s="1" t="s">
        <v>156</v>
      </c>
      <c r="B144">
        <f>HYPERLINK("https://www.suredividend.com/sure-analysis-research-database/","Cutera Inc")</f>
        <v>0</v>
      </c>
      <c r="C144" t="s">
        <v>505</v>
      </c>
      <c r="D144">
        <v>34.65</v>
      </c>
      <c r="E144">
        <v>0</v>
      </c>
      <c r="F144" t="s">
        <v>506</v>
      </c>
      <c r="G144" t="s">
        <v>506</v>
      </c>
      <c r="H144">
        <v>0</v>
      </c>
      <c r="I144">
        <v>679.6763130000001</v>
      </c>
      <c r="J144" t="s">
        <v>506</v>
      </c>
      <c r="K144">
        <v>-0</v>
      </c>
      <c r="L144">
        <v>1.517260454035906</v>
      </c>
      <c r="M144">
        <v>74.38</v>
      </c>
      <c r="N144">
        <v>26.52</v>
      </c>
    </row>
    <row r="145" spans="1:14">
      <c r="A145" s="1" t="s">
        <v>157</v>
      </c>
      <c r="B145">
        <f>HYPERLINK("https://www.suredividend.com/sure-analysis-research-database/","CureVac N.V.")</f>
        <v>0</v>
      </c>
      <c r="C145" t="s">
        <v>506</v>
      </c>
      <c r="D145">
        <v>10.46</v>
      </c>
      <c r="E145">
        <v>0</v>
      </c>
      <c r="F145" t="s">
        <v>506</v>
      </c>
      <c r="G145" t="s">
        <v>506</v>
      </c>
      <c r="H145">
        <v>0</v>
      </c>
      <c r="I145">
        <v>1957.28271</v>
      </c>
      <c r="J145">
        <v>0</v>
      </c>
      <c r="K145" t="s">
        <v>506</v>
      </c>
      <c r="L145">
        <v>1.443287729826977</v>
      </c>
      <c r="M145">
        <v>20.6</v>
      </c>
      <c r="N145">
        <v>5.63</v>
      </c>
    </row>
    <row r="146" spans="1:14">
      <c r="A146" s="1" t="s">
        <v>158</v>
      </c>
      <c r="B146">
        <f>HYPERLINK("https://www.suredividend.com/sure-analysis-research-database/","Covetrus Inc")</f>
        <v>0</v>
      </c>
      <c r="C146" t="s">
        <v>505</v>
      </c>
      <c r="D146">
        <v>20.99</v>
      </c>
      <c r="E146">
        <v>0</v>
      </c>
      <c r="F146" t="s">
        <v>506</v>
      </c>
      <c r="G146" t="s">
        <v>506</v>
      </c>
      <c r="H146">
        <v>0</v>
      </c>
      <c r="I146">
        <v>0</v>
      </c>
      <c r="J146">
        <v>0</v>
      </c>
      <c r="K146" t="s">
        <v>506</v>
      </c>
    </row>
    <row r="147" spans="1:14">
      <c r="A147" s="1" t="s">
        <v>159</v>
      </c>
      <c r="B147">
        <f>HYPERLINK("https://www.suredividend.com/sure-analysis-research-database/","Cel-Sci Corp.")</f>
        <v>0</v>
      </c>
      <c r="C147" t="s">
        <v>505</v>
      </c>
      <c r="D147">
        <v>2.84</v>
      </c>
      <c r="E147">
        <v>0</v>
      </c>
      <c r="F147" t="s">
        <v>506</v>
      </c>
      <c r="G147" t="s">
        <v>506</v>
      </c>
      <c r="H147">
        <v>0</v>
      </c>
      <c r="I147">
        <v>124.050811</v>
      </c>
      <c r="J147" t="s">
        <v>506</v>
      </c>
      <c r="K147">
        <v>-0</v>
      </c>
      <c r="L147">
        <v>1.278974637411153</v>
      </c>
      <c r="M147">
        <v>6.51</v>
      </c>
      <c r="N147">
        <v>1.88</v>
      </c>
    </row>
    <row r="148" spans="1:14">
      <c r="A148" s="1" t="s">
        <v>160</v>
      </c>
      <c r="B148">
        <f>HYPERLINK("https://www.suredividend.com/sure-analysis-CVS/","CVS Health Corp")</f>
        <v>0</v>
      </c>
      <c r="C148" t="s">
        <v>505</v>
      </c>
      <c r="D148">
        <v>87</v>
      </c>
      <c r="E148">
        <v>0.02781609195402299</v>
      </c>
      <c r="F148">
        <v>0.09999999999999987</v>
      </c>
      <c r="G148">
        <v>0.03886011825408464</v>
      </c>
      <c r="H148">
        <v>2.233988210483355</v>
      </c>
      <c r="I148">
        <v>114315.121344</v>
      </c>
      <c r="J148">
        <v>36.25598520266413</v>
      </c>
      <c r="K148">
        <v>0.9386505086064516</v>
      </c>
      <c r="L148">
        <v>0.5636515558725781</v>
      </c>
      <c r="M148">
        <v>108.63</v>
      </c>
      <c r="N148">
        <v>85.17</v>
      </c>
    </row>
    <row r="149" spans="1:14">
      <c r="A149" s="1" t="s">
        <v>161</v>
      </c>
      <c r="B149">
        <f>HYPERLINK("https://www.suredividend.com/sure-analysis-research-database/","Cybin Inc")</f>
        <v>0</v>
      </c>
      <c r="C149" t="s">
        <v>506</v>
      </c>
      <c r="D149">
        <v>0.407</v>
      </c>
      <c r="E149">
        <v>0</v>
      </c>
      <c r="F149" t="s">
        <v>506</v>
      </c>
      <c r="G149" t="s">
        <v>506</v>
      </c>
      <c r="H149">
        <v>0</v>
      </c>
      <c r="I149">
        <v>75.298693</v>
      </c>
      <c r="J149">
        <v>0</v>
      </c>
      <c r="K149" t="s">
        <v>506</v>
      </c>
      <c r="L149">
        <v>0.8835469769123231</v>
      </c>
      <c r="M149">
        <v>1.16</v>
      </c>
      <c r="N149">
        <v>0.2649</v>
      </c>
    </row>
    <row r="150" spans="1:14">
      <c r="A150" s="1" t="s">
        <v>162</v>
      </c>
      <c r="B150">
        <f>HYPERLINK("https://www.suredividend.com/sure-analysis-research-database/","Community Health Systems, Inc.")</f>
        <v>0</v>
      </c>
      <c r="C150" t="s">
        <v>505</v>
      </c>
      <c r="D150">
        <v>4.71</v>
      </c>
      <c r="E150">
        <v>0</v>
      </c>
      <c r="F150" t="s">
        <v>506</v>
      </c>
      <c r="G150" t="s">
        <v>506</v>
      </c>
      <c r="H150">
        <v>0</v>
      </c>
      <c r="I150">
        <v>634.499073</v>
      </c>
      <c r="J150" t="s">
        <v>506</v>
      </c>
      <c r="K150">
        <v>-0</v>
      </c>
      <c r="L150">
        <v>1.6164015110351</v>
      </c>
      <c r="M150">
        <v>14.29</v>
      </c>
      <c r="N150">
        <v>1.88</v>
      </c>
    </row>
    <row r="151" spans="1:14">
      <c r="A151" s="1" t="s">
        <v>163</v>
      </c>
      <c r="B151">
        <f>HYPERLINK("https://www.suredividend.com/sure-analysis-research-database/","Cyteir Therapeutics Inc")</f>
        <v>0</v>
      </c>
      <c r="C151" t="s">
        <v>506</v>
      </c>
      <c r="D151">
        <v>1.63</v>
      </c>
      <c r="E151">
        <v>0</v>
      </c>
      <c r="F151" t="s">
        <v>506</v>
      </c>
      <c r="G151" t="s">
        <v>506</v>
      </c>
      <c r="H151">
        <v>0</v>
      </c>
      <c r="I151">
        <v>57.765427</v>
      </c>
      <c r="J151">
        <v>0</v>
      </c>
      <c r="K151" t="s">
        <v>506</v>
      </c>
      <c r="L151">
        <v>1.487739491907917</v>
      </c>
      <c r="M151">
        <v>7.31</v>
      </c>
      <c r="N151">
        <v>1.13</v>
      </c>
    </row>
    <row r="152" spans="1:14">
      <c r="A152" s="1" t="s">
        <v>164</v>
      </c>
      <c r="B152">
        <f>HYPERLINK("https://www.suredividend.com/sure-analysis-research-database/","Cytokinetics Inc")</f>
        <v>0</v>
      </c>
      <c r="C152" t="s">
        <v>505</v>
      </c>
      <c r="D152">
        <v>41.79</v>
      </c>
      <c r="E152">
        <v>0</v>
      </c>
      <c r="F152" t="s">
        <v>506</v>
      </c>
      <c r="G152" t="s">
        <v>506</v>
      </c>
      <c r="H152">
        <v>0</v>
      </c>
      <c r="I152">
        <v>3954.629532</v>
      </c>
      <c r="J152" t="s">
        <v>506</v>
      </c>
      <c r="K152">
        <v>-0</v>
      </c>
      <c r="M152">
        <v>55.8</v>
      </c>
      <c r="N152">
        <v>29.26</v>
      </c>
    </row>
    <row r="153" spans="1:14">
      <c r="A153" s="1" t="s">
        <v>165</v>
      </c>
      <c r="B153">
        <f>HYPERLINK("https://www.suredividend.com/sure-analysis-research-database/","Day One Biopharmaceuticals Inc")</f>
        <v>0</v>
      </c>
      <c r="C153" t="s">
        <v>506</v>
      </c>
      <c r="D153">
        <v>22.47</v>
      </c>
      <c r="E153">
        <v>0</v>
      </c>
      <c r="F153" t="s">
        <v>506</v>
      </c>
      <c r="G153" t="s">
        <v>506</v>
      </c>
      <c r="H153">
        <v>0</v>
      </c>
      <c r="I153">
        <v>1652.657849</v>
      </c>
      <c r="J153">
        <v>0</v>
      </c>
      <c r="K153" t="s">
        <v>506</v>
      </c>
      <c r="L153">
        <v>0.338307352936104</v>
      </c>
      <c r="M153">
        <v>28.35</v>
      </c>
      <c r="N153">
        <v>5.44</v>
      </c>
    </row>
    <row r="154" spans="1:14">
      <c r="A154" s="1" t="s">
        <v>166</v>
      </c>
      <c r="B154">
        <f>HYPERLINK("https://www.suredividend.com/sure-analysis-research-database/","Decibel Therapeutics Inc")</f>
        <v>0</v>
      </c>
      <c r="C154" t="s">
        <v>506</v>
      </c>
      <c r="D154">
        <v>2.59</v>
      </c>
      <c r="E154">
        <v>0</v>
      </c>
      <c r="F154" t="s">
        <v>506</v>
      </c>
      <c r="G154" t="s">
        <v>506</v>
      </c>
      <c r="H154">
        <v>0</v>
      </c>
      <c r="I154">
        <v>64.65806000000001</v>
      </c>
      <c r="J154">
        <v>0</v>
      </c>
      <c r="K154" t="s">
        <v>506</v>
      </c>
      <c r="L154">
        <v>0.8990130124590821</v>
      </c>
      <c r="M154">
        <v>5.78</v>
      </c>
      <c r="N154">
        <v>1.61</v>
      </c>
    </row>
    <row r="155" spans="1:14">
      <c r="A155" s="1" t="s">
        <v>167</v>
      </c>
      <c r="B155">
        <f>HYPERLINK("https://www.suredividend.com/sure-analysis-research-database/","DBV Technologies")</f>
        <v>0</v>
      </c>
      <c r="C155" t="s">
        <v>505</v>
      </c>
      <c r="D155">
        <v>1.46</v>
      </c>
      <c r="E155">
        <v>0</v>
      </c>
      <c r="F155" t="s">
        <v>506</v>
      </c>
      <c r="G155" t="s">
        <v>506</v>
      </c>
      <c r="H155">
        <v>0</v>
      </c>
      <c r="I155">
        <v>274.880463</v>
      </c>
      <c r="J155">
        <v>0</v>
      </c>
      <c r="K155" t="s">
        <v>506</v>
      </c>
      <c r="L155">
        <v>0.664945949971792</v>
      </c>
      <c r="M155">
        <v>3.43</v>
      </c>
      <c r="N155">
        <v>1.08</v>
      </c>
    </row>
    <row r="156" spans="1:14">
      <c r="A156" s="1" t="s">
        <v>168</v>
      </c>
      <c r="B156">
        <f>HYPERLINK("https://www.suredividend.com/sure-analysis-research-database/","Deciphera Pharmaceuticals Inc")</f>
        <v>0</v>
      </c>
      <c r="C156" t="s">
        <v>505</v>
      </c>
      <c r="D156">
        <v>18.4</v>
      </c>
      <c r="E156">
        <v>0</v>
      </c>
      <c r="F156" t="s">
        <v>506</v>
      </c>
      <c r="G156" t="s">
        <v>506</v>
      </c>
      <c r="H156">
        <v>0</v>
      </c>
      <c r="I156">
        <v>1244.527258</v>
      </c>
      <c r="J156">
        <v>0</v>
      </c>
      <c r="K156" t="s">
        <v>506</v>
      </c>
      <c r="L156">
        <v>1.403991910785075</v>
      </c>
      <c r="M156">
        <v>22.76</v>
      </c>
      <c r="N156">
        <v>6.51</v>
      </c>
    </row>
    <row r="157" spans="1:14">
      <c r="A157" s="1" t="s">
        <v>169</v>
      </c>
      <c r="B157">
        <f>HYPERLINK("https://www.suredividend.com/sure-analysis-DGX/","Quest Diagnostics, Inc.")</f>
        <v>0</v>
      </c>
      <c r="C157" t="s">
        <v>505</v>
      </c>
      <c r="D157">
        <v>145.43</v>
      </c>
      <c r="E157">
        <v>0.01794677851887506</v>
      </c>
      <c r="F157">
        <v>0.06451612903225823</v>
      </c>
      <c r="G157">
        <v>0.05709686837461603</v>
      </c>
      <c r="H157">
        <v>2.632899023263872</v>
      </c>
      <c r="I157">
        <v>16562.65418</v>
      </c>
      <c r="J157">
        <v>13.48750340421824</v>
      </c>
      <c r="K157">
        <v>0.2588887928479717</v>
      </c>
      <c r="L157">
        <v>0.5476578970870121</v>
      </c>
      <c r="M157">
        <v>158.34</v>
      </c>
      <c r="N157">
        <v>119.75</v>
      </c>
    </row>
    <row r="158" spans="1:14">
      <c r="A158" s="1" t="s">
        <v>170</v>
      </c>
      <c r="B158">
        <f>HYPERLINK("https://www.suredividend.com/sure-analysis-DHR/","Danaher Corp.")</f>
        <v>0</v>
      </c>
      <c r="C158" t="s">
        <v>505</v>
      </c>
      <c r="D158">
        <v>274.4</v>
      </c>
      <c r="E158">
        <v>0.003644314868804665</v>
      </c>
      <c r="F158">
        <v>0.1904761904761905</v>
      </c>
      <c r="G158">
        <v>0.09336207394327811</v>
      </c>
      <c r="H158">
        <v>0.9985543095827801</v>
      </c>
      <c r="I158">
        <v>199752.965429</v>
      </c>
      <c r="J158">
        <v>30.08327792602409</v>
      </c>
      <c r="K158">
        <v>0.1113215506781249</v>
      </c>
      <c r="L158">
        <v>1.064200910719678</v>
      </c>
      <c r="M158">
        <v>303.24</v>
      </c>
      <c r="N158">
        <v>233.03</v>
      </c>
    </row>
    <row r="159" spans="1:14">
      <c r="A159" s="1" t="s">
        <v>171</v>
      </c>
      <c r="B159">
        <f>HYPERLINK("https://www.suredividend.com/sure-analysis-research-database/","Codex DNA Inc")</f>
        <v>0</v>
      </c>
      <c r="C159" t="s">
        <v>506</v>
      </c>
      <c r="D159">
        <v>1.3</v>
      </c>
      <c r="E159">
        <v>0</v>
      </c>
      <c r="F159" t="s">
        <v>506</v>
      </c>
      <c r="G159" t="s">
        <v>506</v>
      </c>
      <c r="H159">
        <v>0</v>
      </c>
      <c r="I159">
        <v>38.378284</v>
      </c>
      <c r="J159">
        <v>0</v>
      </c>
      <c r="K159" t="s">
        <v>506</v>
      </c>
      <c r="L159">
        <v>1.538677991588856</v>
      </c>
      <c r="M159">
        <v>11.02</v>
      </c>
      <c r="N159">
        <v>1.08</v>
      </c>
    </row>
    <row r="160" spans="1:14">
      <c r="A160" s="1" t="s">
        <v>172</v>
      </c>
      <c r="B160">
        <f>HYPERLINK("https://www.suredividend.com/sure-analysis-research-database/","Denali Therapeutics Inc")</f>
        <v>0</v>
      </c>
      <c r="C160" t="s">
        <v>505</v>
      </c>
      <c r="D160">
        <v>29.07</v>
      </c>
      <c r="E160">
        <v>0</v>
      </c>
      <c r="F160" t="s">
        <v>506</v>
      </c>
      <c r="G160" t="s">
        <v>506</v>
      </c>
      <c r="H160">
        <v>0</v>
      </c>
      <c r="I160">
        <v>3948.103329</v>
      </c>
      <c r="J160" t="s">
        <v>506</v>
      </c>
      <c r="K160">
        <v>-0</v>
      </c>
      <c r="L160">
        <v>1.613770656866366</v>
      </c>
      <c r="M160">
        <v>39.43</v>
      </c>
      <c r="N160">
        <v>20.24</v>
      </c>
    </row>
    <row r="161" spans="1:14">
      <c r="A161" s="1" t="s">
        <v>173</v>
      </c>
      <c r="B161">
        <f>HYPERLINK("https://www.suredividend.com/sure-analysis-research-database/","Design Therapeutics Inc")</f>
        <v>0</v>
      </c>
      <c r="C161" t="s">
        <v>506</v>
      </c>
      <c r="D161">
        <v>8.92</v>
      </c>
      <c r="E161">
        <v>0</v>
      </c>
      <c r="F161" t="s">
        <v>506</v>
      </c>
      <c r="G161" t="s">
        <v>506</v>
      </c>
      <c r="H161">
        <v>0</v>
      </c>
      <c r="I161">
        <v>498.717833</v>
      </c>
      <c r="J161">
        <v>0</v>
      </c>
      <c r="K161" t="s">
        <v>506</v>
      </c>
      <c r="L161">
        <v>1.488124015020355</v>
      </c>
      <c r="M161">
        <v>26.3</v>
      </c>
      <c r="N161">
        <v>6.94</v>
      </c>
    </row>
    <row r="162" spans="1:14">
      <c r="A162" s="1" t="s">
        <v>174</v>
      </c>
      <c r="B162">
        <f>HYPERLINK("https://www.suredividend.com/sure-analysis-research-database/","Precision Biosciences Inc")</f>
        <v>0</v>
      </c>
      <c r="C162" t="s">
        <v>505</v>
      </c>
      <c r="D162">
        <v>1.21</v>
      </c>
      <c r="E162">
        <v>0</v>
      </c>
      <c r="F162" t="s">
        <v>506</v>
      </c>
      <c r="G162" t="s">
        <v>506</v>
      </c>
      <c r="H162">
        <v>0</v>
      </c>
      <c r="I162">
        <v>134.260336</v>
      </c>
      <c r="J162">
        <v>0</v>
      </c>
      <c r="K162" t="s">
        <v>506</v>
      </c>
      <c r="L162">
        <v>1.813061779559239</v>
      </c>
      <c r="M162">
        <v>5.2</v>
      </c>
      <c r="N162">
        <v>0.9500000000000001</v>
      </c>
    </row>
    <row r="163" spans="1:14">
      <c r="A163" s="1" t="s">
        <v>175</v>
      </c>
      <c r="B163">
        <f>HYPERLINK("https://www.suredividend.com/sure-analysis-research-database/","DaVita Inc")</f>
        <v>0</v>
      </c>
      <c r="C163" t="s">
        <v>505</v>
      </c>
      <c r="D163">
        <v>80.31999999999999</v>
      </c>
      <c r="E163">
        <v>0</v>
      </c>
      <c r="F163" t="s">
        <v>506</v>
      </c>
      <c r="G163" t="s">
        <v>506</v>
      </c>
      <c r="H163">
        <v>0</v>
      </c>
      <c r="I163">
        <v>7236.832</v>
      </c>
      <c r="J163">
        <v>10.64600085322977</v>
      </c>
      <c r="K163">
        <v>0</v>
      </c>
      <c r="L163">
        <v>0.4645164299534</v>
      </c>
      <c r="M163">
        <v>124.81</v>
      </c>
      <c r="N163">
        <v>65.28</v>
      </c>
    </row>
    <row r="164" spans="1:14">
      <c r="A164" s="1" t="s">
        <v>176</v>
      </c>
      <c r="B164">
        <f>HYPERLINK("https://www.suredividend.com/sure-analysis-research-database/","Dynavax Technologies Corp.")</f>
        <v>0</v>
      </c>
      <c r="C164" t="s">
        <v>505</v>
      </c>
      <c r="D164">
        <v>11.3</v>
      </c>
      <c r="E164">
        <v>0</v>
      </c>
      <c r="F164" t="s">
        <v>506</v>
      </c>
      <c r="G164" t="s">
        <v>506</v>
      </c>
      <c r="H164">
        <v>0</v>
      </c>
      <c r="I164">
        <v>1441.709133</v>
      </c>
      <c r="J164">
        <v>4.492635305464234</v>
      </c>
      <c r="K164">
        <v>0</v>
      </c>
      <c r="L164">
        <v>1.430914898526336</v>
      </c>
      <c r="M164">
        <v>17.48</v>
      </c>
      <c r="N164">
        <v>7.26</v>
      </c>
    </row>
    <row r="165" spans="1:14">
      <c r="A165" s="1" t="s">
        <v>177</v>
      </c>
      <c r="B165">
        <f>HYPERLINK("https://www.suredividend.com/sure-analysis-research-database/","Dexcom Inc")</f>
        <v>0</v>
      </c>
      <c r="C165" t="s">
        <v>505</v>
      </c>
      <c r="D165">
        <v>107.86</v>
      </c>
      <c r="E165">
        <v>0</v>
      </c>
      <c r="F165" t="s">
        <v>506</v>
      </c>
      <c r="G165" t="s">
        <v>506</v>
      </c>
      <c r="H165">
        <v>0</v>
      </c>
      <c r="I165">
        <v>41661.801363</v>
      </c>
      <c r="J165">
        <v>181.1382667934783</v>
      </c>
      <c r="K165">
        <v>0</v>
      </c>
      <c r="L165">
        <v>1.458211375664466</v>
      </c>
      <c r="M165">
        <v>134.76</v>
      </c>
      <c r="N165">
        <v>66.89</v>
      </c>
    </row>
    <row r="166" spans="1:14">
      <c r="A166" s="1" t="s">
        <v>178</v>
      </c>
      <c r="B166">
        <f>HYPERLINK("https://www.suredividend.com/sure-analysis-research-database/","Dyne Therapeutics Inc")</f>
        <v>0</v>
      </c>
      <c r="C166" t="s">
        <v>506</v>
      </c>
      <c r="D166">
        <v>13.88</v>
      </c>
      <c r="E166">
        <v>0</v>
      </c>
      <c r="F166" t="s">
        <v>506</v>
      </c>
      <c r="G166" t="s">
        <v>506</v>
      </c>
      <c r="H166">
        <v>0</v>
      </c>
      <c r="I166">
        <v>723.521261</v>
      </c>
      <c r="J166">
        <v>0</v>
      </c>
      <c r="K166" t="s">
        <v>506</v>
      </c>
      <c r="L166">
        <v>1.370528255364864</v>
      </c>
      <c r="M166">
        <v>15.63</v>
      </c>
      <c r="N166">
        <v>4.3</v>
      </c>
    </row>
    <row r="167" spans="1:14">
      <c r="A167" s="1" t="s">
        <v>179</v>
      </c>
      <c r="B167">
        <f>HYPERLINK("https://www.suredividend.com/sure-analysis-research-database/","Emergent Biosolutions Inc")</f>
        <v>0</v>
      </c>
      <c r="C167" t="s">
        <v>505</v>
      </c>
      <c r="D167">
        <v>13.47</v>
      </c>
      <c r="E167">
        <v>0</v>
      </c>
      <c r="F167" t="s">
        <v>506</v>
      </c>
      <c r="G167" t="s">
        <v>506</v>
      </c>
      <c r="H167">
        <v>0</v>
      </c>
      <c r="I167">
        <v>671.994296</v>
      </c>
      <c r="J167">
        <v>12.5606410553271</v>
      </c>
      <c r="K167">
        <v>0</v>
      </c>
      <c r="L167">
        <v>1.495206197762619</v>
      </c>
      <c r="M167">
        <v>47.71</v>
      </c>
      <c r="N167">
        <v>10.61</v>
      </c>
    </row>
    <row r="168" spans="1:14">
      <c r="A168" s="1" t="s">
        <v>180</v>
      </c>
      <c r="B168">
        <f>HYPERLINK("https://www.suredividend.com/sure-analysis-research-database/","Editas Medicine Inc")</f>
        <v>0</v>
      </c>
      <c r="C168" t="s">
        <v>505</v>
      </c>
      <c r="D168">
        <v>8.050000000000001</v>
      </c>
      <c r="E168">
        <v>0</v>
      </c>
      <c r="F168" t="s">
        <v>506</v>
      </c>
      <c r="G168" t="s">
        <v>506</v>
      </c>
      <c r="H168">
        <v>0</v>
      </c>
      <c r="I168">
        <v>553.541828</v>
      </c>
      <c r="J168" t="s">
        <v>506</v>
      </c>
      <c r="K168">
        <v>-0</v>
      </c>
      <c r="L168">
        <v>2.168151218576001</v>
      </c>
      <c r="M168">
        <v>21.6</v>
      </c>
      <c r="N168">
        <v>7.71</v>
      </c>
    </row>
    <row r="169" spans="1:14">
      <c r="A169" s="1" t="s">
        <v>181</v>
      </c>
      <c r="B169">
        <f>HYPERLINK("https://www.suredividend.com/sure-analysis-research-database/","Eagle Pharmaceuticals Inc")</f>
        <v>0</v>
      </c>
      <c r="C169" t="s">
        <v>505</v>
      </c>
      <c r="D169">
        <v>33.91</v>
      </c>
      <c r="E169">
        <v>0</v>
      </c>
      <c r="F169" t="s">
        <v>506</v>
      </c>
      <c r="G169" t="s">
        <v>506</v>
      </c>
      <c r="H169">
        <v>0</v>
      </c>
      <c r="I169">
        <v>441.367677</v>
      </c>
      <c r="J169">
        <v>20.73998763967858</v>
      </c>
      <c r="K169">
        <v>0</v>
      </c>
      <c r="L169">
        <v>0.6770548079462071</v>
      </c>
      <c r="M169">
        <v>53.78</v>
      </c>
      <c r="N169">
        <v>24.35</v>
      </c>
    </row>
    <row r="170" spans="1:14">
      <c r="A170" s="1" t="s">
        <v>182</v>
      </c>
      <c r="B170">
        <f>HYPERLINK("https://www.suredividend.com/sure-analysis-research-database/","Enhabit Inc")</f>
        <v>0</v>
      </c>
      <c r="C170" t="s">
        <v>506</v>
      </c>
      <c r="D170">
        <v>15.37</v>
      </c>
      <c r="E170">
        <v>0</v>
      </c>
      <c r="F170" t="s">
        <v>506</v>
      </c>
      <c r="G170" t="s">
        <v>506</v>
      </c>
      <c r="H170">
        <v>0</v>
      </c>
      <c r="I170">
        <v>762.6348390000001</v>
      </c>
      <c r="J170">
        <v>0</v>
      </c>
      <c r="K170" t="s">
        <v>506</v>
      </c>
      <c r="M170">
        <v>25.25</v>
      </c>
      <c r="N170">
        <v>11.65</v>
      </c>
    </row>
    <row r="171" spans="1:14">
      <c r="A171" s="1" t="s">
        <v>183</v>
      </c>
      <c r="B171">
        <f>HYPERLINK("https://www.suredividend.com/sure-analysis-research-database/","Eiger BioPharmaceuticals Inc")</f>
        <v>0</v>
      </c>
      <c r="C171" t="s">
        <v>505</v>
      </c>
      <c r="D171">
        <v>1.41</v>
      </c>
      <c r="E171">
        <v>0</v>
      </c>
      <c r="F171" t="s">
        <v>506</v>
      </c>
      <c r="G171" t="s">
        <v>506</v>
      </c>
      <c r="H171">
        <v>0</v>
      </c>
      <c r="I171">
        <v>62.14474</v>
      </c>
      <c r="J171">
        <v>0</v>
      </c>
      <c r="K171" t="s">
        <v>506</v>
      </c>
      <c r="L171">
        <v>0.9533700254234301</v>
      </c>
      <c r="M171">
        <v>10.02</v>
      </c>
      <c r="N171">
        <v>0.96</v>
      </c>
    </row>
    <row r="172" spans="1:14">
      <c r="A172" s="1" t="s">
        <v>184</v>
      </c>
      <c r="B172">
        <f>HYPERLINK("https://www.suredividend.com/sure-analysis-ELV/","Elevance Health Inc")</f>
        <v>0</v>
      </c>
      <c r="C172" t="s">
        <v>506</v>
      </c>
      <c r="D172">
        <v>479.49</v>
      </c>
      <c r="E172">
        <v>0.01067801205447455</v>
      </c>
      <c r="F172" t="s">
        <v>506</v>
      </c>
      <c r="G172" t="s">
        <v>506</v>
      </c>
      <c r="H172">
        <v>5.113592698669596</v>
      </c>
      <c r="I172">
        <v>115077.932766</v>
      </c>
      <c r="J172">
        <v>18.52212019411878</v>
      </c>
      <c r="K172">
        <v>0.2007692461197328</v>
      </c>
      <c r="L172">
        <v>0.543750393378834</v>
      </c>
      <c r="M172">
        <v>548.1799999999999</v>
      </c>
      <c r="N172">
        <v>418.47</v>
      </c>
    </row>
    <row r="173" spans="1:14">
      <c r="A173" s="1" t="s">
        <v>185</v>
      </c>
      <c r="B173">
        <f>HYPERLINK("https://www.suredividend.com/sure-analysis-research-database/","Embecta Corp")</f>
        <v>0</v>
      </c>
      <c r="C173" t="s">
        <v>506</v>
      </c>
      <c r="D173">
        <v>23.72</v>
      </c>
      <c r="E173">
        <v>0.012610827942814</v>
      </c>
      <c r="F173" t="s">
        <v>506</v>
      </c>
      <c r="G173" t="s">
        <v>506</v>
      </c>
      <c r="H173">
        <v>0.299128838803559</v>
      </c>
      <c r="I173">
        <v>1356.965458</v>
      </c>
      <c r="J173">
        <v>0</v>
      </c>
      <c r="K173" t="s">
        <v>506</v>
      </c>
      <c r="M173">
        <v>36.43</v>
      </c>
      <c r="N173">
        <v>22.3</v>
      </c>
    </row>
    <row r="174" spans="1:14">
      <c r="A174" s="1" t="s">
        <v>186</v>
      </c>
      <c r="B174">
        <f>HYPERLINK("https://www.suredividend.com/sure-analysis-research-database/","Ensign Group Inc")</f>
        <v>0</v>
      </c>
      <c r="C174" t="s">
        <v>505</v>
      </c>
      <c r="D174">
        <v>93.16</v>
      </c>
      <c r="E174">
        <v>0.002386034386969</v>
      </c>
      <c r="F174">
        <v>0.04545454545454541</v>
      </c>
      <c r="G174">
        <v>0.05024607263868264</v>
      </c>
      <c r="H174">
        <v>0.222282963490107</v>
      </c>
      <c r="I174">
        <v>5168.913848</v>
      </c>
      <c r="J174">
        <v>24.27289902756516</v>
      </c>
      <c r="K174">
        <v>0.05927545693069521</v>
      </c>
      <c r="L174">
        <v>0.6653793745445601</v>
      </c>
      <c r="M174">
        <v>99.52</v>
      </c>
      <c r="N174">
        <v>70.15000000000001</v>
      </c>
    </row>
    <row r="175" spans="1:14">
      <c r="A175" s="1" t="s">
        <v>187</v>
      </c>
      <c r="B175">
        <f>HYPERLINK("https://www.suredividend.com/sure-analysis-research-database/","Enanta Pharmaceuticals Inc")</f>
        <v>0</v>
      </c>
      <c r="C175" t="s">
        <v>505</v>
      </c>
      <c r="D175">
        <v>50.28</v>
      </c>
      <c r="E175">
        <v>0</v>
      </c>
      <c r="F175" t="s">
        <v>506</v>
      </c>
      <c r="G175" t="s">
        <v>506</v>
      </c>
      <c r="H175">
        <v>0</v>
      </c>
      <c r="I175">
        <v>1045.697847</v>
      </c>
      <c r="J175" t="s">
        <v>506</v>
      </c>
      <c r="K175">
        <v>-0</v>
      </c>
      <c r="L175">
        <v>1.008968183230877</v>
      </c>
      <c r="M175">
        <v>79.5</v>
      </c>
      <c r="N175">
        <v>37.59</v>
      </c>
    </row>
    <row r="176" spans="1:14">
      <c r="A176" s="1" t="s">
        <v>188</v>
      </c>
      <c r="B176">
        <f>HYPERLINK("https://www.suredividend.com/sure-analysis-research-database/","Erasca Inc")</f>
        <v>0</v>
      </c>
      <c r="C176" t="s">
        <v>506</v>
      </c>
      <c r="D176">
        <v>3.84</v>
      </c>
      <c r="E176">
        <v>0</v>
      </c>
      <c r="F176" t="s">
        <v>506</v>
      </c>
      <c r="G176" t="s">
        <v>506</v>
      </c>
      <c r="H176">
        <v>0</v>
      </c>
      <c r="I176">
        <v>469.868605</v>
      </c>
      <c r="J176">
        <v>0</v>
      </c>
      <c r="K176" t="s">
        <v>506</v>
      </c>
      <c r="L176">
        <v>1.321030297095847</v>
      </c>
      <c r="M176">
        <v>12.8</v>
      </c>
      <c r="N176">
        <v>3.6</v>
      </c>
    </row>
    <row r="177" spans="1:14">
      <c r="A177" s="1" t="s">
        <v>189</v>
      </c>
      <c r="B177">
        <f>HYPERLINK("https://www.suredividend.com/sure-analysis-research-database/","89bio Inc")</f>
        <v>0</v>
      </c>
      <c r="C177" t="s">
        <v>505</v>
      </c>
      <c r="D177">
        <v>12.47</v>
      </c>
      <c r="E177">
        <v>0</v>
      </c>
      <c r="F177" t="s">
        <v>506</v>
      </c>
      <c r="G177" t="s">
        <v>506</v>
      </c>
      <c r="H177">
        <v>0</v>
      </c>
      <c r="I177">
        <v>580.316016</v>
      </c>
      <c r="J177">
        <v>0</v>
      </c>
      <c r="K177" t="s">
        <v>506</v>
      </c>
      <c r="L177">
        <v>0.5286696531710711</v>
      </c>
      <c r="M177">
        <v>12.95</v>
      </c>
      <c r="N177">
        <v>2</v>
      </c>
    </row>
    <row r="178" spans="1:14">
      <c r="A178" s="1" t="s">
        <v>190</v>
      </c>
      <c r="B178">
        <f>HYPERLINK("https://www.suredividend.com/sure-analysis-research-database/","Evelo Biosciences Inc")</f>
        <v>0</v>
      </c>
      <c r="C178" t="s">
        <v>505</v>
      </c>
      <c r="D178">
        <v>1.03</v>
      </c>
      <c r="E178">
        <v>0</v>
      </c>
      <c r="F178" t="s">
        <v>506</v>
      </c>
      <c r="G178" t="s">
        <v>506</v>
      </c>
      <c r="H178">
        <v>0</v>
      </c>
      <c r="I178">
        <v>111.233515</v>
      </c>
      <c r="J178">
        <v>0</v>
      </c>
      <c r="K178" t="s">
        <v>506</v>
      </c>
      <c r="L178">
        <v>1.283017312753529</v>
      </c>
      <c r="M178">
        <v>5.44</v>
      </c>
      <c r="N178">
        <v>0.97</v>
      </c>
    </row>
    <row r="179" spans="1:14">
      <c r="A179" s="1" t="s">
        <v>191</v>
      </c>
      <c r="B179">
        <f>HYPERLINK("https://www.suredividend.com/sure-analysis-research-database/","Edwards Lifesciences Corp")</f>
        <v>0</v>
      </c>
      <c r="C179" t="s">
        <v>505</v>
      </c>
      <c r="D179">
        <v>79.29000000000001</v>
      </c>
      <c r="E179">
        <v>0</v>
      </c>
      <c r="F179" t="s">
        <v>506</v>
      </c>
      <c r="G179" t="s">
        <v>506</v>
      </c>
      <c r="H179">
        <v>0</v>
      </c>
      <c r="I179">
        <v>49021.874966</v>
      </c>
      <c r="J179">
        <v>33.60424661756924</v>
      </c>
      <c r="K179">
        <v>0</v>
      </c>
      <c r="L179">
        <v>0.954559355632923</v>
      </c>
      <c r="M179">
        <v>131.1</v>
      </c>
      <c r="N179">
        <v>67.13</v>
      </c>
    </row>
    <row r="180" spans="1:14">
      <c r="A180" s="1" t="s">
        <v>192</v>
      </c>
      <c r="B180">
        <f>HYPERLINK("https://www.suredividend.com/sure-analysis-research-database/","Edgewise Therapeutics Inc")</f>
        <v>0</v>
      </c>
      <c r="C180" t="s">
        <v>506</v>
      </c>
      <c r="D180">
        <v>10.86</v>
      </c>
      <c r="E180">
        <v>0</v>
      </c>
      <c r="F180" t="s">
        <v>506</v>
      </c>
      <c r="G180" t="s">
        <v>506</v>
      </c>
      <c r="H180">
        <v>0</v>
      </c>
      <c r="I180">
        <v>686.49924</v>
      </c>
      <c r="J180">
        <v>0</v>
      </c>
      <c r="K180" t="s">
        <v>506</v>
      </c>
      <c r="L180">
        <v>1.409342350680625</v>
      </c>
      <c r="M180">
        <v>15.21</v>
      </c>
      <c r="N180">
        <v>5.41</v>
      </c>
    </row>
    <row r="181" spans="1:14">
      <c r="A181" s="1" t="s">
        <v>193</v>
      </c>
      <c r="B181">
        <f>HYPERLINK("https://www.suredividend.com/sure-analysis-research-database/","Exelixis Inc")</f>
        <v>0</v>
      </c>
      <c r="C181" t="s">
        <v>505</v>
      </c>
      <c r="D181">
        <v>16.73</v>
      </c>
      <c r="E181">
        <v>0</v>
      </c>
      <c r="F181" t="s">
        <v>506</v>
      </c>
      <c r="G181" t="s">
        <v>506</v>
      </c>
      <c r="H181">
        <v>0</v>
      </c>
      <c r="I181">
        <v>5396.452523</v>
      </c>
      <c r="J181">
        <v>17.5425361829654</v>
      </c>
      <c r="K181">
        <v>0</v>
      </c>
      <c r="L181">
        <v>0.7524294435358561</v>
      </c>
      <c r="M181">
        <v>23.4</v>
      </c>
      <c r="N181">
        <v>14.87</v>
      </c>
    </row>
    <row r="182" spans="1:14">
      <c r="A182" s="1" t="s">
        <v>194</v>
      </c>
      <c r="B182">
        <f>HYPERLINK("https://www.suredividend.com/sure-analysis-research-database/","Fate Therapeutics Inc")</f>
        <v>0</v>
      </c>
      <c r="C182" t="s">
        <v>505</v>
      </c>
      <c r="D182">
        <v>5.47</v>
      </c>
      <c r="E182">
        <v>0</v>
      </c>
      <c r="F182" t="s">
        <v>506</v>
      </c>
      <c r="G182" t="s">
        <v>506</v>
      </c>
      <c r="H182">
        <v>0</v>
      </c>
      <c r="I182">
        <v>531.522323</v>
      </c>
      <c r="J182" t="s">
        <v>506</v>
      </c>
      <c r="K182">
        <v>-0</v>
      </c>
      <c r="L182">
        <v>1.791325063036638</v>
      </c>
      <c r="M182">
        <v>43.14</v>
      </c>
      <c r="N182">
        <v>4.02</v>
      </c>
    </row>
    <row r="183" spans="1:14">
      <c r="A183" s="1" t="s">
        <v>195</v>
      </c>
      <c r="B183">
        <f>HYPERLINK("https://www.suredividend.com/sure-analysis-research-database/","4D Molecular Therapeutics Inc")</f>
        <v>0</v>
      </c>
      <c r="C183" t="s">
        <v>506</v>
      </c>
      <c r="D183">
        <v>20.31</v>
      </c>
      <c r="E183">
        <v>0</v>
      </c>
      <c r="F183" t="s">
        <v>506</v>
      </c>
      <c r="G183" t="s">
        <v>506</v>
      </c>
      <c r="H183">
        <v>0</v>
      </c>
      <c r="I183">
        <v>657.889197</v>
      </c>
      <c r="J183">
        <v>0</v>
      </c>
      <c r="K183" t="s">
        <v>506</v>
      </c>
      <c r="L183">
        <v>1.373523081143395</v>
      </c>
      <c r="M183">
        <v>26.49</v>
      </c>
      <c r="N183">
        <v>5.32</v>
      </c>
    </row>
    <row r="184" spans="1:14">
      <c r="A184" s="1" t="s">
        <v>196</v>
      </c>
      <c r="B184">
        <f>HYPERLINK("https://www.suredividend.com/sure-analysis-research-database/","FibroGen Inc")</f>
        <v>0</v>
      </c>
      <c r="C184" t="s">
        <v>505</v>
      </c>
      <c r="D184">
        <v>19.98</v>
      </c>
      <c r="E184">
        <v>0</v>
      </c>
      <c r="F184" t="s">
        <v>506</v>
      </c>
      <c r="G184" t="s">
        <v>506</v>
      </c>
      <c r="H184">
        <v>0</v>
      </c>
      <c r="I184">
        <v>1877.274606</v>
      </c>
      <c r="J184" t="s">
        <v>506</v>
      </c>
      <c r="K184">
        <v>-0</v>
      </c>
      <c r="L184">
        <v>1.259463696768964</v>
      </c>
      <c r="M184">
        <v>21.3</v>
      </c>
      <c r="N184">
        <v>7.81</v>
      </c>
    </row>
    <row r="185" spans="1:14">
      <c r="A185" s="1" t="s">
        <v>197</v>
      </c>
      <c r="B185">
        <f>HYPERLINK("https://www.suredividend.com/sure-analysis-research-database/","Homology Medicines Inc")</f>
        <v>0</v>
      </c>
      <c r="C185" t="s">
        <v>505</v>
      </c>
      <c r="D185">
        <v>1.64</v>
      </c>
      <c r="E185">
        <v>0</v>
      </c>
      <c r="F185" t="s">
        <v>506</v>
      </c>
      <c r="G185" t="s">
        <v>506</v>
      </c>
      <c r="H185">
        <v>0</v>
      </c>
      <c r="I185">
        <v>94.26819999999999</v>
      </c>
      <c r="J185">
        <v>0</v>
      </c>
      <c r="K185" t="s">
        <v>506</v>
      </c>
      <c r="L185">
        <v>1.421273501689194</v>
      </c>
      <c r="M185">
        <v>4.26</v>
      </c>
      <c r="N185">
        <v>1.04</v>
      </c>
    </row>
    <row r="186" spans="1:14">
      <c r="A186" s="1" t="s">
        <v>198</v>
      </c>
      <c r="B186">
        <f>HYPERLINK("https://www.suredividend.com/sure-analysis-research-database/","Fulgent Genetics Inc")</f>
        <v>0</v>
      </c>
      <c r="C186" t="s">
        <v>505</v>
      </c>
      <c r="D186">
        <v>32.63</v>
      </c>
      <c r="E186">
        <v>0</v>
      </c>
      <c r="F186" t="s">
        <v>506</v>
      </c>
      <c r="G186" t="s">
        <v>506</v>
      </c>
      <c r="H186">
        <v>0</v>
      </c>
      <c r="I186">
        <v>960.563637</v>
      </c>
      <c r="J186">
        <v>0</v>
      </c>
      <c r="K186" t="s">
        <v>506</v>
      </c>
      <c r="L186">
        <v>1.20128114590871</v>
      </c>
      <c r="M186">
        <v>73.47</v>
      </c>
      <c r="N186">
        <v>28.53</v>
      </c>
    </row>
    <row r="187" spans="1:14">
      <c r="A187" s="1" t="s">
        <v>199</v>
      </c>
      <c r="B187">
        <f>HYPERLINK("https://www.suredividend.com/sure-analysis-FMS/","Fresenius Medical Care AG &amp; Co. KGaA")</f>
        <v>0</v>
      </c>
      <c r="C187" t="s">
        <v>505</v>
      </c>
      <c r="D187">
        <v>18.32</v>
      </c>
      <c r="E187">
        <v>0.03875545851528384</v>
      </c>
      <c r="F187" t="s">
        <v>506</v>
      </c>
      <c r="G187" t="s">
        <v>506</v>
      </c>
      <c r="H187">
        <v>0.7085469961166381</v>
      </c>
      <c r="I187">
        <v>10750.668771</v>
      </c>
      <c r="J187">
        <v>0</v>
      </c>
      <c r="K187" t="s">
        <v>506</v>
      </c>
      <c r="L187">
        <v>0.527957840440572</v>
      </c>
      <c r="M187">
        <v>34.2</v>
      </c>
      <c r="N187">
        <v>12.79</v>
      </c>
    </row>
    <row r="188" spans="1:14">
      <c r="A188" s="1" t="s">
        <v>200</v>
      </c>
      <c r="B188">
        <f>HYPERLINK("https://www.suredividend.com/sure-analysis-research-database/","Forma Therapeutics Holdings Inc")</f>
        <v>0</v>
      </c>
      <c r="C188" t="s">
        <v>506</v>
      </c>
      <c r="D188">
        <v>20.01</v>
      </c>
      <c r="E188">
        <v>0</v>
      </c>
      <c r="F188" t="s">
        <v>506</v>
      </c>
      <c r="G188" t="s">
        <v>506</v>
      </c>
      <c r="H188">
        <v>0</v>
      </c>
      <c r="I188">
        <v>0</v>
      </c>
      <c r="J188">
        <v>0</v>
      </c>
      <c r="K188" t="s">
        <v>506</v>
      </c>
    </row>
    <row r="189" spans="1:14">
      <c r="A189" s="1" t="s">
        <v>201</v>
      </c>
      <c r="B189">
        <f>HYPERLINK("https://www.suredividend.com/sure-analysis-research-database/","Amicus Therapeutics Inc")</f>
        <v>0</v>
      </c>
      <c r="C189" t="s">
        <v>505</v>
      </c>
      <c r="D189">
        <v>13.03</v>
      </c>
      <c r="E189">
        <v>0</v>
      </c>
      <c r="F189" t="s">
        <v>506</v>
      </c>
      <c r="G189" t="s">
        <v>506</v>
      </c>
      <c r="H189">
        <v>0</v>
      </c>
      <c r="I189">
        <v>3660.716568</v>
      </c>
      <c r="J189" t="s">
        <v>506</v>
      </c>
      <c r="K189">
        <v>-0</v>
      </c>
      <c r="L189">
        <v>1.089301617638999</v>
      </c>
      <c r="M189">
        <v>13.62</v>
      </c>
      <c r="N189">
        <v>5.91</v>
      </c>
    </row>
    <row r="190" spans="1:14">
      <c r="A190" s="1" t="s">
        <v>202</v>
      </c>
      <c r="B190">
        <f>HYPERLINK("https://www.suredividend.com/sure-analysis-research-database/","Frequency Therapeutics Inc")</f>
        <v>0</v>
      </c>
      <c r="C190" t="s">
        <v>505</v>
      </c>
      <c r="D190">
        <v>4.75</v>
      </c>
      <c r="E190">
        <v>0</v>
      </c>
      <c r="F190" t="s">
        <v>506</v>
      </c>
      <c r="G190" t="s">
        <v>506</v>
      </c>
      <c r="H190">
        <v>0</v>
      </c>
      <c r="I190">
        <v>167.494894</v>
      </c>
      <c r="J190">
        <v>0</v>
      </c>
      <c r="K190" t="s">
        <v>506</v>
      </c>
      <c r="L190">
        <v>1.224148642980864</v>
      </c>
      <c r="M190">
        <v>5.79</v>
      </c>
      <c r="N190">
        <v>1</v>
      </c>
    </row>
    <row r="191" spans="1:14">
      <c r="A191" s="1" t="s">
        <v>203</v>
      </c>
      <c r="B191">
        <f>HYPERLINK("https://www.suredividend.com/sure-analysis-research-database/","Fulcrum Therapeutics Inc")</f>
        <v>0</v>
      </c>
      <c r="C191" t="s">
        <v>505</v>
      </c>
      <c r="D191">
        <v>12.63</v>
      </c>
      <c r="E191">
        <v>0</v>
      </c>
      <c r="F191" t="s">
        <v>506</v>
      </c>
      <c r="G191" t="s">
        <v>506</v>
      </c>
      <c r="H191">
        <v>0</v>
      </c>
      <c r="I191">
        <v>657.4092450000001</v>
      </c>
      <c r="J191">
        <v>0</v>
      </c>
      <c r="K191" t="s">
        <v>506</v>
      </c>
      <c r="L191">
        <v>1.240232644856109</v>
      </c>
      <c r="M191">
        <v>24.79</v>
      </c>
      <c r="N191">
        <v>3.21</v>
      </c>
    </row>
    <row r="192" spans="1:14">
      <c r="A192" s="1" t="s">
        <v>204</v>
      </c>
      <c r="B192">
        <f>HYPERLINK("https://www.suredividend.com/sure-analysis-research-database/","Generation Bio Co")</f>
        <v>0</v>
      </c>
      <c r="C192" t="s">
        <v>506</v>
      </c>
      <c r="D192">
        <v>4.705</v>
      </c>
      <c r="E192">
        <v>0</v>
      </c>
      <c r="F192" t="s">
        <v>506</v>
      </c>
      <c r="G192" t="s">
        <v>506</v>
      </c>
      <c r="H192">
        <v>0</v>
      </c>
      <c r="I192">
        <v>279.583789</v>
      </c>
      <c r="J192">
        <v>0</v>
      </c>
      <c r="K192" t="s">
        <v>506</v>
      </c>
      <c r="L192">
        <v>1.847726804170173</v>
      </c>
      <c r="M192">
        <v>9.59</v>
      </c>
      <c r="N192">
        <v>3.55</v>
      </c>
    </row>
    <row r="193" spans="1:14">
      <c r="A193" s="1" t="s">
        <v>205</v>
      </c>
      <c r="B193">
        <f>HYPERLINK("https://www.suredividend.com/sure-analysis-research-database/","Global Blood Therapeutics Inc.")</f>
        <v>0</v>
      </c>
      <c r="C193" t="s">
        <v>505</v>
      </c>
      <c r="D193">
        <v>68.48999999999999</v>
      </c>
      <c r="E193">
        <v>0</v>
      </c>
      <c r="F193" t="s">
        <v>506</v>
      </c>
      <c r="G193" t="s">
        <v>506</v>
      </c>
      <c r="H193">
        <v>0</v>
      </c>
      <c r="I193">
        <v>0</v>
      </c>
      <c r="J193">
        <v>0</v>
      </c>
      <c r="K193" t="s">
        <v>506</v>
      </c>
    </row>
    <row r="194" spans="1:14">
      <c r="A194" s="1" t="s">
        <v>206</v>
      </c>
      <c r="B194">
        <f>HYPERLINK("https://www.suredividend.com/sure-analysis-research-database/","Geron Corp.")</f>
        <v>0</v>
      </c>
      <c r="C194" t="s">
        <v>505</v>
      </c>
      <c r="D194">
        <v>3.19</v>
      </c>
      <c r="E194">
        <v>0</v>
      </c>
      <c r="F194" t="s">
        <v>506</v>
      </c>
      <c r="G194" t="s">
        <v>506</v>
      </c>
      <c r="H194">
        <v>0</v>
      </c>
      <c r="I194">
        <v>1216.139797</v>
      </c>
      <c r="J194" t="s">
        <v>506</v>
      </c>
      <c r="K194">
        <v>-0</v>
      </c>
      <c r="L194">
        <v>1.360925135423394</v>
      </c>
      <c r="M194">
        <v>3.84</v>
      </c>
      <c r="N194">
        <v>0.9899</v>
      </c>
    </row>
    <row r="195" spans="1:14">
      <c r="A195" s="1" t="s">
        <v>207</v>
      </c>
      <c r="B195">
        <f>HYPERLINK("https://www.suredividend.com/sure-analysis-GILD/","Gilead Sciences, Inc.")</f>
        <v>0</v>
      </c>
      <c r="C195" t="s">
        <v>505</v>
      </c>
      <c r="D195">
        <v>83.01000000000001</v>
      </c>
      <c r="E195">
        <v>0.03517648476087218</v>
      </c>
      <c r="F195">
        <v>0.028169014084507</v>
      </c>
      <c r="G195">
        <v>0.05072629509487814</v>
      </c>
      <c r="H195">
        <v>2.8769150939119</v>
      </c>
      <c r="I195">
        <v>104114.781573</v>
      </c>
      <c r="J195">
        <v>31.22818883426815</v>
      </c>
      <c r="K195">
        <v>1.08974056587572</v>
      </c>
      <c r="L195">
        <v>0.5068604354691011</v>
      </c>
      <c r="M195">
        <v>89.29000000000001</v>
      </c>
      <c r="N195">
        <v>54.82</v>
      </c>
    </row>
    <row r="196" spans="1:14">
      <c r="A196" s="1" t="s">
        <v>208</v>
      </c>
      <c r="B196">
        <f>HYPERLINK("https://www.suredividend.com/sure-analysis-research-database/","Glaukos Corporation")</f>
        <v>0</v>
      </c>
      <c r="C196" t="s">
        <v>505</v>
      </c>
      <c r="D196">
        <v>48.53</v>
      </c>
      <c r="E196">
        <v>0</v>
      </c>
      <c r="F196" t="s">
        <v>506</v>
      </c>
      <c r="G196" t="s">
        <v>506</v>
      </c>
      <c r="H196">
        <v>0</v>
      </c>
      <c r="I196">
        <v>2315.039984</v>
      </c>
      <c r="J196" t="s">
        <v>506</v>
      </c>
      <c r="K196">
        <v>-0</v>
      </c>
      <c r="L196">
        <v>1.156269294886617</v>
      </c>
      <c r="M196">
        <v>64.48999999999999</v>
      </c>
      <c r="N196">
        <v>33.33</v>
      </c>
    </row>
    <row r="197" spans="1:14">
      <c r="A197" s="1" t="s">
        <v>209</v>
      </c>
      <c r="B197">
        <f>HYPERLINK("https://www.suredividend.com/sure-analysis-research-database/","Galapagos NV")</f>
        <v>0</v>
      </c>
      <c r="C197" t="s">
        <v>505</v>
      </c>
      <c r="D197">
        <v>45.82</v>
      </c>
      <c r="E197">
        <v>0</v>
      </c>
      <c r="F197" t="s">
        <v>506</v>
      </c>
      <c r="G197" t="s">
        <v>506</v>
      </c>
      <c r="H197">
        <v>0</v>
      </c>
      <c r="I197">
        <v>3016.583114</v>
      </c>
      <c r="J197">
        <v>0</v>
      </c>
      <c r="K197" t="s">
        <v>506</v>
      </c>
      <c r="L197">
        <v>0.661130857563841</v>
      </c>
      <c r="M197">
        <v>72.11</v>
      </c>
      <c r="N197">
        <v>37.24</v>
      </c>
    </row>
    <row r="198" spans="1:14">
      <c r="A198" s="1" t="s">
        <v>210</v>
      </c>
      <c r="B198">
        <f>HYPERLINK("https://www.suredividend.com/sure-analysis-research-database/","Monte Rosa Therapeutics Inc")</f>
        <v>0</v>
      </c>
      <c r="C198" t="s">
        <v>506</v>
      </c>
      <c r="D198">
        <v>7.27</v>
      </c>
      <c r="E198">
        <v>0</v>
      </c>
      <c r="F198" t="s">
        <v>506</v>
      </c>
      <c r="G198" t="s">
        <v>506</v>
      </c>
      <c r="H198">
        <v>0</v>
      </c>
      <c r="I198">
        <v>351.861137</v>
      </c>
      <c r="J198">
        <v>0</v>
      </c>
      <c r="K198" t="s">
        <v>506</v>
      </c>
      <c r="L198">
        <v>1.877185804220007</v>
      </c>
      <c r="M198">
        <v>15.54</v>
      </c>
      <c r="N198">
        <v>6.05</v>
      </c>
    </row>
    <row r="199" spans="1:14">
      <c r="A199" s="1" t="s">
        <v>211</v>
      </c>
      <c r="B199">
        <f>HYPERLINK("https://www.suredividend.com/sure-analysis-research-database/","Genmab")</f>
        <v>0</v>
      </c>
      <c r="C199" t="s">
        <v>505</v>
      </c>
      <c r="D199">
        <v>40.39</v>
      </c>
      <c r="E199">
        <v>0</v>
      </c>
      <c r="F199" t="s">
        <v>506</v>
      </c>
      <c r="G199" t="s">
        <v>506</v>
      </c>
      <c r="H199">
        <v>0</v>
      </c>
      <c r="I199">
        <v>26641.879335</v>
      </c>
      <c r="J199">
        <v>0</v>
      </c>
      <c r="K199" t="s">
        <v>506</v>
      </c>
      <c r="L199">
        <v>0.8132030998570091</v>
      </c>
      <c r="M199">
        <v>47.5</v>
      </c>
      <c r="N199">
        <v>26.19</v>
      </c>
    </row>
    <row r="200" spans="1:14">
      <c r="A200" s="1" t="s">
        <v>212</v>
      </c>
      <c r="B200">
        <f>HYPERLINK("https://www.suredividend.com/sure-analysis-research-database/","Gamida Cell Ltd")</f>
        <v>0</v>
      </c>
      <c r="C200" t="s">
        <v>505</v>
      </c>
      <c r="D200">
        <v>1.54</v>
      </c>
      <c r="E200">
        <v>0</v>
      </c>
      <c r="F200" t="s">
        <v>506</v>
      </c>
      <c r="G200" t="s">
        <v>506</v>
      </c>
      <c r="H200">
        <v>0</v>
      </c>
      <c r="I200">
        <v>114.85786</v>
      </c>
      <c r="J200">
        <v>0</v>
      </c>
      <c r="K200" t="s">
        <v>506</v>
      </c>
      <c r="L200">
        <v>1.300379398665493</v>
      </c>
      <c r="M200">
        <v>4.72</v>
      </c>
      <c r="N200">
        <v>1.1</v>
      </c>
    </row>
    <row r="201" spans="1:14">
      <c r="A201" s="1" t="s">
        <v>213</v>
      </c>
      <c r="B201">
        <f>HYPERLINK("https://www.suredividend.com/sure-analysis-research-database/","Gossamer Bio Inc")</f>
        <v>0</v>
      </c>
      <c r="C201" t="s">
        <v>505</v>
      </c>
      <c r="D201">
        <v>1.99</v>
      </c>
      <c r="E201">
        <v>0</v>
      </c>
      <c r="F201" t="s">
        <v>506</v>
      </c>
      <c r="G201" t="s">
        <v>506</v>
      </c>
      <c r="H201">
        <v>0</v>
      </c>
      <c r="I201">
        <v>188.008834</v>
      </c>
      <c r="J201">
        <v>0</v>
      </c>
      <c r="K201" t="s">
        <v>506</v>
      </c>
      <c r="L201">
        <v>1.110680576269561</v>
      </c>
      <c r="M201">
        <v>15.2</v>
      </c>
      <c r="N201">
        <v>1.57</v>
      </c>
    </row>
    <row r="202" spans="1:14">
      <c r="A202" s="1" t="s">
        <v>214</v>
      </c>
      <c r="B202">
        <f>HYPERLINK("https://www.suredividend.com/sure-analysis-research-database/","Gracell Biotechnologies Inc")</f>
        <v>0</v>
      </c>
      <c r="C202" t="s">
        <v>506</v>
      </c>
      <c r="D202">
        <v>2.2</v>
      </c>
      <c r="E202">
        <v>0</v>
      </c>
      <c r="F202" t="s">
        <v>506</v>
      </c>
      <c r="G202" t="s">
        <v>506</v>
      </c>
      <c r="H202">
        <v>0</v>
      </c>
      <c r="I202">
        <v>148.907031</v>
      </c>
      <c r="J202">
        <v>0</v>
      </c>
      <c r="K202" t="s">
        <v>506</v>
      </c>
      <c r="L202">
        <v>1.057592938162705</v>
      </c>
      <c r="M202">
        <v>5.69</v>
      </c>
      <c r="N202">
        <v>1.68</v>
      </c>
    </row>
    <row r="203" spans="1:14">
      <c r="A203" s="1" t="s">
        <v>215</v>
      </c>
      <c r="B203">
        <f>HYPERLINK("https://www.suredividend.com/sure-analysis-research-database/","Grifols SA")</f>
        <v>0</v>
      </c>
      <c r="C203" t="s">
        <v>505</v>
      </c>
      <c r="D203">
        <v>9.199999999999999</v>
      </c>
      <c r="E203">
        <v>0</v>
      </c>
      <c r="F203" t="s">
        <v>506</v>
      </c>
      <c r="G203" t="s">
        <v>506</v>
      </c>
      <c r="H203">
        <v>0</v>
      </c>
      <c r="I203">
        <v>2405.11</v>
      </c>
      <c r="J203">
        <v>2.883643833588094</v>
      </c>
      <c r="K203">
        <v>0</v>
      </c>
      <c r="L203">
        <v>0.7217484837468811</v>
      </c>
      <c r="M203">
        <v>13.34</v>
      </c>
      <c r="N203">
        <v>5.71</v>
      </c>
    </row>
    <row r="204" spans="1:14">
      <c r="A204" s="1" t="s">
        <v>216</v>
      </c>
      <c r="B204">
        <f>HYPERLINK("https://www.suredividend.com/sure-analysis-research-database/","Graphite Bio Inc")</f>
        <v>0</v>
      </c>
      <c r="C204" t="s">
        <v>506</v>
      </c>
      <c r="D204">
        <v>1.93</v>
      </c>
      <c r="E204">
        <v>0</v>
      </c>
      <c r="F204" t="s">
        <v>506</v>
      </c>
      <c r="G204" t="s">
        <v>506</v>
      </c>
      <c r="H204">
        <v>0</v>
      </c>
      <c r="I204">
        <v>112.233972</v>
      </c>
      <c r="J204">
        <v>0</v>
      </c>
      <c r="K204" t="s">
        <v>506</v>
      </c>
      <c r="L204">
        <v>1.141142909767953</v>
      </c>
      <c r="M204">
        <v>11.3</v>
      </c>
      <c r="N204">
        <v>1.59</v>
      </c>
    </row>
    <row r="205" spans="1:14">
      <c r="A205" s="1" t="s">
        <v>217</v>
      </c>
      <c r="B205">
        <f>HYPERLINK("https://www.suredividend.com/sure-analysis-research-database/","Gritstone Bio Inc")</f>
        <v>0</v>
      </c>
      <c r="C205" t="s">
        <v>505</v>
      </c>
      <c r="D205">
        <v>3.07</v>
      </c>
      <c r="E205">
        <v>0</v>
      </c>
      <c r="F205" t="s">
        <v>506</v>
      </c>
      <c r="G205" t="s">
        <v>506</v>
      </c>
      <c r="H205">
        <v>0</v>
      </c>
      <c r="I205">
        <v>255.93447</v>
      </c>
      <c r="J205">
        <v>0</v>
      </c>
      <c r="K205" t="s">
        <v>506</v>
      </c>
      <c r="L205">
        <v>1.625192020447029</v>
      </c>
      <c r="M205">
        <v>6.1</v>
      </c>
      <c r="N205">
        <v>1.71</v>
      </c>
    </row>
    <row r="206" spans="1:14">
      <c r="A206" s="1" t="s">
        <v>218</v>
      </c>
      <c r="B206">
        <f>HYPERLINK("https://www.suredividend.com/sure-analysis-GSK/","GSK Plc")</f>
        <v>0</v>
      </c>
      <c r="C206" t="s">
        <v>505</v>
      </c>
      <c r="D206">
        <v>35.38</v>
      </c>
      <c r="E206">
        <v>0.05172413793103448</v>
      </c>
      <c r="F206">
        <v>-0.3522388232972289</v>
      </c>
      <c r="G206">
        <v>-0.1247224556910205</v>
      </c>
      <c r="H206">
        <v>1.851317035208984</v>
      </c>
      <c r="I206">
        <v>72426.379107</v>
      </c>
      <c r="J206">
        <v>4.590186904293839</v>
      </c>
      <c r="K206">
        <v>0.2694784621847138</v>
      </c>
      <c r="L206">
        <v>0.303706738086084</v>
      </c>
      <c r="M206">
        <v>57.03</v>
      </c>
      <c r="N206">
        <v>28.19</v>
      </c>
    </row>
    <row r="207" spans="1:14">
      <c r="A207" s="1" t="s">
        <v>219</v>
      </c>
      <c r="B207">
        <f>HYPERLINK("https://www.suredividend.com/sure-analysis-research-database/","Genetron Holdings Ltd")</f>
        <v>0</v>
      </c>
      <c r="C207" t="s">
        <v>506</v>
      </c>
      <c r="D207">
        <v>1.18</v>
      </c>
      <c r="E207">
        <v>0</v>
      </c>
      <c r="F207" t="s">
        <v>506</v>
      </c>
      <c r="G207" t="s">
        <v>506</v>
      </c>
      <c r="H207">
        <v>0</v>
      </c>
      <c r="I207">
        <v>106.910663</v>
      </c>
      <c r="J207">
        <v>0</v>
      </c>
      <c r="K207" t="s">
        <v>506</v>
      </c>
      <c r="L207">
        <v>1.031311765848494</v>
      </c>
      <c r="M207">
        <v>4.4</v>
      </c>
      <c r="N207">
        <v>0.7311000000000001</v>
      </c>
    </row>
    <row r="208" spans="1:14">
      <c r="A208" s="1" t="s">
        <v>220</v>
      </c>
      <c r="B208">
        <f>HYPERLINK("https://www.suredividend.com/sure-analysis-research-database/","G1 Therapeutics Inc")</f>
        <v>0</v>
      </c>
      <c r="C208" t="s">
        <v>505</v>
      </c>
      <c r="D208">
        <v>6.47</v>
      </c>
      <c r="E208">
        <v>0</v>
      </c>
      <c r="F208" t="s">
        <v>506</v>
      </c>
      <c r="G208" t="s">
        <v>506</v>
      </c>
      <c r="H208">
        <v>0</v>
      </c>
      <c r="I208">
        <v>277.641164</v>
      </c>
      <c r="J208">
        <v>0</v>
      </c>
      <c r="K208" t="s">
        <v>506</v>
      </c>
      <c r="L208">
        <v>1.543208240514737</v>
      </c>
      <c r="M208">
        <v>17.49</v>
      </c>
      <c r="N208">
        <v>3.84</v>
      </c>
    </row>
    <row r="209" spans="1:14">
      <c r="A209" s="1" t="s">
        <v>221</v>
      </c>
      <c r="B209">
        <f>HYPERLINK("https://www.suredividend.com/sure-analysis-research-database/","Halozyme Therapeutics Inc.")</f>
        <v>0</v>
      </c>
      <c r="C209" t="s">
        <v>505</v>
      </c>
      <c r="D209">
        <v>51.46</v>
      </c>
      <c r="E209">
        <v>0</v>
      </c>
      <c r="F209" t="s">
        <v>506</v>
      </c>
      <c r="G209" t="s">
        <v>506</v>
      </c>
      <c r="H209">
        <v>0</v>
      </c>
      <c r="I209">
        <v>6958.063965</v>
      </c>
      <c r="J209">
        <v>32.94584660141953</v>
      </c>
      <c r="K209">
        <v>0</v>
      </c>
      <c r="L209">
        <v>0.7883075968537261</v>
      </c>
      <c r="M209">
        <v>59.46</v>
      </c>
      <c r="N209">
        <v>31.36</v>
      </c>
    </row>
    <row r="210" spans="1:14">
      <c r="A210" s="1" t="s">
        <v>222</v>
      </c>
      <c r="B210">
        <f>HYPERLINK("https://www.suredividend.com/sure-analysis-research-database/","Harpoon Therapeutics Inc")</f>
        <v>0</v>
      </c>
      <c r="C210" t="s">
        <v>505</v>
      </c>
      <c r="D210">
        <v>0.8632000000000001</v>
      </c>
      <c r="E210">
        <v>0</v>
      </c>
      <c r="F210" t="s">
        <v>506</v>
      </c>
      <c r="G210" t="s">
        <v>506</v>
      </c>
      <c r="H210">
        <v>0</v>
      </c>
      <c r="I210">
        <v>28.577762</v>
      </c>
      <c r="J210">
        <v>0</v>
      </c>
      <c r="K210" t="s">
        <v>506</v>
      </c>
      <c r="L210">
        <v>1.635576183292867</v>
      </c>
      <c r="M210">
        <v>6.2</v>
      </c>
      <c r="N210">
        <v>0.5857</v>
      </c>
    </row>
    <row r="211" spans="1:14">
      <c r="A211" s="1" t="s">
        <v>223</v>
      </c>
      <c r="B211">
        <f>HYPERLINK("https://www.suredividend.com/sure-analysis-research-database/","Harvard Bioscience Inc.")</f>
        <v>0</v>
      </c>
      <c r="C211" t="s">
        <v>505</v>
      </c>
      <c r="D211">
        <v>2.89</v>
      </c>
      <c r="E211">
        <v>0</v>
      </c>
      <c r="F211" t="s">
        <v>506</v>
      </c>
      <c r="G211" t="s">
        <v>506</v>
      </c>
      <c r="H211">
        <v>0</v>
      </c>
      <c r="I211">
        <v>120.390718</v>
      </c>
      <c r="J211">
        <v>0</v>
      </c>
      <c r="K211" t="s">
        <v>506</v>
      </c>
      <c r="L211">
        <v>0.9771853811943961</v>
      </c>
      <c r="M211">
        <v>6.49</v>
      </c>
      <c r="N211">
        <v>1.98</v>
      </c>
    </row>
    <row r="212" spans="1:14">
      <c r="A212" s="1" t="s">
        <v>224</v>
      </c>
      <c r="B212">
        <f>HYPERLINK("https://www.suredividend.com/sure-analysis-research-database/","HCA Healthcare Inc")</f>
        <v>0</v>
      </c>
      <c r="C212" t="s">
        <v>505</v>
      </c>
      <c r="D212">
        <v>261.4</v>
      </c>
      <c r="E212">
        <v>0.008536289872096</v>
      </c>
      <c r="F212" t="s">
        <v>506</v>
      </c>
      <c r="G212" t="s">
        <v>506</v>
      </c>
      <c r="H212">
        <v>2.231386172566047</v>
      </c>
      <c r="I212">
        <v>73902.14538</v>
      </c>
      <c r="J212">
        <v>13.746678828125</v>
      </c>
      <c r="K212">
        <v>0.1253587737396656</v>
      </c>
      <c r="L212">
        <v>0.9529266954380331</v>
      </c>
      <c r="M212">
        <v>276.76</v>
      </c>
      <c r="N212">
        <v>163.65</v>
      </c>
    </row>
    <row r="213" spans="1:14">
      <c r="A213" s="1" t="s">
        <v>225</v>
      </c>
      <c r="B213">
        <f>HYPERLINK("https://www.suredividend.com/sure-analysis-research-database/","Hanger Inc")</f>
        <v>0</v>
      </c>
      <c r="C213" t="s">
        <v>505</v>
      </c>
      <c r="D213">
        <v>18.72</v>
      </c>
      <c r="E213">
        <v>0</v>
      </c>
      <c r="F213" t="s">
        <v>506</v>
      </c>
      <c r="G213" t="s">
        <v>506</v>
      </c>
      <c r="H213">
        <v>0</v>
      </c>
      <c r="I213">
        <v>732.3875399999999</v>
      </c>
      <c r="J213">
        <v>19.63874023328775</v>
      </c>
      <c r="K213">
        <v>0</v>
      </c>
      <c r="L213">
        <v>0.596951536256076</v>
      </c>
      <c r="M213">
        <v>22.67</v>
      </c>
      <c r="N213">
        <v>13.42</v>
      </c>
    </row>
    <row r="214" spans="1:14">
      <c r="A214" s="1" t="s">
        <v>226</v>
      </c>
      <c r="B214">
        <f>HYPERLINK("https://www.suredividend.com/sure-analysis-research-database/","Hologic, Inc.")</f>
        <v>0</v>
      </c>
      <c r="C214" t="s">
        <v>505</v>
      </c>
      <c r="D214">
        <v>79.66</v>
      </c>
      <c r="E214">
        <v>0</v>
      </c>
      <c r="F214" t="s">
        <v>506</v>
      </c>
      <c r="G214" t="s">
        <v>506</v>
      </c>
      <c r="H214">
        <v>0</v>
      </c>
      <c r="I214">
        <v>19640.254731</v>
      </c>
      <c r="J214">
        <v>12.98872741958865</v>
      </c>
      <c r="K214">
        <v>0</v>
      </c>
      <c r="L214">
        <v>0.684321441314766</v>
      </c>
      <c r="M214">
        <v>81.97</v>
      </c>
      <c r="N214">
        <v>59.78</v>
      </c>
    </row>
    <row r="215" spans="1:14">
      <c r="A215" s="1" t="s">
        <v>227</v>
      </c>
      <c r="B215">
        <f>HYPERLINK("https://www.suredividend.com/sure-analysis-research-database/","Werewolf Therapeutics Inc")</f>
        <v>0</v>
      </c>
      <c r="C215" t="s">
        <v>506</v>
      </c>
      <c r="D215">
        <v>4.3</v>
      </c>
      <c r="E215">
        <v>0</v>
      </c>
      <c r="F215" t="s">
        <v>506</v>
      </c>
      <c r="G215" t="s">
        <v>506</v>
      </c>
      <c r="H215">
        <v>0</v>
      </c>
      <c r="I215">
        <v>132.201986</v>
      </c>
      <c r="J215">
        <v>0</v>
      </c>
      <c r="K215" t="s">
        <v>506</v>
      </c>
      <c r="L215">
        <v>1.327671527987805</v>
      </c>
      <c r="M215">
        <v>9.26</v>
      </c>
      <c r="N215">
        <v>1.39</v>
      </c>
    </row>
    <row r="216" spans="1:14">
      <c r="A216" s="1" t="s">
        <v>228</v>
      </c>
      <c r="B216">
        <f>HYPERLINK("https://www.suredividend.com/sure-analysis-research-database/","Harmony Biosciences Holdings Inc")</f>
        <v>0</v>
      </c>
      <c r="C216" t="s">
        <v>506</v>
      </c>
      <c r="D216">
        <v>49.5</v>
      </c>
      <c r="E216">
        <v>0</v>
      </c>
      <c r="F216" t="s">
        <v>506</v>
      </c>
      <c r="G216" t="s">
        <v>506</v>
      </c>
      <c r="H216">
        <v>0</v>
      </c>
      <c r="I216">
        <v>2936.218923</v>
      </c>
      <c r="J216">
        <v>0</v>
      </c>
      <c r="K216" t="s">
        <v>506</v>
      </c>
      <c r="L216">
        <v>0.7481149846669961</v>
      </c>
      <c r="M216">
        <v>62.09</v>
      </c>
      <c r="N216">
        <v>31.54</v>
      </c>
    </row>
    <row r="217" spans="1:14">
      <c r="A217" s="1" t="s">
        <v>229</v>
      </c>
      <c r="B217">
        <f>HYPERLINK("https://www.suredividend.com/sure-analysis-research-database/","Henry Schein Inc.")</f>
        <v>0</v>
      </c>
      <c r="C217" t="s">
        <v>505</v>
      </c>
      <c r="D217">
        <v>80.86</v>
      </c>
      <c r="E217">
        <v>0</v>
      </c>
      <c r="F217" t="s">
        <v>506</v>
      </c>
      <c r="G217" t="s">
        <v>506</v>
      </c>
      <c r="H217">
        <v>0</v>
      </c>
      <c r="I217">
        <v>10960.376915</v>
      </c>
      <c r="J217">
        <v>17.17300251553899</v>
      </c>
      <c r="K217">
        <v>0</v>
      </c>
      <c r="L217">
        <v>0.620370759930951</v>
      </c>
      <c r="M217">
        <v>92.68000000000001</v>
      </c>
      <c r="N217">
        <v>64.75</v>
      </c>
    </row>
    <row r="218" spans="1:14">
      <c r="A218" s="1" t="s">
        <v>230</v>
      </c>
      <c r="B218">
        <f>HYPERLINK("https://www.suredividend.com/sure-analysis-research-database/","Heska Corp.")</f>
        <v>0</v>
      </c>
      <c r="C218" t="s">
        <v>505</v>
      </c>
      <c r="D218">
        <v>85.61</v>
      </c>
      <c r="E218">
        <v>0</v>
      </c>
      <c r="F218" t="s">
        <v>506</v>
      </c>
      <c r="G218" t="s">
        <v>506</v>
      </c>
      <c r="H218">
        <v>0</v>
      </c>
      <c r="I218">
        <v>926.778417</v>
      </c>
      <c r="J218" t="s">
        <v>506</v>
      </c>
      <c r="K218">
        <v>-0</v>
      </c>
      <c r="L218">
        <v>1.073815880531364</v>
      </c>
      <c r="M218">
        <v>154.85</v>
      </c>
      <c r="N218">
        <v>57.83</v>
      </c>
    </row>
    <row r="219" spans="1:14">
      <c r="A219" s="1" t="s">
        <v>231</v>
      </c>
      <c r="B219">
        <f>HYPERLINK("https://www.suredividend.com/sure-analysis-research-database/","Healthstream Inc")</f>
        <v>0</v>
      </c>
      <c r="C219" t="s">
        <v>505</v>
      </c>
      <c r="D219">
        <v>24.02</v>
      </c>
      <c r="E219">
        <v>0</v>
      </c>
      <c r="F219" t="s">
        <v>506</v>
      </c>
      <c r="G219" t="s">
        <v>506</v>
      </c>
      <c r="H219">
        <v>0</v>
      </c>
      <c r="I219">
        <v>734.365045</v>
      </c>
      <c r="J219">
        <v>79.34792494003241</v>
      </c>
      <c r="K219">
        <v>0</v>
      </c>
      <c r="L219">
        <v>0.543681566215059</v>
      </c>
      <c r="M219">
        <v>26.62</v>
      </c>
      <c r="N219">
        <v>18.51</v>
      </c>
    </row>
    <row r="220" spans="1:14">
      <c r="A220" s="1" t="s">
        <v>232</v>
      </c>
      <c r="B220">
        <f>HYPERLINK("https://www.suredividend.com/sure-analysis-HUM/","Humana Inc.")</f>
        <v>0</v>
      </c>
      <c r="C220" t="s">
        <v>505</v>
      </c>
      <c r="D220">
        <v>497.3</v>
      </c>
      <c r="E220">
        <v>0.00633420470540921</v>
      </c>
      <c r="F220">
        <v>0.125</v>
      </c>
      <c r="G220">
        <v>0.09510588196866943</v>
      </c>
      <c r="H220">
        <v>3.142544418699091</v>
      </c>
      <c r="I220">
        <v>62958.338141</v>
      </c>
      <c r="J220">
        <v>22.42904814442465</v>
      </c>
      <c r="K220">
        <v>0.1431031156056052</v>
      </c>
      <c r="L220">
        <v>0.4656567825545621</v>
      </c>
      <c r="M220">
        <v>570.4299999999999</v>
      </c>
      <c r="N220">
        <v>361.33</v>
      </c>
    </row>
    <row r="221" spans="1:14">
      <c r="A221" s="1" t="s">
        <v>233</v>
      </c>
      <c r="B221">
        <f>HYPERLINK("https://www.suredividend.com/sure-analysis-research-database/","Humacyte Inc")</f>
        <v>0</v>
      </c>
      <c r="C221" t="s">
        <v>506</v>
      </c>
      <c r="D221">
        <v>2.51</v>
      </c>
      <c r="E221">
        <v>0</v>
      </c>
      <c r="F221" t="s">
        <v>506</v>
      </c>
      <c r="G221" t="s">
        <v>506</v>
      </c>
      <c r="H221">
        <v>0</v>
      </c>
      <c r="I221">
        <v>258.827337</v>
      </c>
      <c r="J221">
        <v>0</v>
      </c>
      <c r="K221" t="s">
        <v>506</v>
      </c>
      <c r="L221">
        <v>1.279058456025855</v>
      </c>
      <c r="M221">
        <v>8.039999999999999</v>
      </c>
      <c r="N221">
        <v>1.96</v>
      </c>
    </row>
    <row r="222" spans="1:14">
      <c r="A222" s="1" t="s">
        <v>234</v>
      </c>
      <c r="B222">
        <f>HYPERLINK("https://www.suredividend.com/sure-analysis-research-database/","ImmunityBio Inc")</f>
        <v>0</v>
      </c>
      <c r="C222" t="s">
        <v>506</v>
      </c>
      <c r="D222">
        <v>4.61</v>
      </c>
      <c r="E222">
        <v>0</v>
      </c>
      <c r="F222" t="s">
        <v>506</v>
      </c>
      <c r="G222" t="s">
        <v>506</v>
      </c>
      <c r="H222">
        <v>0</v>
      </c>
      <c r="I222">
        <v>1845.401929</v>
      </c>
      <c r="J222">
        <v>0</v>
      </c>
      <c r="K222" t="s">
        <v>506</v>
      </c>
      <c r="L222">
        <v>2.508342461556912</v>
      </c>
      <c r="M222">
        <v>7.85</v>
      </c>
      <c r="N222">
        <v>2.6</v>
      </c>
    </row>
    <row r="223" spans="1:14">
      <c r="A223" s="1" t="s">
        <v>235</v>
      </c>
      <c r="B223">
        <f>HYPERLINK("https://www.suredividend.com/sure-analysis-research-database/","Intercept Pharmaceuticals Inc")</f>
        <v>0</v>
      </c>
      <c r="C223" t="s">
        <v>505</v>
      </c>
      <c r="D223">
        <v>16.12</v>
      </c>
      <c r="E223">
        <v>0</v>
      </c>
      <c r="F223" t="s">
        <v>506</v>
      </c>
      <c r="G223" t="s">
        <v>506</v>
      </c>
      <c r="H223">
        <v>0</v>
      </c>
      <c r="I223">
        <v>667.644087</v>
      </c>
      <c r="J223">
        <v>3.235321050198438</v>
      </c>
      <c r="K223">
        <v>0</v>
      </c>
      <c r="L223">
        <v>1.100374298631652</v>
      </c>
      <c r="M223">
        <v>21.25</v>
      </c>
      <c r="N223">
        <v>10.81</v>
      </c>
    </row>
    <row r="224" spans="1:14">
      <c r="A224" s="1" t="s">
        <v>236</v>
      </c>
      <c r="B224">
        <f>HYPERLINK("https://www.suredividend.com/sure-analysis-research-database/","Icosavax Inc")</f>
        <v>0</v>
      </c>
      <c r="C224" t="s">
        <v>506</v>
      </c>
      <c r="D224">
        <v>10.22</v>
      </c>
      <c r="E224">
        <v>0</v>
      </c>
      <c r="F224" t="s">
        <v>506</v>
      </c>
      <c r="G224" t="s">
        <v>506</v>
      </c>
      <c r="H224">
        <v>0</v>
      </c>
      <c r="I224">
        <v>407.626795</v>
      </c>
      <c r="J224">
        <v>0</v>
      </c>
      <c r="K224" t="s">
        <v>506</v>
      </c>
      <c r="L224">
        <v>1.365032431292254</v>
      </c>
      <c r="M224">
        <v>18.97</v>
      </c>
      <c r="N224">
        <v>2.28</v>
      </c>
    </row>
    <row r="225" spans="1:14">
      <c r="A225" s="1" t="s">
        <v>237</v>
      </c>
      <c r="B225">
        <f>HYPERLINK("https://www.suredividend.com/sure-analysis-research-database/","Idexx Laboratories, Inc.")</f>
        <v>0</v>
      </c>
      <c r="C225" t="s">
        <v>505</v>
      </c>
      <c r="D225">
        <v>488.88</v>
      </c>
      <c r="E225">
        <v>0</v>
      </c>
      <c r="F225" t="s">
        <v>506</v>
      </c>
      <c r="G225" t="s">
        <v>506</v>
      </c>
      <c r="H225">
        <v>0</v>
      </c>
      <c r="I225">
        <v>40487.553938</v>
      </c>
      <c r="J225">
        <v>60.4604981059743</v>
      </c>
      <c r="K225">
        <v>0</v>
      </c>
      <c r="L225">
        <v>1.265704679467943</v>
      </c>
      <c r="M225">
        <v>574.33</v>
      </c>
      <c r="N225">
        <v>317.06</v>
      </c>
    </row>
    <row r="226" spans="1:14">
      <c r="A226" s="1" t="s">
        <v>238</v>
      </c>
      <c r="B226">
        <f>HYPERLINK("https://www.suredividend.com/sure-analysis-research-database/","Ideaya Biosciences Inc")</f>
        <v>0</v>
      </c>
      <c r="C226" t="s">
        <v>505</v>
      </c>
      <c r="D226">
        <v>17.63</v>
      </c>
      <c r="E226">
        <v>0</v>
      </c>
      <c r="F226" t="s">
        <v>506</v>
      </c>
      <c r="G226" t="s">
        <v>506</v>
      </c>
      <c r="H226">
        <v>0</v>
      </c>
      <c r="I226">
        <v>848.241023</v>
      </c>
      <c r="J226">
        <v>0</v>
      </c>
      <c r="K226" t="s">
        <v>506</v>
      </c>
      <c r="L226">
        <v>1.035367760478249</v>
      </c>
      <c r="M226">
        <v>19.14</v>
      </c>
      <c r="N226">
        <v>8.140000000000001</v>
      </c>
    </row>
    <row r="227" spans="1:14">
      <c r="A227" s="1" t="s">
        <v>239</v>
      </c>
      <c r="B227">
        <f>HYPERLINK("https://www.suredividend.com/sure-analysis-research-database/","IGM Biosciences Inc")</f>
        <v>0</v>
      </c>
      <c r="C227" t="s">
        <v>505</v>
      </c>
      <c r="D227">
        <v>23.17</v>
      </c>
      <c r="E227">
        <v>0</v>
      </c>
      <c r="F227" t="s">
        <v>506</v>
      </c>
      <c r="G227" t="s">
        <v>506</v>
      </c>
      <c r="H227">
        <v>0</v>
      </c>
      <c r="I227">
        <v>675.142011</v>
      </c>
      <c r="J227">
        <v>0</v>
      </c>
      <c r="K227" t="s">
        <v>506</v>
      </c>
      <c r="L227">
        <v>1.995895570505465</v>
      </c>
      <c r="M227">
        <v>35.98</v>
      </c>
      <c r="N227">
        <v>12.67</v>
      </c>
    </row>
    <row r="228" spans="1:14">
      <c r="A228" s="1" t="s">
        <v>240</v>
      </c>
      <c r="B228">
        <f>HYPERLINK("https://www.suredividend.com/sure-analysis-research-database/","Ikena Oncology Inc")</f>
        <v>0</v>
      </c>
      <c r="C228" t="s">
        <v>506</v>
      </c>
      <c r="D228">
        <v>4.08</v>
      </c>
      <c r="E228">
        <v>0</v>
      </c>
      <c r="F228" t="s">
        <v>506</v>
      </c>
      <c r="G228" t="s">
        <v>506</v>
      </c>
      <c r="H228">
        <v>0</v>
      </c>
      <c r="I228">
        <v>147.930571</v>
      </c>
      <c r="J228">
        <v>0</v>
      </c>
      <c r="K228" t="s">
        <v>506</v>
      </c>
      <c r="L228">
        <v>1.285928764140523</v>
      </c>
      <c r="M228">
        <v>11.79</v>
      </c>
      <c r="N228">
        <v>1.94</v>
      </c>
    </row>
    <row r="229" spans="1:14">
      <c r="A229" s="1" t="s">
        <v>241</v>
      </c>
      <c r="B229">
        <f>HYPERLINK("https://www.suredividend.com/sure-analysis-research-database/","Illumina Inc")</f>
        <v>0</v>
      </c>
      <c r="C229" t="s">
        <v>505</v>
      </c>
      <c r="D229">
        <v>204.39</v>
      </c>
      <c r="E229">
        <v>0</v>
      </c>
      <c r="F229" t="s">
        <v>506</v>
      </c>
      <c r="G229" t="s">
        <v>506</v>
      </c>
      <c r="H229">
        <v>0</v>
      </c>
      <c r="I229">
        <v>32150.547</v>
      </c>
      <c r="J229" t="s">
        <v>506</v>
      </c>
      <c r="K229">
        <v>-0</v>
      </c>
      <c r="L229">
        <v>1.418925876268946</v>
      </c>
      <c r="M229">
        <v>371.16</v>
      </c>
      <c r="N229">
        <v>173.45</v>
      </c>
    </row>
    <row r="230" spans="1:14">
      <c r="A230" s="1" t="s">
        <v>242</v>
      </c>
      <c r="B230">
        <f>HYPERLINK("https://www.suredividend.com/sure-analysis-research-database/","I-Mab")</f>
        <v>0</v>
      </c>
      <c r="C230" t="s">
        <v>505</v>
      </c>
      <c r="D230">
        <v>6.76</v>
      </c>
      <c r="E230">
        <v>0</v>
      </c>
      <c r="F230" t="s">
        <v>506</v>
      </c>
      <c r="G230" t="s">
        <v>506</v>
      </c>
      <c r="H230">
        <v>0</v>
      </c>
      <c r="I230">
        <v>561.748172</v>
      </c>
      <c r="J230">
        <v>0</v>
      </c>
      <c r="K230" t="s">
        <v>506</v>
      </c>
      <c r="L230">
        <v>1.558700160271668</v>
      </c>
      <c r="M230">
        <v>29.6</v>
      </c>
      <c r="N230">
        <v>3.19</v>
      </c>
    </row>
    <row r="231" spans="1:14">
      <c r="A231" s="1" t="s">
        <v>243</v>
      </c>
      <c r="B231">
        <f>HYPERLINK("https://www.suredividend.com/sure-analysis-research-database/","Immunogen, Inc.")</f>
        <v>0</v>
      </c>
      <c r="C231" t="s">
        <v>505</v>
      </c>
      <c r="D231">
        <v>4.67</v>
      </c>
      <c r="E231">
        <v>0</v>
      </c>
      <c r="F231" t="s">
        <v>506</v>
      </c>
      <c r="G231" t="s">
        <v>506</v>
      </c>
      <c r="H231">
        <v>0</v>
      </c>
      <c r="I231">
        <v>1030.906834</v>
      </c>
      <c r="J231" t="s">
        <v>506</v>
      </c>
      <c r="K231">
        <v>-0</v>
      </c>
      <c r="L231">
        <v>1.391825853012078</v>
      </c>
      <c r="M231">
        <v>6.63</v>
      </c>
      <c r="N231">
        <v>3.1</v>
      </c>
    </row>
    <row r="232" spans="1:14">
      <c r="A232" s="1" t="s">
        <v>244</v>
      </c>
      <c r="B232">
        <f>HYPERLINK("https://www.suredividend.com/sure-analysis-research-database/","Imago BioSciences Inc")</f>
        <v>0</v>
      </c>
      <c r="C232" t="s">
        <v>506</v>
      </c>
      <c r="D232">
        <v>36.01</v>
      </c>
      <c r="E232">
        <v>0</v>
      </c>
      <c r="F232" t="s">
        <v>506</v>
      </c>
      <c r="G232" t="s">
        <v>506</v>
      </c>
      <c r="H232">
        <v>0</v>
      </c>
      <c r="I232">
        <v>0</v>
      </c>
      <c r="J232">
        <v>0</v>
      </c>
      <c r="K232" t="s">
        <v>506</v>
      </c>
    </row>
    <row r="233" spans="1:14">
      <c r="A233" s="1" t="s">
        <v>245</v>
      </c>
      <c r="B233">
        <f>HYPERLINK("https://www.suredividend.com/sure-analysis-research-database/","Immutep Limited")</f>
        <v>0</v>
      </c>
      <c r="C233" t="s">
        <v>505</v>
      </c>
      <c r="D233">
        <v>2.03</v>
      </c>
      <c r="E233">
        <v>0</v>
      </c>
      <c r="F233" t="s">
        <v>506</v>
      </c>
      <c r="G233" t="s">
        <v>506</v>
      </c>
      <c r="H233">
        <v>0</v>
      </c>
      <c r="I233">
        <v>178.497013</v>
      </c>
      <c r="J233">
        <v>0</v>
      </c>
      <c r="K233" t="s">
        <v>506</v>
      </c>
      <c r="L233">
        <v>1.329973064556945</v>
      </c>
      <c r="M233">
        <v>3.45</v>
      </c>
      <c r="N233">
        <v>1.47</v>
      </c>
    </row>
    <row r="234" spans="1:14">
      <c r="A234" s="1" t="s">
        <v>246</v>
      </c>
      <c r="B234">
        <f>HYPERLINK("https://www.suredividend.com/sure-analysis-research-database/","Impel Pharmaceuticals Inc")</f>
        <v>0</v>
      </c>
      <c r="C234" t="s">
        <v>506</v>
      </c>
      <c r="D234">
        <v>3.52</v>
      </c>
      <c r="E234">
        <v>0</v>
      </c>
      <c r="F234" t="s">
        <v>506</v>
      </c>
      <c r="G234" t="s">
        <v>506</v>
      </c>
      <c r="H234">
        <v>0</v>
      </c>
      <c r="I234">
        <v>83.560622</v>
      </c>
      <c r="J234">
        <v>0</v>
      </c>
      <c r="K234" t="s">
        <v>506</v>
      </c>
      <c r="L234">
        <v>1.06572156043186</v>
      </c>
      <c r="M234">
        <v>10.75</v>
      </c>
      <c r="N234">
        <v>2.52</v>
      </c>
    </row>
    <row r="235" spans="1:14">
      <c r="A235" s="1" t="s">
        <v>247</v>
      </c>
      <c r="B235">
        <f>HYPERLINK("https://www.suredividend.com/sure-analysis-research-database/","Immuneering Corp")</f>
        <v>0</v>
      </c>
      <c r="C235" t="s">
        <v>506</v>
      </c>
      <c r="D235">
        <v>4.34</v>
      </c>
      <c r="E235">
        <v>0</v>
      </c>
      <c r="F235" t="s">
        <v>506</v>
      </c>
      <c r="G235" t="s">
        <v>506</v>
      </c>
      <c r="H235">
        <v>0</v>
      </c>
      <c r="I235">
        <v>114.596537</v>
      </c>
      <c r="J235">
        <v>0</v>
      </c>
      <c r="K235" t="s">
        <v>506</v>
      </c>
      <c r="L235">
        <v>1.163468184550869</v>
      </c>
      <c r="M235">
        <v>16.17</v>
      </c>
      <c r="N235">
        <v>3.74</v>
      </c>
    </row>
    <row r="236" spans="1:14">
      <c r="A236" s="1" t="s">
        <v>248</v>
      </c>
      <c r="B236">
        <f>HYPERLINK("https://www.suredividend.com/sure-analysis-research-database/","Immunic Inc")</f>
        <v>0</v>
      </c>
      <c r="C236" t="s">
        <v>505</v>
      </c>
      <c r="D236">
        <v>1.86</v>
      </c>
      <c r="E236">
        <v>0</v>
      </c>
      <c r="F236" t="s">
        <v>506</v>
      </c>
      <c r="G236" t="s">
        <v>506</v>
      </c>
      <c r="H236">
        <v>0</v>
      </c>
      <c r="I236">
        <v>82.50606399999999</v>
      </c>
      <c r="J236">
        <v>0</v>
      </c>
      <c r="K236" t="s">
        <v>506</v>
      </c>
      <c r="L236">
        <v>0.6502699397226841</v>
      </c>
      <c r="M236">
        <v>14.5</v>
      </c>
      <c r="N236">
        <v>1.11</v>
      </c>
    </row>
    <row r="237" spans="1:14">
      <c r="A237" s="1" t="s">
        <v>249</v>
      </c>
      <c r="B237">
        <f>HYPERLINK("https://www.suredividend.com/sure-analysis-research-database/","Immunovant Inc")</f>
        <v>0</v>
      </c>
      <c r="C237" t="s">
        <v>505</v>
      </c>
      <c r="D237">
        <v>17.65</v>
      </c>
      <c r="E237">
        <v>0</v>
      </c>
      <c r="F237" t="s">
        <v>506</v>
      </c>
      <c r="G237" t="s">
        <v>506</v>
      </c>
      <c r="H237">
        <v>0</v>
      </c>
      <c r="I237">
        <v>2280.07026</v>
      </c>
      <c r="J237">
        <v>0</v>
      </c>
      <c r="K237" t="s">
        <v>506</v>
      </c>
      <c r="L237">
        <v>1.237904246832379</v>
      </c>
      <c r="M237">
        <v>20.24</v>
      </c>
      <c r="N237">
        <v>3.15</v>
      </c>
    </row>
    <row r="238" spans="1:14">
      <c r="A238" s="1" t="s">
        <v>250</v>
      </c>
      <c r="B238">
        <f>HYPERLINK("https://www.suredividend.com/sure-analysis-research-database/","Inhibrx Inc")</f>
        <v>0</v>
      </c>
      <c r="C238" t="s">
        <v>506</v>
      </c>
      <c r="D238">
        <v>24.18</v>
      </c>
      <c r="E238">
        <v>0</v>
      </c>
      <c r="F238" t="s">
        <v>506</v>
      </c>
      <c r="G238" t="s">
        <v>506</v>
      </c>
      <c r="H238">
        <v>0</v>
      </c>
      <c r="I238">
        <v>1053.073384</v>
      </c>
      <c r="J238">
        <v>0</v>
      </c>
      <c r="K238" t="s">
        <v>506</v>
      </c>
      <c r="L238">
        <v>2.153761467785102</v>
      </c>
      <c r="M238">
        <v>34.72</v>
      </c>
      <c r="N238">
        <v>7.67</v>
      </c>
    </row>
    <row r="239" spans="1:14">
      <c r="A239" s="1" t="s">
        <v>251</v>
      </c>
      <c r="B239">
        <f>HYPERLINK("https://www.suredividend.com/sure-analysis-research-database/","Incyte Corp.")</f>
        <v>0</v>
      </c>
      <c r="C239" t="s">
        <v>505</v>
      </c>
      <c r="D239">
        <v>83.2</v>
      </c>
      <c r="E239">
        <v>0</v>
      </c>
      <c r="F239" t="s">
        <v>506</v>
      </c>
      <c r="G239" t="s">
        <v>506</v>
      </c>
      <c r="H239">
        <v>0</v>
      </c>
      <c r="I239">
        <v>18509.958938</v>
      </c>
      <c r="J239">
        <v>21.12888412487872</v>
      </c>
      <c r="K239">
        <v>0</v>
      </c>
      <c r="L239">
        <v>0.550293319832976</v>
      </c>
      <c r="M239">
        <v>84.86</v>
      </c>
      <c r="N239">
        <v>65.06999999999999</v>
      </c>
    </row>
    <row r="240" spans="1:14">
      <c r="A240" s="1" t="s">
        <v>252</v>
      </c>
      <c r="B240">
        <f>HYPERLINK("https://www.suredividend.com/sure-analysis-research-database/","Infinity Pharmaceuticals Inc.")</f>
        <v>0</v>
      </c>
      <c r="C240" t="s">
        <v>505</v>
      </c>
      <c r="D240">
        <v>0.6996</v>
      </c>
      <c r="E240">
        <v>0</v>
      </c>
      <c r="F240" t="s">
        <v>506</v>
      </c>
      <c r="G240" t="s">
        <v>506</v>
      </c>
      <c r="H240">
        <v>0</v>
      </c>
      <c r="I240">
        <v>62.4588</v>
      </c>
      <c r="J240" t="s">
        <v>506</v>
      </c>
      <c r="K240">
        <v>-0</v>
      </c>
      <c r="L240">
        <v>1.776838965001288</v>
      </c>
      <c r="M240">
        <v>1.76</v>
      </c>
      <c r="N240">
        <v>0.4441</v>
      </c>
    </row>
    <row r="241" spans="1:14">
      <c r="A241" s="1" t="s">
        <v>253</v>
      </c>
      <c r="B241">
        <f>HYPERLINK("https://www.suredividend.com/sure-analysis-research-database/","Inogen Inc")</f>
        <v>0</v>
      </c>
      <c r="C241" t="s">
        <v>505</v>
      </c>
      <c r="D241">
        <v>22.6</v>
      </c>
      <c r="E241">
        <v>0</v>
      </c>
      <c r="F241" t="s">
        <v>506</v>
      </c>
      <c r="G241" t="s">
        <v>506</v>
      </c>
      <c r="H241">
        <v>0</v>
      </c>
      <c r="I241">
        <v>518.014645</v>
      </c>
      <c r="J241" t="s">
        <v>506</v>
      </c>
      <c r="K241">
        <v>-0</v>
      </c>
      <c r="L241">
        <v>1.140190163640028</v>
      </c>
      <c r="M241">
        <v>36.3</v>
      </c>
      <c r="N241">
        <v>19.08</v>
      </c>
    </row>
    <row r="242" spans="1:14">
      <c r="A242" s="1" t="s">
        <v>254</v>
      </c>
      <c r="B242">
        <f>HYPERLINK("https://www.suredividend.com/sure-analysis-research-database/","Inovio Pharmaceuticals Inc")</f>
        <v>0</v>
      </c>
      <c r="C242" t="s">
        <v>505</v>
      </c>
      <c r="D242">
        <v>1.69</v>
      </c>
      <c r="E242">
        <v>0</v>
      </c>
      <c r="F242" t="s">
        <v>506</v>
      </c>
      <c r="G242" t="s">
        <v>506</v>
      </c>
      <c r="H242">
        <v>0</v>
      </c>
      <c r="I242">
        <v>421.636856</v>
      </c>
      <c r="J242" t="s">
        <v>506</v>
      </c>
      <c r="K242">
        <v>-0</v>
      </c>
      <c r="L242">
        <v>2.09453402840325</v>
      </c>
      <c r="M242">
        <v>4.32</v>
      </c>
      <c r="N242">
        <v>1.38</v>
      </c>
    </row>
    <row r="243" spans="1:14">
      <c r="A243" s="1" t="s">
        <v>255</v>
      </c>
      <c r="B243">
        <f>HYPERLINK("https://www.suredividend.com/sure-analysis-research-database/","Insmed Inc")</f>
        <v>0</v>
      </c>
      <c r="C243" t="s">
        <v>505</v>
      </c>
      <c r="D243">
        <v>20.88</v>
      </c>
      <c r="E243">
        <v>0</v>
      </c>
      <c r="F243" t="s">
        <v>506</v>
      </c>
      <c r="G243" t="s">
        <v>506</v>
      </c>
      <c r="H243">
        <v>0</v>
      </c>
      <c r="I243">
        <v>2828.755772</v>
      </c>
      <c r="J243" t="s">
        <v>506</v>
      </c>
      <c r="K243">
        <v>-0</v>
      </c>
      <c r="L243">
        <v>1.246247083051747</v>
      </c>
      <c r="M243">
        <v>28.94</v>
      </c>
      <c r="N243">
        <v>16.41</v>
      </c>
    </row>
    <row r="244" spans="1:14">
      <c r="A244" s="1" t="s">
        <v>256</v>
      </c>
      <c r="B244">
        <f>HYPERLINK("https://www.suredividend.com/sure-analysis-research-database/","Innoviva Inc")</f>
        <v>0</v>
      </c>
      <c r="C244" t="s">
        <v>505</v>
      </c>
      <c r="D244">
        <v>13.02</v>
      </c>
      <c r="E244">
        <v>0</v>
      </c>
      <c r="F244" t="s">
        <v>506</v>
      </c>
      <c r="G244" t="s">
        <v>506</v>
      </c>
      <c r="H244">
        <v>0</v>
      </c>
      <c r="I244">
        <v>908.5770690000001</v>
      </c>
      <c r="J244">
        <v>3.105397049354022</v>
      </c>
      <c r="K244">
        <v>0</v>
      </c>
      <c r="L244">
        <v>0.5049635669026761</v>
      </c>
      <c r="M244">
        <v>20.71</v>
      </c>
      <c r="N244">
        <v>11.57</v>
      </c>
    </row>
    <row r="245" spans="1:14">
      <c r="A245" s="1" t="s">
        <v>257</v>
      </c>
      <c r="B245">
        <f>HYPERLINK("https://www.suredividend.com/sure-analysis-research-database/","Ionis Pharmaceuticals Inc")</f>
        <v>0</v>
      </c>
      <c r="C245" t="s">
        <v>505</v>
      </c>
      <c r="D245">
        <v>40.76</v>
      </c>
      <c r="E245">
        <v>0</v>
      </c>
      <c r="F245" t="s">
        <v>506</v>
      </c>
      <c r="G245" t="s">
        <v>506</v>
      </c>
      <c r="H245">
        <v>0</v>
      </c>
      <c r="I245">
        <v>5789.958</v>
      </c>
      <c r="J245">
        <v>790.8698265264308</v>
      </c>
      <c r="K245">
        <v>0</v>
      </c>
      <c r="L245">
        <v>0.862059456864757</v>
      </c>
      <c r="M245">
        <v>48.82</v>
      </c>
      <c r="N245">
        <v>28.25</v>
      </c>
    </row>
    <row r="246" spans="1:14">
      <c r="A246" s="1" t="s">
        <v>258</v>
      </c>
      <c r="B246">
        <f>HYPERLINK("https://www.suredividend.com/sure-analysis-research-database/","Iovance Biotherapeutics Inc")</f>
        <v>0</v>
      </c>
      <c r="C246" t="s">
        <v>505</v>
      </c>
      <c r="D246">
        <v>6.27</v>
      </c>
      <c r="E246">
        <v>0</v>
      </c>
      <c r="F246" t="s">
        <v>506</v>
      </c>
      <c r="G246" t="s">
        <v>506</v>
      </c>
      <c r="H246">
        <v>0</v>
      </c>
      <c r="I246">
        <v>989.660443</v>
      </c>
      <c r="J246">
        <v>0</v>
      </c>
      <c r="K246" t="s">
        <v>506</v>
      </c>
      <c r="L246">
        <v>1.329777197161043</v>
      </c>
      <c r="M246">
        <v>18.73</v>
      </c>
      <c r="N246">
        <v>5.42</v>
      </c>
    </row>
    <row r="247" spans="1:14">
      <c r="A247" s="1" t="s">
        <v>259</v>
      </c>
      <c r="B247">
        <f>HYPERLINK("https://www.suredividend.com/sure-analysis-research-database/","Innate Pharma")</f>
        <v>0</v>
      </c>
      <c r="C247" t="s">
        <v>505</v>
      </c>
      <c r="D247">
        <v>3.57</v>
      </c>
      <c r="E247">
        <v>0</v>
      </c>
      <c r="F247" t="s">
        <v>506</v>
      </c>
      <c r="G247" t="s">
        <v>506</v>
      </c>
      <c r="H247">
        <v>0</v>
      </c>
      <c r="I247">
        <v>286.357086</v>
      </c>
      <c r="J247">
        <v>0</v>
      </c>
      <c r="K247" t="s">
        <v>506</v>
      </c>
      <c r="L247">
        <v>0.8365654812774771</v>
      </c>
      <c r="M247">
        <v>4.1</v>
      </c>
      <c r="N247">
        <v>1.9</v>
      </c>
    </row>
    <row r="248" spans="1:14">
      <c r="A248" s="1" t="s">
        <v>260</v>
      </c>
      <c r="B248">
        <f>HYPERLINK("https://www.suredividend.com/sure-analysis-research-database/","Century Therapeutics Inc")</f>
        <v>0</v>
      </c>
      <c r="C248" t="s">
        <v>506</v>
      </c>
      <c r="D248">
        <v>4.61</v>
      </c>
      <c r="E248">
        <v>0</v>
      </c>
      <c r="F248" t="s">
        <v>506</v>
      </c>
      <c r="G248" t="s">
        <v>506</v>
      </c>
      <c r="H248">
        <v>0</v>
      </c>
      <c r="I248">
        <v>271.871279</v>
      </c>
      <c r="J248">
        <v>0</v>
      </c>
      <c r="K248" t="s">
        <v>506</v>
      </c>
      <c r="L248">
        <v>1.182255025331309</v>
      </c>
      <c r="M248">
        <v>15.38</v>
      </c>
      <c r="N248">
        <v>4.34</v>
      </c>
    </row>
    <row r="249" spans="1:14">
      <c r="A249" s="1" t="s">
        <v>261</v>
      </c>
      <c r="B249">
        <f>HYPERLINK("https://www.suredividend.com/sure-analysis-research-database/","IQVIA Holdings Inc")</f>
        <v>0</v>
      </c>
      <c r="C249" t="s">
        <v>505</v>
      </c>
      <c r="D249">
        <v>223.61</v>
      </c>
      <c r="E249">
        <v>0</v>
      </c>
      <c r="F249" t="s">
        <v>506</v>
      </c>
      <c r="G249" t="s">
        <v>506</v>
      </c>
      <c r="H249">
        <v>0</v>
      </c>
      <c r="I249">
        <v>41533.326543</v>
      </c>
      <c r="J249">
        <v>35.13817812439087</v>
      </c>
      <c r="K249">
        <v>0</v>
      </c>
      <c r="L249">
        <v>1.171327544719142</v>
      </c>
      <c r="M249">
        <v>256.62</v>
      </c>
      <c r="N249">
        <v>165.75</v>
      </c>
    </row>
    <row r="250" spans="1:14">
      <c r="A250" s="1" t="s">
        <v>262</v>
      </c>
      <c r="B250">
        <f>HYPERLINK("https://www.suredividend.com/sure-analysis-research-database/","Ironwood Pharmaceuticals Inc")</f>
        <v>0</v>
      </c>
      <c r="C250" t="s">
        <v>505</v>
      </c>
      <c r="D250">
        <v>11.41</v>
      </c>
      <c r="E250">
        <v>0</v>
      </c>
      <c r="F250" t="s">
        <v>506</v>
      </c>
      <c r="G250" t="s">
        <v>506</v>
      </c>
      <c r="H250">
        <v>0</v>
      </c>
      <c r="I250">
        <v>1750.242393</v>
      </c>
      <c r="J250">
        <v>10.44471864374717</v>
      </c>
      <c r="K250">
        <v>0</v>
      </c>
      <c r="L250">
        <v>0.5083470357077801</v>
      </c>
      <c r="M250">
        <v>12.95</v>
      </c>
      <c r="N250">
        <v>9.73</v>
      </c>
    </row>
    <row r="251" spans="1:14">
      <c r="A251" s="1" t="s">
        <v>263</v>
      </c>
      <c r="B251">
        <f>HYPERLINK("https://www.suredividend.com/sure-analysis-research-database/","IVERIC bio Inc")</f>
        <v>0</v>
      </c>
      <c r="C251" t="s">
        <v>505</v>
      </c>
      <c r="D251">
        <v>20.29</v>
      </c>
      <c r="E251">
        <v>0</v>
      </c>
      <c r="F251" t="s">
        <v>506</v>
      </c>
      <c r="G251" t="s">
        <v>506</v>
      </c>
      <c r="H251">
        <v>0</v>
      </c>
      <c r="I251">
        <v>2449.476629</v>
      </c>
      <c r="J251">
        <v>0</v>
      </c>
      <c r="K251" t="s">
        <v>506</v>
      </c>
      <c r="L251">
        <v>1.327855860366879</v>
      </c>
      <c r="M251">
        <v>24.33</v>
      </c>
      <c r="N251">
        <v>8.85</v>
      </c>
    </row>
    <row r="252" spans="1:14">
      <c r="A252" s="1" t="s">
        <v>264</v>
      </c>
      <c r="B252">
        <f>HYPERLINK("https://www.suredividend.com/sure-analysis-research-database/","Intuitive Surgical Inc")</f>
        <v>0</v>
      </c>
      <c r="C252" t="s">
        <v>505</v>
      </c>
      <c r="D252">
        <v>256.77</v>
      </c>
      <c r="E252">
        <v>0</v>
      </c>
      <c r="F252" t="s">
        <v>506</v>
      </c>
      <c r="G252" t="s">
        <v>506</v>
      </c>
      <c r="H252">
        <v>0</v>
      </c>
      <c r="I252">
        <v>90738.556039</v>
      </c>
      <c r="J252">
        <v>65.84800873650217</v>
      </c>
      <c r="K252">
        <v>0</v>
      </c>
      <c r="L252">
        <v>1.346613954053883</v>
      </c>
      <c r="M252">
        <v>308.97</v>
      </c>
      <c r="N252">
        <v>180.07</v>
      </c>
    </row>
    <row r="253" spans="1:14">
      <c r="A253" s="1" t="s">
        <v>265</v>
      </c>
      <c r="B253">
        <f>HYPERLINK("https://www.suredividend.com/sure-analysis-research-database/","Intra-Cellular Therapies Inc")</f>
        <v>0</v>
      </c>
      <c r="C253" t="s">
        <v>505</v>
      </c>
      <c r="D253">
        <v>47.95</v>
      </c>
      <c r="E253">
        <v>0</v>
      </c>
      <c r="F253" t="s">
        <v>506</v>
      </c>
      <c r="G253" t="s">
        <v>506</v>
      </c>
      <c r="H253">
        <v>0</v>
      </c>
      <c r="I253">
        <v>4541.107339</v>
      </c>
      <c r="J253">
        <v>0</v>
      </c>
      <c r="K253" t="s">
        <v>506</v>
      </c>
      <c r="L253">
        <v>0.6927164722607411</v>
      </c>
      <c r="M253">
        <v>66</v>
      </c>
      <c r="N253">
        <v>40.61</v>
      </c>
    </row>
    <row r="254" spans="1:14">
      <c r="A254" s="1" t="s">
        <v>266</v>
      </c>
      <c r="B254">
        <f>HYPERLINK("https://www.suredividend.com/sure-analysis-research-database/","Integer Holdings Corp")</f>
        <v>0</v>
      </c>
      <c r="C254" t="s">
        <v>505</v>
      </c>
      <c r="D254">
        <v>74.20999999999999</v>
      </c>
      <c r="E254">
        <v>0</v>
      </c>
      <c r="F254" t="s">
        <v>506</v>
      </c>
      <c r="G254" t="s">
        <v>506</v>
      </c>
      <c r="H254">
        <v>0</v>
      </c>
      <c r="I254">
        <v>2458.650991</v>
      </c>
      <c r="J254">
        <v>34.12470666532499</v>
      </c>
      <c r="K254">
        <v>0</v>
      </c>
      <c r="L254">
        <v>0.9950936238450351</v>
      </c>
      <c r="M254">
        <v>88.58</v>
      </c>
      <c r="N254">
        <v>50.05</v>
      </c>
    </row>
    <row r="255" spans="1:14">
      <c r="A255" s="1" t="s">
        <v>267</v>
      </c>
      <c r="B255">
        <f>HYPERLINK("https://www.suredividend.com/sure-analysis-research-database/","ITeos Therapeutics Inc")</f>
        <v>0</v>
      </c>
      <c r="C255" t="s">
        <v>506</v>
      </c>
      <c r="D255">
        <v>21.7</v>
      </c>
      <c r="E255">
        <v>0</v>
      </c>
      <c r="F255" t="s">
        <v>506</v>
      </c>
      <c r="G255" t="s">
        <v>506</v>
      </c>
      <c r="H255">
        <v>0</v>
      </c>
      <c r="I255">
        <v>771.984509</v>
      </c>
      <c r="J255">
        <v>0</v>
      </c>
      <c r="K255" t="s">
        <v>506</v>
      </c>
      <c r="L255">
        <v>1.162469433709077</v>
      </c>
      <c r="M255">
        <v>37.88</v>
      </c>
      <c r="N255">
        <v>16.21</v>
      </c>
    </row>
    <row r="256" spans="1:14">
      <c r="A256" s="1" t="s">
        <v>268</v>
      </c>
      <c r="B256">
        <f>HYPERLINK("https://www.suredividend.com/sure-analysis-research-database/","Janux Therapeutics Inc")</f>
        <v>0</v>
      </c>
      <c r="C256" t="s">
        <v>506</v>
      </c>
      <c r="D256">
        <v>21.71</v>
      </c>
      <c r="E256">
        <v>0</v>
      </c>
      <c r="F256" t="s">
        <v>506</v>
      </c>
      <c r="G256" t="s">
        <v>506</v>
      </c>
      <c r="H256">
        <v>0</v>
      </c>
      <c r="I256">
        <v>904.50436</v>
      </c>
      <c r="J256">
        <v>0</v>
      </c>
      <c r="K256" t="s">
        <v>506</v>
      </c>
      <c r="L256">
        <v>1.413086702666402</v>
      </c>
      <c r="M256">
        <v>23.32</v>
      </c>
      <c r="N256">
        <v>9.390000000000001</v>
      </c>
    </row>
    <row r="257" spans="1:14">
      <c r="A257" s="1" t="s">
        <v>269</v>
      </c>
      <c r="B257">
        <f>HYPERLINK("https://www.suredividend.com/sure-analysis-research-database/","Jounce Therapeutics Inc")</f>
        <v>0</v>
      </c>
      <c r="C257" t="s">
        <v>505</v>
      </c>
      <c r="D257">
        <v>1.09</v>
      </c>
      <c r="E257">
        <v>0</v>
      </c>
      <c r="F257" t="s">
        <v>506</v>
      </c>
      <c r="G257" t="s">
        <v>506</v>
      </c>
      <c r="H257">
        <v>0</v>
      </c>
      <c r="I257">
        <v>56.346718</v>
      </c>
      <c r="J257">
        <v>0</v>
      </c>
      <c r="K257" t="s">
        <v>506</v>
      </c>
      <c r="L257">
        <v>0.7831827762387941</v>
      </c>
      <c r="M257">
        <v>8.800000000000001</v>
      </c>
      <c r="N257">
        <v>0.5773</v>
      </c>
    </row>
    <row r="258" spans="1:14">
      <c r="A258" s="1" t="s">
        <v>270</v>
      </c>
      <c r="B258">
        <f>HYPERLINK("https://www.suredividend.com/sure-analysis-JNJ/","Johnson &amp; Johnson")</f>
        <v>0</v>
      </c>
      <c r="C258" t="s">
        <v>505</v>
      </c>
      <c r="D258">
        <v>168.74</v>
      </c>
      <c r="E258">
        <v>0.02678677254948441</v>
      </c>
      <c r="F258">
        <v>0.06603773584905648</v>
      </c>
      <c r="G258">
        <v>0.06110859290365855</v>
      </c>
      <c r="H258">
        <v>4.407505678082418</v>
      </c>
      <c r="I258">
        <v>441167.963845</v>
      </c>
      <c r="J258">
        <v>23.02907364645717</v>
      </c>
      <c r="K258">
        <v>0.6138587295379413</v>
      </c>
      <c r="L258">
        <v>0.310942413798187</v>
      </c>
      <c r="M258">
        <v>183.08</v>
      </c>
      <c r="N258">
        <v>152.71</v>
      </c>
    </row>
    <row r="259" spans="1:14">
      <c r="A259" s="1" t="s">
        <v>271</v>
      </c>
      <c r="B259">
        <f>HYPERLINK("https://www.suredividend.com/sure-analysis-research-database/","Joint Corp")</f>
        <v>0</v>
      </c>
      <c r="C259" t="s">
        <v>505</v>
      </c>
      <c r="D259">
        <v>18.38</v>
      </c>
      <c r="E259">
        <v>0</v>
      </c>
      <c r="F259" t="s">
        <v>506</v>
      </c>
      <c r="G259" t="s">
        <v>506</v>
      </c>
      <c r="H259">
        <v>0</v>
      </c>
      <c r="I259">
        <v>267.0555</v>
      </c>
      <c r="J259">
        <v>0</v>
      </c>
      <c r="K259" t="s">
        <v>506</v>
      </c>
      <c r="L259">
        <v>1.627609394523983</v>
      </c>
      <c r="M259">
        <v>57.46</v>
      </c>
      <c r="N259">
        <v>12.85</v>
      </c>
    </row>
    <row r="260" spans="1:14">
      <c r="A260" s="1" t="s">
        <v>272</v>
      </c>
      <c r="B260">
        <f>HYPERLINK("https://www.suredividend.com/sure-analysis-research-database/","KalVista Pharmaceuticals Inc")</f>
        <v>0</v>
      </c>
      <c r="C260" t="s">
        <v>505</v>
      </c>
      <c r="D260">
        <v>7.44</v>
      </c>
      <c r="E260">
        <v>0</v>
      </c>
      <c r="F260" t="s">
        <v>506</v>
      </c>
      <c r="G260" t="s">
        <v>506</v>
      </c>
      <c r="H260">
        <v>0</v>
      </c>
      <c r="I260">
        <v>183.159036</v>
      </c>
      <c r="J260" t="s">
        <v>506</v>
      </c>
      <c r="K260">
        <v>-0</v>
      </c>
      <c r="L260">
        <v>0.6091707043389111</v>
      </c>
      <c r="M260">
        <v>17.35</v>
      </c>
      <c r="N260">
        <v>4.12</v>
      </c>
    </row>
    <row r="261" spans="1:14">
      <c r="A261" s="1" t="s">
        <v>273</v>
      </c>
      <c r="B261">
        <f>HYPERLINK("https://www.suredividend.com/sure-analysis-research-database/","Chinook Therapeutics Inc")</f>
        <v>0</v>
      </c>
      <c r="C261" t="s">
        <v>506</v>
      </c>
      <c r="D261">
        <v>26.56</v>
      </c>
      <c r="E261">
        <v>0</v>
      </c>
      <c r="F261" t="s">
        <v>506</v>
      </c>
      <c r="G261" t="s">
        <v>506</v>
      </c>
      <c r="H261">
        <v>0</v>
      </c>
      <c r="I261">
        <v>1698.262867</v>
      </c>
      <c r="J261">
        <v>0</v>
      </c>
      <c r="K261" t="s">
        <v>506</v>
      </c>
      <c r="L261">
        <v>1.085760552743286</v>
      </c>
      <c r="M261">
        <v>27.44</v>
      </c>
      <c r="N261">
        <v>11.16</v>
      </c>
    </row>
    <row r="262" spans="1:14">
      <c r="A262" s="1" t="s">
        <v>274</v>
      </c>
      <c r="B262">
        <f>HYPERLINK("https://www.suredividend.com/sure-analysis-research-database/","Kamada Ltd")</f>
        <v>0</v>
      </c>
      <c r="C262" t="s">
        <v>505</v>
      </c>
      <c r="D262">
        <v>4.8</v>
      </c>
      <c r="E262">
        <v>0</v>
      </c>
      <c r="F262" t="s">
        <v>506</v>
      </c>
      <c r="G262" t="s">
        <v>506</v>
      </c>
      <c r="H262">
        <v>0</v>
      </c>
      <c r="I262">
        <v>215.135798</v>
      </c>
      <c r="J262">
        <v>0</v>
      </c>
      <c r="K262" t="s">
        <v>506</v>
      </c>
      <c r="L262">
        <v>0.6497380341452731</v>
      </c>
      <c r="M262">
        <v>6.22</v>
      </c>
      <c r="N262">
        <v>3.72</v>
      </c>
    </row>
    <row r="263" spans="1:14">
      <c r="A263" s="1" t="s">
        <v>275</v>
      </c>
      <c r="B263">
        <f>HYPERLINK("https://www.suredividend.com/sure-analysis-research-database/","KemPharm Inc")</f>
        <v>0</v>
      </c>
      <c r="C263" t="s">
        <v>505</v>
      </c>
      <c r="D263">
        <v>6.23</v>
      </c>
      <c r="E263">
        <v>0</v>
      </c>
      <c r="F263" t="s">
        <v>506</v>
      </c>
      <c r="G263" t="s">
        <v>506</v>
      </c>
      <c r="H263">
        <v>0</v>
      </c>
      <c r="I263">
        <v>214.96529</v>
      </c>
      <c r="J263">
        <v>0</v>
      </c>
      <c r="K263" t="s">
        <v>506</v>
      </c>
      <c r="L263">
        <v>0.8477314897748661</v>
      </c>
      <c r="M263">
        <v>7.38</v>
      </c>
      <c r="N263">
        <v>4</v>
      </c>
    </row>
    <row r="264" spans="1:14">
      <c r="A264" s="1" t="s">
        <v>276</v>
      </c>
      <c r="B264">
        <f>HYPERLINK("https://www.suredividend.com/sure-analysis-research-database/","Kiniksa Pharmaceuticals Ltd")</f>
        <v>0</v>
      </c>
      <c r="C264" t="s">
        <v>505</v>
      </c>
      <c r="D264">
        <v>14.05</v>
      </c>
      <c r="E264">
        <v>0</v>
      </c>
      <c r="F264" t="s">
        <v>506</v>
      </c>
      <c r="G264" t="s">
        <v>506</v>
      </c>
      <c r="H264">
        <v>0</v>
      </c>
      <c r="I264">
        <v>485.16173</v>
      </c>
      <c r="J264">
        <v>0</v>
      </c>
      <c r="K264" t="s">
        <v>506</v>
      </c>
      <c r="L264">
        <v>0.931537054943624</v>
      </c>
      <c r="M264">
        <v>17.2</v>
      </c>
      <c r="N264">
        <v>7.36</v>
      </c>
    </row>
    <row r="265" spans="1:14">
      <c r="A265" s="1" t="s">
        <v>277</v>
      </c>
      <c r="B265">
        <f>HYPERLINK("https://www.suredividend.com/sure-analysis-research-database/","Kinnate Biopharma Inc")</f>
        <v>0</v>
      </c>
      <c r="C265" t="s">
        <v>506</v>
      </c>
      <c r="D265">
        <v>5.92</v>
      </c>
      <c r="E265">
        <v>0</v>
      </c>
      <c r="F265" t="s">
        <v>506</v>
      </c>
      <c r="G265" t="s">
        <v>506</v>
      </c>
      <c r="H265">
        <v>0</v>
      </c>
      <c r="I265">
        <v>261.454923</v>
      </c>
      <c r="J265">
        <v>0</v>
      </c>
      <c r="K265" t="s">
        <v>506</v>
      </c>
      <c r="L265">
        <v>1.309588289366454</v>
      </c>
      <c r="M265">
        <v>15.86</v>
      </c>
      <c r="N265">
        <v>5.17</v>
      </c>
    </row>
    <row r="266" spans="1:14">
      <c r="A266" s="1" t="s">
        <v>278</v>
      </c>
      <c r="B266">
        <f>HYPERLINK("https://www.suredividend.com/sure-analysis-research-database/","Kodiak Sciences Inc")</f>
        <v>0</v>
      </c>
      <c r="C266" t="s">
        <v>505</v>
      </c>
      <c r="D266">
        <v>7.9</v>
      </c>
      <c r="E266">
        <v>0</v>
      </c>
      <c r="F266" t="s">
        <v>506</v>
      </c>
      <c r="G266" t="s">
        <v>506</v>
      </c>
      <c r="H266">
        <v>0</v>
      </c>
      <c r="I266">
        <v>413.242317</v>
      </c>
      <c r="J266">
        <v>0</v>
      </c>
      <c r="K266" t="s">
        <v>506</v>
      </c>
      <c r="L266">
        <v>1.833561014103365</v>
      </c>
      <c r="M266">
        <v>66.98999999999999</v>
      </c>
      <c r="N266">
        <v>4.9</v>
      </c>
    </row>
    <row r="267" spans="1:14">
      <c r="A267" s="1" t="s">
        <v>279</v>
      </c>
      <c r="B267">
        <f>HYPERLINK("https://www.suredividend.com/sure-analysis-research-database/","Karyopharm Therapeutics Inc")</f>
        <v>0</v>
      </c>
      <c r="C267" t="s">
        <v>505</v>
      </c>
      <c r="D267">
        <v>3.37</v>
      </c>
      <c r="E267">
        <v>0</v>
      </c>
      <c r="F267" t="s">
        <v>506</v>
      </c>
      <c r="G267" t="s">
        <v>506</v>
      </c>
      <c r="H267">
        <v>0</v>
      </c>
      <c r="I267">
        <v>381.528373</v>
      </c>
      <c r="J267">
        <v>0</v>
      </c>
      <c r="K267" t="s">
        <v>506</v>
      </c>
      <c r="L267">
        <v>1.458301384944865</v>
      </c>
      <c r="M267">
        <v>14.73</v>
      </c>
      <c r="N267">
        <v>2.45</v>
      </c>
    </row>
    <row r="268" spans="1:14">
      <c r="A268" s="1" t="s">
        <v>280</v>
      </c>
      <c r="B268">
        <f>HYPERLINK("https://www.suredividend.com/sure-analysis-research-database/","Kronos Bio Inc")</f>
        <v>0</v>
      </c>
      <c r="C268" t="s">
        <v>506</v>
      </c>
      <c r="D268">
        <v>2.27</v>
      </c>
      <c r="E268">
        <v>0</v>
      </c>
      <c r="F268" t="s">
        <v>506</v>
      </c>
      <c r="G268" t="s">
        <v>506</v>
      </c>
      <c r="H268">
        <v>0</v>
      </c>
      <c r="I268">
        <v>129.159309</v>
      </c>
      <c r="J268">
        <v>0</v>
      </c>
      <c r="K268" t="s">
        <v>506</v>
      </c>
      <c r="L268">
        <v>1.854802695179082</v>
      </c>
      <c r="M268">
        <v>10.94</v>
      </c>
      <c r="N268">
        <v>1.35</v>
      </c>
    </row>
    <row r="269" spans="1:14">
      <c r="A269" s="1" t="s">
        <v>281</v>
      </c>
      <c r="B269">
        <f>HYPERLINK("https://www.suredividend.com/sure-analysis-research-database/","Keros Therapeutics Inc")</f>
        <v>0</v>
      </c>
      <c r="C269" t="s">
        <v>505</v>
      </c>
      <c r="D269">
        <v>50.55</v>
      </c>
      <c r="E269">
        <v>0</v>
      </c>
      <c r="F269" t="s">
        <v>506</v>
      </c>
      <c r="G269" t="s">
        <v>506</v>
      </c>
      <c r="H269">
        <v>0</v>
      </c>
      <c r="I269">
        <v>1392.311338</v>
      </c>
      <c r="J269">
        <v>0</v>
      </c>
      <c r="K269" t="s">
        <v>506</v>
      </c>
      <c r="L269">
        <v>1.488001890965428</v>
      </c>
      <c r="M269">
        <v>68.29000000000001</v>
      </c>
      <c r="N269">
        <v>24.38</v>
      </c>
    </row>
    <row r="270" spans="1:14">
      <c r="A270" s="1" t="s">
        <v>282</v>
      </c>
      <c r="B270">
        <f>HYPERLINK("https://www.suredividend.com/sure-analysis-research-database/","Karuna Therapeutics Inc")</f>
        <v>0</v>
      </c>
      <c r="C270" t="s">
        <v>505</v>
      </c>
      <c r="D270">
        <v>193.89</v>
      </c>
      <c r="E270">
        <v>0</v>
      </c>
      <c r="F270" t="s">
        <v>506</v>
      </c>
      <c r="G270" t="s">
        <v>506</v>
      </c>
      <c r="H270">
        <v>0</v>
      </c>
      <c r="I270">
        <v>6662.598833</v>
      </c>
      <c r="J270">
        <v>0</v>
      </c>
      <c r="K270" t="s">
        <v>506</v>
      </c>
      <c r="L270">
        <v>1.192399850732356</v>
      </c>
      <c r="M270">
        <v>278.25</v>
      </c>
      <c r="N270">
        <v>92.26000000000001</v>
      </c>
    </row>
    <row r="271" spans="1:14">
      <c r="A271" s="1" t="s">
        <v>283</v>
      </c>
      <c r="B271">
        <f>HYPERLINK("https://www.suredividend.com/sure-analysis-research-database/","Krystal Biotech Inc")</f>
        <v>0</v>
      </c>
      <c r="C271" t="s">
        <v>505</v>
      </c>
      <c r="D271">
        <v>81.23</v>
      </c>
      <c r="E271">
        <v>0</v>
      </c>
      <c r="F271" t="s">
        <v>506</v>
      </c>
      <c r="G271" t="s">
        <v>506</v>
      </c>
      <c r="H271">
        <v>0</v>
      </c>
      <c r="I271">
        <v>2091.481366</v>
      </c>
      <c r="J271">
        <v>0</v>
      </c>
      <c r="K271" t="s">
        <v>506</v>
      </c>
      <c r="L271">
        <v>1.450301125473833</v>
      </c>
      <c r="M271">
        <v>85.65000000000001</v>
      </c>
      <c r="N271">
        <v>47.67</v>
      </c>
    </row>
    <row r="272" spans="1:14">
      <c r="A272" s="1" t="s">
        <v>284</v>
      </c>
      <c r="B272">
        <f>HYPERLINK("https://www.suredividend.com/sure-analysis-research-database/","Kura Oncology Inc")</f>
        <v>0</v>
      </c>
      <c r="C272" t="s">
        <v>505</v>
      </c>
      <c r="D272">
        <v>13.93</v>
      </c>
      <c r="E272">
        <v>0</v>
      </c>
      <c r="F272" t="s">
        <v>506</v>
      </c>
      <c r="G272" t="s">
        <v>506</v>
      </c>
      <c r="H272">
        <v>0</v>
      </c>
      <c r="I272">
        <v>931.87482</v>
      </c>
      <c r="J272">
        <v>0</v>
      </c>
      <c r="K272" t="s">
        <v>506</v>
      </c>
      <c r="L272">
        <v>1.12857660924755</v>
      </c>
      <c r="M272">
        <v>19.93</v>
      </c>
      <c r="N272">
        <v>10.41</v>
      </c>
    </row>
    <row r="273" spans="1:14">
      <c r="A273" s="1" t="s">
        <v>285</v>
      </c>
      <c r="B273">
        <f>HYPERLINK("https://www.suredividend.com/sure-analysis-research-database/","Kymera Therapeutics Inc")</f>
        <v>0</v>
      </c>
      <c r="C273" t="s">
        <v>506</v>
      </c>
      <c r="D273">
        <v>35</v>
      </c>
      <c r="E273">
        <v>0</v>
      </c>
      <c r="F273" t="s">
        <v>506</v>
      </c>
      <c r="G273" t="s">
        <v>506</v>
      </c>
      <c r="H273">
        <v>0</v>
      </c>
      <c r="I273">
        <v>1920.265445</v>
      </c>
      <c r="J273">
        <v>0</v>
      </c>
      <c r="K273" t="s">
        <v>506</v>
      </c>
      <c r="L273">
        <v>1.720752808884339</v>
      </c>
      <c r="M273">
        <v>46.22</v>
      </c>
      <c r="N273">
        <v>13.15</v>
      </c>
    </row>
    <row r="274" spans="1:14">
      <c r="A274" s="1" t="s">
        <v>286</v>
      </c>
      <c r="B274">
        <f>HYPERLINK("https://www.suredividend.com/sure-analysis-research-database/","Kezar Life Sciences Inc")</f>
        <v>0</v>
      </c>
      <c r="C274" t="s">
        <v>505</v>
      </c>
      <c r="D274">
        <v>6.42</v>
      </c>
      <c r="E274">
        <v>0</v>
      </c>
      <c r="F274" t="s">
        <v>506</v>
      </c>
      <c r="G274" t="s">
        <v>506</v>
      </c>
      <c r="H274">
        <v>0</v>
      </c>
      <c r="I274">
        <v>438.987139</v>
      </c>
      <c r="J274">
        <v>0</v>
      </c>
      <c r="K274" t="s">
        <v>506</v>
      </c>
      <c r="L274">
        <v>0.906677650801982</v>
      </c>
      <c r="M274">
        <v>18.55</v>
      </c>
      <c r="N274">
        <v>4.31</v>
      </c>
    </row>
    <row r="275" spans="1:14">
      <c r="A275" s="1" t="s">
        <v>287</v>
      </c>
      <c r="B275">
        <f>HYPERLINK("https://www.suredividend.com/sure-analysis-research-database/","Standard BioTools Inc")</f>
        <v>0</v>
      </c>
      <c r="C275" t="s">
        <v>506</v>
      </c>
      <c r="D275">
        <v>1.97</v>
      </c>
      <c r="E275">
        <v>0</v>
      </c>
      <c r="F275" t="s">
        <v>506</v>
      </c>
      <c r="G275" t="s">
        <v>506</v>
      </c>
      <c r="H275">
        <v>0</v>
      </c>
      <c r="I275">
        <v>156.213993</v>
      </c>
      <c r="J275" t="s">
        <v>506</v>
      </c>
      <c r="K275">
        <v>-0</v>
      </c>
      <c r="L275">
        <v>1.529097796735958</v>
      </c>
      <c r="M275">
        <v>4.23</v>
      </c>
      <c r="N275">
        <v>0.92</v>
      </c>
    </row>
    <row r="276" spans="1:14">
      <c r="A276" s="1" t="s">
        <v>288</v>
      </c>
      <c r="B276">
        <f>HYPERLINK("https://www.suredividend.com/sure-analysis-research-database/","Landos Biopharma Inc")</f>
        <v>0</v>
      </c>
      <c r="C276" t="s">
        <v>506</v>
      </c>
      <c r="D276">
        <v>0.443</v>
      </c>
      <c r="E276">
        <v>0</v>
      </c>
      <c r="F276" t="s">
        <v>506</v>
      </c>
      <c r="G276" t="s">
        <v>506</v>
      </c>
      <c r="H276">
        <v>0</v>
      </c>
      <c r="I276">
        <v>17.832916</v>
      </c>
      <c r="J276">
        <v>0</v>
      </c>
      <c r="K276" t="s">
        <v>506</v>
      </c>
      <c r="L276">
        <v>1.092197311076335</v>
      </c>
      <c r="M276">
        <v>3.72</v>
      </c>
      <c r="N276">
        <v>0.2111</v>
      </c>
    </row>
    <row r="277" spans="1:14">
      <c r="A277" s="1" t="s">
        <v>289</v>
      </c>
      <c r="B277">
        <f>HYPERLINK("https://www.suredividend.com/sure-analysis-research-database/","Lineage Cell Therapeutics Inc")</f>
        <v>0</v>
      </c>
      <c r="C277" t="s">
        <v>505</v>
      </c>
      <c r="D277">
        <v>1.49</v>
      </c>
      <c r="E277">
        <v>0</v>
      </c>
      <c r="F277" t="s">
        <v>506</v>
      </c>
      <c r="G277" t="s">
        <v>506</v>
      </c>
      <c r="H277">
        <v>0</v>
      </c>
      <c r="I277">
        <v>253.264739</v>
      </c>
      <c r="J277" t="s">
        <v>506</v>
      </c>
      <c r="K277">
        <v>-0</v>
      </c>
      <c r="L277">
        <v>0.971845158274354</v>
      </c>
      <c r="M277">
        <v>1.79</v>
      </c>
      <c r="N277">
        <v>1.02</v>
      </c>
    </row>
    <row r="278" spans="1:14">
      <c r="A278" s="1" t="s">
        <v>290</v>
      </c>
      <c r="B278">
        <f>HYPERLINK("https://www.suredividend.com/sure-analysis-research-database/","Legend Biotech Corp")</f>
        <v>0</v>
      </c>
      <c r="C278" t="s">
        <v>506</v>
      </c>
      <c r="D278">
        <v>54.23</v>
      </c>
      <c r="E278">
        <v>0</v>
      </c>
      <c r="F278" t="s">
        <v>506</v>
      </c>
      <c r="G278" t="s">
        <v>506</v>
      </c>
      <c r="H278">
        <v>0</v>
      </c>
      <c r="I278">
        <v>8898.700591999999</v>
      </c>
      <c r="J278">
        <v>0</v>
      </c>
      <c r="K278" t="s">
        <v>506</v>
      </c>
      <c r="L278">
        <v>1.011044131340965</v>
      </c>
      <c r="M278">
        <v>57.72</v>
      </c>
      <c r="N278">
        <v>30.76</v>
      </c>
    </row>
    <row r="279" spans="1:14">
      <c r="A279" s="1" t="s">
        <v>291</v>
      </c>
      <c r="B279">
        <f>HYPERLINK("https://www.suredividend.com/sure-analysis-research-database/","Ligand Pharmaceuticals, Inc.")</f>
        <v>0</v>
      </c>
      <c r="C279" t="s">
        <v>505</v>
      </c>
      <c r="D279">
        <v>70.42</v>
      </c>
      <c r="E279">
        <v>0</v>
      </c>
      <c r="F279" t="s">
        <v>506</v>
      </c>
      <c r="G279" t="s">
        <v>506</v>
      </c>
      <c r="H279">
        <v>0</v>
      </c>
      <c r="I279">
        <v>1189.645833</v>
      </c>
      <c r="J279" t="s">
        <v>506</v>
      </c>
      <c r="K279">
        <v>-0</v>
      </c>
      <c r="M279">
        <v>128.51</v>
      </c>
      <c r="N279">
        <v>60.12</v>
      </c>
    </row>
    <row r="280" spans="1:14">
      <c r="A280" s="1" t="s">
        <v>292</v>
      </c>
      <c r="B280">
        <f>HYPERLINK("https://www.suredividend.com/sure-analysis-research-database/","Laboratory Corp. Of America Holdings")</f>
        <v>0</v>
      </c>
      <c r="C280" t="s">
        <v>505</v>
      </c>
      <c r="D280">
        <v>255.59</v>
      </c>
      <c r="E280">
        <v>0.008426727019806001</v>
      </c>
      <c r="F280" t="s">
        <v>506</v>
      </c>
      <c r="G280" t="s">
        <v>506</v>
      </c>
      <c r="H280">
        <v>2.153787158992297</v>
      </c>
      <c r="I280">
        <v>22645.274</v>
      </c>
      <c r="J280">
        <v>12.89594191343964</v>
      </c>
      <c r="K280">
        <v>0.1145631467549094</v>
      </c>
      <c r="L280">
        <v>0.7114237251405621</v>
      </c>
      <c r="M280">
        <v>287.71</v>
      </c>
      <c r="N280">
        <v>199.73</v>
      </c>
    </row>
    <row r="281" spans="1:14">
      <c r="A281" s="1" t="s">
        <v>293</v>
      </c>
      <c r="B281">
        <f>HYPERLINK("https://www.suredividend.com/sure-analysis-LLY/","Lilly(Eli) &amp; Co")</f>
        <v>0</v>
      </c>
      <c r="C281" t="s">
        <v>505</v>
      </c>
      <c r="D281">
        <v>346.07</v>
      </c>
      <c r="E281">
        <v>0.01306094142803479</v>
      </c>
      <c r="F281">
        <v>0.1529411764705881</v>
      </c>
      <c r="G281">
        <v>0.1174309853441813</v>
      </c>
      <c r="H281">
        <v>3.902190287368028</v>
      </c>
      <c r="I281">
        <v>328828.065853</v>
      </c>
      <c r="J281">
        <v>54.50309385616257</v>
      </c>
      <c r="K281">
        <v>0.5859144575627669</v>
      </c>
      <c r="L281">
        <v>0.5323866226149611</v>
      </c>
      <c r="M281">
        <v>375.25</v>
      </c>
      <c r="N281">
        <v>229.54</v>
      </c>
    </row>
    <row r="282" spans="1:14">
      <c r="A282" s="1" t="s">
        <v>294</v>
      </c>
      <c r="B282">
        <f>HYPERLINK("https://www.suredividend.com/sure-analysis-research-database/","Lemaitre Vascular Inc")</f>
        <v>0</v>
      </c>
      <c r="C282" t="s">
        <v>505</v>
      </c>
      <c r="D282">
        <v>47.16</v>
      </c>
      <c r="E282">
        <v>0.010560284758981</v>
      </c>
      <c r="F282">
        <v>0.1363636363636365</v>
      </c>
      <c r="G282">
        <v>0.1229551070568209</v>
      </c>
      <c r="H282">
        <v>0.498023029233589</v>
      </c>
      <c r="I282">
        <v>1037.561501</v>
      </c>
      <c r="J282">
        <v>0</v>
      </c>
      <c r="K282" t="s">
        <v>506</v>
      </c>
      <c r="L282">
        <v>0.8227531982133941</v>
      </c>
      <c r="M282">
        <v>56.09</v>
      </c>
      <c r="N282">
        <v>38.01</v>
      </c>
    </row>
    <row r="283" spans="1:14">
      <c r="A283" s="1" t="s">
        <v>295</v>
      </c>
      <c r="B283">
        <f>HYPERLINK("https://www.suredividend.com/sure-analysis-research-database/","Lantheus Holdings Inc")</f>
        <v>0</v>
      </c>
      <c r="C283" t="s">
        <v>505</v>
      </c>
      <c r="D283">
        <v>53.42</v>
      </c>
      <c r="E283">
        <v>0</v>
      </c>
      <c r="F283" t="s">
        <v>506</v>
      </c>
      <c r="G283" t="s">
        <v>506</v>
      </c>
      <c r="H283">
        <v>0</v>
      </c>
      <c r="I283">
        <v>3677.010141</v>
      </c>
      <c r="J283">
        <v>34.35270178499024</v>
      </c>
      <c r="K283">
        <v>0</v>
      </c>
      <c r="L283">
        <v>1.269359264761786</v>
      </c>
      <c r="M283">
        <v>87.47</v>
      </c>
      <c r="N283">
        <v>23.51</v>
      </c>
    </row>
    <row r="284" spans="1:14">
      <c r="A284" s="1" t="s">
        <v>296</v>
      </c>
      <c r="B284">
        <f>HYPERLINK("https://www.suredividend.com/sure-analysis-research-database/","Leap Therapeutics Inc")</f>
        <v>0</v>
      </c>
      <c r="C284" t="s">
        <v>505</v>
      </c>
      <c r="D284">
        <v>0.7191000000000001</v>
      </c>
      <c r="E284">
        <v>0</v>
      </c>
      <c r="F284" t="s">
        <v>506</v>
      </c>
      <c r="G284" t="s">
        <v>506</v>
      </c>
      <c r="H284">
        <v>0</v>
      </c>
      <c r="I284">
        <v>71.206271</v>
      </c>
      <c r="J284">
        <v>0</v>
      </c>
      <c r="K284" t="s">
        <v>506</v>
      </c>
      <c r="L284">
        <v>1.656796661612624</v>
      </c>
      <c r="M284">
        <v>2.57</v>
      </c>
      <c r="N284">
        <v>0.4</v>
      </c>
    </row>
    <row r="285" spans="1:14">
      <c r="A285" s="1" t="s">
        <v>297</v>
      </c>
      <c r="B285">
        <f>HYPERLINK("https://www.suredividend.com/sure-analysis-research-database/","Larimar Therapeutics Inc")</f>
        <v>0</v>
      </c>
      <c r="C285" t="s">
        <v>506</v>
      </c>
      <c r="D285">
        <v>4.35</v>
      </c>
      <c r="E285">
        <v>0</v>
      </c>
      <c r="F285" t="s">
        <v>506</v>
      </c>
      <c r="G285" t="s">
        <v>506</v>
      </c>
      <c r="H285">
        <v>0</v>
      </c>
      <c r="I285">
        <v>188.22102</v>
      </c>
      <c r="J285">
        <v>0</v>
      </c>
      <c r="K285" t="s">
        <v>506</v>
      </c>
      <c r="L285">
        <v>0.7327909504858631</v>
      </c>
      <c r="M285">
        <v>11.05</v>
      </c>
      <c r="N285">
        <v>1.53</v>
      </c>
    </row>
    <row r="286" spans="1:14">
      <c r="A286" s="1" t="s">
        <v>298</v>
      </c>
      <c r="B286">
        <f>HYPERLINK("https://www.suredividend.com/sure-analysis-research-database/","Lyell Immunopharma Inc")</f>
        <v>0</v>
      </c>
      <c r="C286" t="s">
        <v>506</v>
      </c>
      <c r="D286">
        <v>2.99</v>
      </c>
      <c r="E286">
        <v>0</v>
      </c>
      <c r="F286" t="s">
        <v>506</v>
      </c>
      <c r="G286" t="s">
        <v>506</v>
      </c>
      <c r="H286">
        <v>0</v>
      </c>
      <c r="I286">
        <v>745.483625</v>
      </c>
      <c r="J286">
        <v>0</v>
      </c>
      <c r="K286" t="s">
        <v>506</v>
      </c>
      <c r="L286">
        <v>1.652165310035505</v>
      </c>
      <c r="M286">
        <v>8.74</v>
      </c>
      <c r="N286">
        <v>2.74</v>
      </c>
    </row>
    <row r="287" spans="1:14">
      <c r="A287" s="1" t="s">
        <v>299</v>
      </c>
      <c r="B287">
        <f>HYPERLINK("https://www.suredividend.com/sure-analysis-research-database/","Mustang Bio Inc")</f>
        <v>0</v>
      </c>
      <c r="C287" t="s">
        <v>505</v>
      </c>
      <c r="D287">
        <v>0.6988000000000001</v>
      </c>
      <c r="E287">
        <v>0</v>
      </c>
      <c r="F287" t="s">
        <v>506</v>
      </c>
      <c r="G287" t="s">
        <v>506</v>
      </c>
      <c r="H287">
        <v>0</v>
      </c>
      <c r="I287">
        <v>73.52889</v>
      </c>
      <c r="J287">
        <v>0</v>
      </c>
      <c r="K287" t="s">
        <v>506</v>
      </c>
      <c r="L287">
        <v>1.672653352906634</v>
      </c>
      <c r="M287">
        <v>1.3</v>
      </c>
      <c r="N287">
        <v>0.315</v>
      </c>
    </row>
    <row r="288" spans="1:14">
      <c r="A288" s="1" t="s">
        <v>300</v>
      </c>
      <c r="B288">
        <f>HYPERLINK("https://www.suredividend.com/sure-analysis-MCK/","Mckesson Corporation")</f>
        <v>0</v>
      </c>
      <c r="C288" t="s">
        <v>505</v>
      </c>
      <c r="D288">
        <v>378.04</v>
      </c>
      <c r="E288">
        <v>0.005713681091947942</v>
      </c>
      <c r="F288">
        <v>0.1489361702127661</v>
      </c>
      <c r="G288">
        <v>0.09694024046466465</v>
      </c>
      <c r="H288">
        <v>2.016514269316799</v>
      </c>
      <c r="I288">
        <v>53603.607179</v>
      </c>
      <c r="J288">
        <v>26.08448037917275</v>
      </c>
      <c r="K288">
        <v>0.1453867533754001</v>
      </c>
      <c r="L288">
        <v>0.3884855613236</v>
      </c>
      <c r="M288">
        <v>401.21</v>
      </c>
      <c r="N288">
        <v>236.52</v>
      </c>
    </row>
    <row r="289" spans="1:14">
      <c r="A289" s="1" t="s">
        <v>301</v>
      </c>
      <c r="B289">
        <f>HYPERLINK("https://www.suredividend.com/sure-analysis-research-database/","Seres Therapeutics Inc")</f>
        <v>0</v>
      </c>
      <c r="C289" t="s">
        <v>505</v>
      </c>
      <c r="D289">
        <v>5.21</v>
      </c>
      <c r="E289">
        <v>0</v>
      </c>
      <c r="F289" t="s">
        <v>506</v>
      </c>
      <c r="G289" t="s">
        <v>506</v>
      </c>
      <c r="H289">
        <v>0</v>
      </c>
      <c r="I289">
        <v>649.122971</v>
      </c>
      <c r="J289" t="s">
        <v>506</v>
      </c>
      <c r="K289">
        <v>-0</v>
      </c>
      <c r="L289">
        <v>1.532729768198013</v>
      </c>
      <c r="M289">
        <v>9.49</v>
      </c>
      <c r="N289">
        <v>2.5</v>
      </c>
    </row>
    <row r="290" spans="1:14">
      <c r="A290" s="1" t="s">
        <v>302</v>
      </c>
      <c r="B290">
        <f>HYPERLINK("https://www.suredividend.com/sure-analysis-research-database/","Pediatrix Medical Group Inc")</f>
        <v>0</v>
      </c>
      <c r="C290" t="s">
        <v>505</v>
      </c>
      <c r="D290">
        <v>15.2</v>
      </c>
      <c r="E290">
        <v>0</v>
      </c>
      <c r="F290" t="s">
        <v>506</v>
      </c>
      <c r="G290" t="s">
        <v>506</v>
      </c>
      <c r="H290">
        <v>0</v>
      </c>
      <c r="I290">
        <v>1262.660306</v>
      </c>
      <c r="J290">
        <v>14.99739056442417</v>
      </c>
      <c r="K290">
        <v>0</v>
      </c>
      <c r="L290">
        <v>0.9235229500949721</v>
      </c>
      <c r="M290">
        <v>27.11</v>
      </c>
      <c r="N290">
        <v>14.4</v>
      </c>
    </row>
    <row r="291" spans="1:14">
      <c r="A291" s="1" t="s">
        <v>303</v>
      </c>
      <c r="B291">
        <f>HYPERLINK("https://www.suredividend.com/sure-analysis-research-database/","Madrigal Pharmaceuticals Inc")</f>
        <v>0</v>
      </c>
      <c r="C291" t="s">
        <v>505</v>
      </c>
      <c r="D291">
        <v>306.75</v>
      </c>
      <c r="E291">
        <v>0</v>
      </c>
      <c r="F291" t="s">
        <v>506</v>
      </c>
      <c r="G291" t="s">
        <v>506</v>
      </c>
      <c r="H291">
        <v>0</v>
      </c>
      <c r="I291">
        <v>5246.466416</v>
      </c>
      <c r="J291">
        <v>0</v>
      </c>
      <c r="K291" t="s">
        <v>506</v>
      </c>
      <c r="L291">
        <v>0.724797029324862</v>
      </c>
      <c r="M291">
        <v>315.45</v>
      </c>
      <c r="N291">
        <v>52.33</v>
      </c>
    </row>
    <row r="292" spans="1:14">
      <c r="A292" s="1" t="s">
        <v>304</v>
      </c>
      <c r="B292">
        <f>HYPERLINK("https://www.suredividend.com/sure-analysis-research-database/","Veradigm Inc")</f>
        <v>0</v>
      </c>
      <c r="C292" t="s">
        <v>505</v>
      </c>
      <c r="D292">
        <v>18.5</v>
      </c>
      <c r="E292">
        <v>0</v>
      </c>
      <c r="F292" t="s">
        <v>506</v>
      </c>
      <c r="G292" t="s">
        <v>506</v>
      </c>
      <c r="H292">
        <v>0</v>
      </c>
      <c r="I292">
        <v>2021.305856</v>
      </c>
      <c r="J292">
        <v>33.33617864564436</v>
      </c>
      <c r="K292">
        <v>0</v>
      </c>
      <c r="L292">
        <v>0.7389490811550421</v>
      </c>
      <c r="M292">
        <v>23.25</v>
      </c>
      <c r="N292">
        <v>13.59</v>
      </c>
    </row>
    <row r="293" spans="1:14">
      <c r="A293" s="1" t="s">
        <v>305</v>
      </c>
      <c r="B293">
        <f>HYPERLINK("https://www.suredividend.com/sure-analysis-MDT/","Medtronic Plc")</f>
        <v>0</v>
      </c>
      <c r="C293" t="s">
        <v>505</v>
      </c>
      <c r="D293">
        <v>80.91</v>
      </c>
      <c r="E293">
        <v>0.03361759980224942</v>
      </c>
      <c r="F293">
        <v>0.07936507936507953</v>
      </c>
      <c r="G293">
        <v>0.08130999208865752</v>
      </c>
      <c r="H293">
        <v>2.63743394349721</v>
      </c>
      <c r="I293">
        <v>107624.86202</v>
      </c>
      <c r="J293">
        <v>24.89587370344205</v>
      </c>
      <c r="K293">
        <v>0.8165430165626036</v>
      </c>
      <c r="L293">
        <v>0.658458839220267</v>
      </c>
      <c r="M293">
        <v>111.55</v>
      </c>
      <c r="N293">
        <v>75.09999999999999</v>
      </c>
    </row>
    <row r="294" spans="1:14">
      <c r="A294" s="1" t="s">
        <v>306</v>
      </c>
      <c r="B294">
        <f>HYPERLINK("https://www.suredividend.com/sure-analysis-research-database/","Medpace Holdings Inc")</f>
        <v>0</v>
      </c>
      <c r="C294" t="s">
        <v>505</v>
      </c>
      <c r="D294">
        <v>229.14</v>
      </c>
      <c r="E294">
        <v>0</v>
      </c>
      <c r="F294" t="s">
        <v>506</v>
      </c>
      <c r="G294" t="s">
        <v>506</v>
      </c>
      <c r="H294">
        <v>0</v>
      </c>
      <c r="I294">
        <v>7126.230399</v>
      </c>
      <c r="J294">
        <v>31.45113843870404</v>
      </c>
      <c r="K294">
        <v>0</v>
      </c>
      <c r="L294">
        <v>1.286314898887653</v>
      </c>
      <c r="M294">
        <v>235.72</v>
      </c>
      <c r="N294">
        <v>126.95</v>
      </c>
    </row>
    <row r="295" spans="1:14">
      <c r="A295" s="1" t="s">
        <v>307</v>
      </c>
      <c r="B295">
        <f>HYPERLINK("https://www.suredividend.com/sure-analysis-research-database/","Mesoblast Ltd")</f>
        <v>0</v>
      </c>
      <c r="C295" t="s">
        <v>505</v>
      </c>
      <c r="D295">
        <v>3.19</v>
      </c>
      <c r="E295">
        <v>0</v>
      </c>
      <c r="F295" t="s">
        <v>506</v>
      </c>
      <c r="G295" t="s">
        <v>506</v>
      </c>
      <c r="H295">
        <v>0</v>
      </c>
      <c r="I295">
        <v>470.283338</v>
      </c>
      <c r="J295">
        <v>0</v>
      </c>
      <c r="K295" t="s">
        <v>506</v>
      </c>
      <c r="M295">
        <v>4.94</v>
      </c>
      <c r="N295">
        <v>2.14</v>
      </c>
    </row>
    <row r="296" spans="1:14">
      <c r="A296" s="1" t="s">
        <v>308</v>
      </c>
      <c r="B296">
        <f>HYPERLINK("https://www.suredividend.com/sure-analysis-research-database/","Macrogenics Inc")</f>
        <v>0</v>
      </c>
      <c r="C296" t="s">
        <v>505</v>
      </c>
      <c r="D296">
        <v>5.79</v>
      </c>
      <c r="E296">
        <v>0</v>
      </c>
      <c r="F296" t="s">
        <v>506</v>
      </c>
      <c r="G296" t="s">
        <v>506</v>
      </c>
      <c r="H296">
        <v>0</v>
      </c>
      <c r="I296">
        <v>355.94153</v>
      </c>
      <c r="J296">
        <v>0</v>
      </c>
      <c r="K296" t="s">
        <v>506</v>
      </c>
      <c r="L296">
        <v>1.557286736656005</v>
      </c>
      <c r="M296">
        <v>13.27</v>
      </c>
      <c r="N296">
        <v>2.13</v>
      </c>
    </row>
    <row r="297" spans="1:14">
      <c r="A297" s="1" t="s">
        <v>309</v>
      </c>
      <c r="B297">
        <f>HYPERLINK("https://www.suredividend.com/sure-analysis-research-database/","Magenta Therapeutics Inc")</f>
        <v>0</v>
      </c>
      <c r="C297" t="s">
        <v>505</v>
      </c>
      <c r="D297">
        <v>0.51</v>
      </c>
      <c r="E297">
        <v>0</v>
      </c>
      <c r="F297" t="s">
        <v>506</v>
      </c>
      <c r="G297" t="s">
        <v>506</v>
      </c>
      <c r="H297">
        <v>0</v>
      </c>
      <c r="I297">
        <v>30.883315</v>
      </c>
      <c r="J297">
        <v>0</v>
      </c>
      <c r="K297" t="s">
        <v>506</v>
      </c>
      <c r="L297">
        <v>1.022154549053207</v>
      </c>
      <c r="M297">
        <v>3.65</v>
      </c>
      <c r="N297">
        <v>0.321</v>
      </c>
    </row>
    <row r="298" spans="1:14">
      <c r="A298" s="1" t="s">
        <v>310</v>
      </c>
      <c r="B298">
        <f>HYPERLINK("https://www.suredividend.com/sure-analysis-research-database/","MeiraGTx Holdings plc")</f>
        <v>0</v>
      </c>
      <c r="C298" t="s">
        <v>505</v>
      </c>
      <c r="D298">
        <v>6.36</v>
      </c>
      <c r="E298">
        <v>0</v>
      </c>
      <c r="F298" t="s">
        <v>506</v>
      </c>
      <c r="G298" t="s">
        <v>506</v>
      </c>
      <c r="H298">
        <v>0</v>
      </c>
      <c r="I298">
        <v>308.315049</v>
      </c>
      <c r="J298">
        <v>0</v>
      </c>
      <c r="K298" t="s">
        <v>506</v>
      </c>
      <c r="L298">
        <v>1.019949877213803</v>
      </c>
      <c r="M298">
        <v>15.87</v>
      </c>
      <c r="N298">
        <v>5.7</v>
      </c>
    </row>
    <row r="299" spans="1:14">
      <c r="A299" s="1" t="s">
        <v>311</v>
      </c>
      <c r="B299">
        <f>HYPERLINK("https://www.suredividend.com/sure-analysis-research-database/","Mirum Pharmaceuticals Inc")</f>
        <v>0</v>
      </c>
      <c r="C299" t="s">
        <v>505</v>
      </c>
      <c r="D299">
        <v>21.25</v>
      </c>
      <c r="E299">
        <v>0</v>
      </c>
      <c r="F299" t="s">
        <v>506</v>
      </c>
      <c r="G299" t="s">
        <v>506</v>
      </c>
      <c r="H299">
        <v>0</v>
      </c>
      <c r="I299">
        <v>783.495575</v>
      </c>
      <c r="J299">
        <v>0</v>
      </c>
      <c r="K299" t="s">
        <v>506</v>
      </c>
      <c r="L299">
        <v>0.6464732777230771</v>
      </c>
      <c r="M299">
        <v>30.55</v>
      </c>
      <c r="N299">
        <v>16.07</v>
      </c>
    </row>
    <row r="300" spans="1:14">
      <c r="A300" s="1" t="s">
        <v>312</v>
      </c>
      <c r="B300">
        <f>HYPERLINK("https://www.suredividend.com/sure-analysis-research-database/","Mesa Laboratories, Inc.")</f>
        <v>0</v>
      </c>
      <c r="C300" t="s">
        <v>509</v>
      </c>
      <c r="D300">
        <v>196.88</v>
      </c>
      <c r="E300">
        <v>0.003246308317896</v>
      </c>
      <c r="F300" t="s">
        <v>506</v>
      </c>
      <c r="G300" t="s">
        <v>506</v>
      </c>
      <c r="H300">
        <v>0.639133181627467</v>
      </c>
      <c r="I300">
        <v>1050.710562</v>
      </c>
      <c r="J300" t="s">
        <v>506</v>
      </c>
      <c r="K300" t="s">
        <v>506</v>
      </c>
      <c r="L300">
        <v>0.8734753346513051</v>
      </c>
      <c r="M300">
        <v>301.82</v>
      </c>
      <c r="N300">
        <v>114.1</v>
      </c>
    </row>
    <row r="301" spans="1:14">
      <c r="A301" s="1" t="s">
        <v>313</v>
      </c>
      <c r="B301">
        <f>HYPERLINK("https://www.suredividend.com/sure-analysis-research-database/","Merit Medical Systems, Inc.")</f>
        <v>0</v>
      </c>
      <c r="C301" t="s">
        <v>505</v>
      </c>
      <c r="D301">
        <v>70.23</v>
      </c>
      <c r="E301">
        <v>0</v>
      </c>
      <c r="F301" t="s">
        <v>506</v>
      </c>
      <c r="G301" t="s">
        <v>506</v>
      </c>
      <c r="H301">
        <v>0</v>
      </c>
      <c r="I301">
        <v>3997.449813</v>
      </c>
      <c r="J301">
        <v>64.75910143127916</v>
      </c>
      <c r="K301">
        <v>0</v>
      </c>
      <c r="L301">
        <v>0.9268261987127721</v>
      </c>
      <c r="M301">
        <v>76.14</v>
      </c>
      <c r="N301">
        <v>50.46</v>
      </c>
    </row>
    <row r="302" spans="1:14">
      <c r="A302" s="1" t="s">
        <v>314</v>
      </c>
      <c r="B302">
        <f>HYPERLINK("https://www.suredividend.com/sure-analysis-research-database/","Mannkind Corp")</f>
        <v>0</v>
      </c>
      <c r="C302" t="s">
        <v>505</v>
      </c>
      <c r="D302">
        <v>4.75</v>
      </c>
      <c r="E302">
        <v>0</v>
      </c>
      <c r="F302" t="s">
        <v>506</v>
      </c>
      <c r="G302" t="s">
        <v>506</v>
      </c>
      <c r="H302">
        <v>0</v>
      </c>
      <c r="I302">
        <v>1250.179067</v>
      </c>
      <c r="J302" t="s">
        <v>506</v>
      </c>
      <c r="K302">
        <v>-0</v>
      </c>
      <c r="L302">
        <v>1.391390004278293</v>
      </c>
      <c r="M302">
        <v>5.47</v>
      </c>
      <c r="N302">
        <v>2.49</v>
      </c>
    </row>
    <row r="303" spans="1:14">
      <c r="A303" s="1" t="s">
        <v>315</v>
      </c>
      <c r="B303">
        <f>HYPERLINK("https://www.suredividend.com/sure-analysis-research-database/","ModivCare Inc")</f>
        <v>0</v>
      </c>
      <c r="C303" t="s">
        <v>506</v>
      </c>
      <c r="D303">
        <v>104.83</v>
      </c>
      <c r="E303">
        <v>0</v>
      </c>
      <c r="F303" t="s">
        <v>506</v>
      </c>
      <c r="G303" t="s">
        <v>506</v>
      </c>
      <c r="H303">
        <v>0</v>
      </c>
      <c r="I303">
        <v>1482.120505</v>
      </c>
      <c r="J303" t="s">
        <v>506</v>
      </c>
      <c r="K303">
        <v>-0</v>
      </c>
      <c r="L303">
        <v>1.007514809826128</v>
      </c>
      <c r="M303">
        <v>123.38</v>
      </c>
      <c r="N303">
        <v>73.06</v>
      </c>
    </row>
    <row r="304" spans="1:14">
      <c r="A304" s="1" t="s">
        <v>316</v>
      </c>
      <c r="B304">
        <f>HYPERLINK("https://www.suredividend.com/sure-analysis-research-database/","Molina Healthcare Inc")</f>
        <v>0</v>
      </c>
      <c r="C304" t="s">
        <v>505</v>
      </c>
      <c r="D304">
        <v>297.45</v>
      </c>
      <c r="E304">
        <v>0</v>
      </c>
      <c r="F304" t="s">
        <v>506</v>
      </c>
      <c r="G304" t="s">
        <v>506</v>
      </c>
      <c r="H304">
        <v>0</v>
      </c>
      <c r="I304">
        <v>17371.08</v>
      </c>
      <c r="J304">
        <v>20.70450536352801</v>
      </c>
      <c r="K304">
        <v>0</v>
      </c>
      <c r="L304">
        <v>0.5281619843128701</v>
      </c>
      <c r="M304">
        <v>374</v>
      </c>
      <c r="N304">
        <v>249.78</v>
      </c>
    </row>
    <row r="305" spans="1:14">
      <c r="A305" s="1" t="s">
        <v>317</v>
      </c>
      <c r="B305">
        <f>HYPERLINK("https://www.suredividend.com/sure-analysis-research-database/","Morphic Holding Inc")</f>
        <v>0</v>
      </c>
      <c r="C305" t="s">
        <v>505</v>
      </c>
      <c r="D305">
        <v>30.65</v>
      </c>
      <c r="E305">
        <v>0</v>
      </c>
      <c r="F305" t="s">
        <v>506</v>
      </c>
      <c r="G305" t="s">
        <v>506</v>
      </c>
      <c r="H305">
        <v>0</v>
      </c>
      <c r="I305">
        <v>1181.634769</v>
      </c>
      <c r="J305">
        <v>0</v>
      </c>
      <c r="K305" t="s">
        <v>506</v>
      </c>
      <c r="L305">
        <v>1.571767378262067</v>
      </c>
      <c r="M305">
        <v>47.66</v>
      </c>
      <c r="N305">
        <v>19.23</v>
      </c>
    </row>
    <row r="306" spans="1:14">
      <c r="A306" s="1" t="s">
        <v>318</v>
      </c>
      <c r="B306">
        <f>HYPERLINK("https://www.suredividend.com/sure-analysis-research-database/","Mereo Biopharma Group Plc")</f>
        <v>0</v>
      </c>
      <c r="C306" t="s">
        <v>505</v>
      </c>
      <c r="D306">
        <v>0.97</v>
      </c>
      <c r="E306">
        <v>0</v>
      </c>
      <c r="F306" t="s">
        <v>506</v>
      </c>
      <c r="G306" t="s">
        <v>506</v>
      </c>
      <c r="H306">
        <v>0</v>
      </c>
      <c r="I306">
        <v>121.236133</v>
      </c>
      <c r="J306">
        <v>0</v>
      </c>
      <c r="K306" t="s">
        <v>506</v>
      </c>
      <c r="L306">
        <v>1.28694214012135</v>
      </c>
      <c r="M306">
        <v>1.85</v>
      </c>
      <c r="N306">
        <v>0.301</v>
      </c>
    </row>
    <row r="307" spans="1:14">
      <c r="A307" s="1" t="s">
        <v>319</v>
      </c>
      <c r="B307">
        <f>HYPERLINK("https://www.suredividend.com/sure-analysis-MRK/","Merck &amp; Co Inc")</f>
        <v>0</v>
      </c>
      <c r="C307" t="s">
        <v>505</v>
      </c>
      <c r="D307">
        <v>109.94</v>
      </c>
      <c r="E307">
        <v>0.02510460251046025</v>
      </c>
      <c r="F307">
        <v>0.05797101449275344</v>
      </c>
      <c r="G307">
        <v>0.08746759523109526</v>
      </c>
      <c r="H307">
        <v>2.76989191221934</v>
      </c>
      <c r="I307">
        <v>278741.433382</v>
      </c>
      <c r="J307">
        <v>18.26614897651114</v>
      </c>
      <c r="K307">
        <v>0.4555743276676546</v>
      </c>
      <c r="L307">
        <v>0.298818966594024</v>
      </c>
      <c r="M307">
        <v>115.49</v>
      </c>
      <c r="N307">
        <v>70.61</v>
      </c>
    </row>
    <row r="308" spans="1:14">
      <c r="A308" s="1" t="s">
        <v>320</v>
      </c>
      <c r="B308">
        <f>HYPERLINK("https://www.suredividend.com/sure-analysis-research-database/","Moderna Inc")</f>
        <v>0</v>
      </c>
      <c r="C308" t="s">
        <v>505</v>
      </c>
      <c r="D308">
        <v>193.98</v>
      </c>
      <c r="E308">
        <v>0</v>
      </c>
      <c r="F308" t="s">
        <v>506</v>
      </c>
      <c r="G308" t="s">
        <v>506</v>
      </c>
      <c r="H308">
        <v>0</v>
      </c>
      <c r="I308">
        <v>74523.32737699999</v>
      </c>
      <c r="J308">
        <v>6.334324468900977</v>
      </c>
      <c r="K308">
        <v>0</v>
      </c>
      <c r="L308">
        <v>1.500411098460796</v>
      </c>
      <c r="M308">
        <v>217.25</v>
      </c>
      <c r="N308">
        <v>115.03</v>
      </c>
    </row>
    <row r="309" spans="1:14">
      <c r="A309" s="1" t="s">
        <v>321</v>
      </c>
      <c r="B309">
        <f>HYPERLINK("https://www.suredividend.com/sure-analysis-research-database/","Marinus Pharmaceuticals Inc")</f>
        <v>0</v>
      </c>
      <c r="C309" t="s">
        <v>505</v>
      </c>
      <c r="D309">
        <v>5.65</v>
      </c>
      <c r="E309">
        <v>0</v>
      </c>
      <c r="F309" t="s">
        <v>506</v>
      </c>
      <c r="G309" t="s">
        <v>506</v>
      </c>
      <c r="H309">
        <v>0</v>
      </c>
      <c r="I309">
        <v>269.634724</v>
      </c>
      <c r="J309">
        <v>0</v>
      </c>
      <c r="K309" t="s">
        <v>506</v>
      </c>
      <c r="L309">
        <v>1.382656084305669</v>
      </c>
      <c r="M309">
        <v>12.37</v>
      </c>
      <c r="N309">
        <v>3.47</v>
      </c>
    </row>
    <row r="310" spans="1:14">
      <c r="A310" s="1" t="s">
        <v>322</v>
      </c>
      <c r="B310">
        <f>HYPERLINK("https://www.suredividend.com/sure-analysis-research-database/","Mersana Therapeutics Inc")</f>
        <v>0</v>
      </c>
      <c r="C310" t="s">
        <v>505</v>
      </c>
      <c r="D310">
        <v>6.4</v>
      </c>
      <c r="E310">
        <v>0</v>
      </c>
      <c r="F310" t="s">
        <v>506</v>
      </c>
      <c r="G310" t="s">
        <v>506</v>
      </c>
      <c r="H310">
        <v>0</v>
      </c>
      <c r="I310">
        <v>638.552685</v>
      </c>
      <c r="J310">
        <v>0</v>
      </c>
      <c r="K310" t="s">
        <v>506</v>
      </c>
      <c r="L310">
        <v>1.374705109684129</v>
      </c>
      <c r="M310">
        <v>8.34</v>
      </c>
      <c r="N310">
        <v>2.68</v>
      </c>
    </row>
    <row r="311" spans="1:14">
      <c r="A311" s="1" t="s">
        <v>323</v>
      </c>
      <c r="B311">
        <f>HYPERLINK("https://www.suredividend.com/sure-analysis-research-database/","Mirati Therapeutics Inc")</f>
        <v>0</v>
      </c>
      <c r="C311" t="s">
        <v>505</v>
      </c>
      <c r="D311">
        <v>45.66</v>
      </c>
      <c r="E311">
        <v>0</v>
      </c>
      <c r="F311" t="s">
        <v>506</v>
      </c>
      <c r="G311" t="s">
        <v>506</v>
      </c>
      <c r="H311">
        <v>0</v>
      </c>
      <c r="I311">
        <v>2629.416986</v>
      </c>
      <c r="J311" t="s">
        <v>506</v>
      </c>
      <c r="K311">
        <v>-0</v>
      </c>
      <c r="L311">
        <v>1.151791203472913</v>
      </c>
      <c r="M311">
        <v>124.81</v>
      </c>
      <c r="N311">
        <v>32.96</v>
      </c>
    </row>
    <row r="312" spans="1:14">
      <c r="A312" s="1" t="s">
        <v>324</v>
      </c>
      <c r="B312">
        <f>HYPERLINK("https://www.suredividend.com/sure-analysis-research-database/","Merus N.V")</f>
        <v>0</v>
      </c>
      <c r="C312" t="s">
        <v>505</v>
      </c>
      <c r="D312">
        <v>14.73</v>
      </c>
      <c r="E312">
        <v>0</v>
      </c>
      <c r="F312" t="s">
        <v>506</v>
      </c>
      <c r="G312" t="s">
        <v>506</v>
      </c>
      <c r="H312">
        <v>0</v>
      </c>
      <c r="I312">
        <v>682.041378</v>
      </c>
      <c r="J312">
        <v>0</v>
      </c>
      <c r="K312" t="s">
        <v>506</v>
      </c>
      <c r="L312">
        <v>1.016742095699604</v>
      </c>
      <c r="M312">
        <v>30.81</v>
      </c>
      <c r="N312">
        <v>12.03</v>
      </c>
    </row>
    <row r="313" spans="1:14">
      <c r="A313" s="1" t="s">
        <v>325</v>
      </c>
      <c r="B313">
        <f>HYPERLINK("https://www.suredividend.com/sure-analysis-research-database/","Maravai LifeSciences Holdings Inc")</f>
        <v>0</v>
      </c>
      <c r="C313" t="s">
        <v>506</v>
      </c>
      <c r="D313">
        <v>14.05</v>
      </c>
      <c r="E313">
        <v>0</v>
      </c>
      <c r="F313" t="s">
        <v>506</v>
      </c>
      <c r="G313" t="s">
        <v>506</v>
      </c>
      <c r="H313">
        <v>0</v>
      </c>
      <c r="I313">
        <v>1848.13197</v>
      </c>
      <c r="J313">
        <v>7.764868872577853</v>
      </c>
      <c r="K313">
        <v>0</v>
      </c>
      <c r="L313">
        <v>1.064521422277533</v>
      </c>
      <c r="M313">
        <v>41.82</v>
      </c>
      <c r="N313">
        <v>12.16</v>
      </c>
    </row>
    <row r="314" spans="1:14">
      <c r="A314" s="1" t="s">
        <v>326</v>
      </c>
      <c r="B314">
        <f>HYPERLINK("https://www.suredividend.com/sure-analysis-research-database/","Mettler-Toledo International, Inc.")</f>
        <v>0</v>
      </c>
      <c r="C314" t="s">
        <v>505</v>
      </c>
      <c r="D314">
        <v>1561.53</v>
      </c>
      <c r="E314">
        <v>0</v>
      </c>
      <c r="F314" t="s">
        <v>506</v>
      </c>
      <c r="G314" t="s">
        <v>506</v>
      </c>
      <c r="H314">
        <v>0</v>
      </c>
      <c r="I314">
        <v>34813.044949</v>
      </c>
      <c r="J314">
        <v>41.56587925955687</v>
      </c>
      <c r="K314">
        <v>0</v>
      </c>
      <c r="L314">
        <v>1.19555981110112</v>
      </c>
      <c r="M314">
        <v>1571.97</v>
      </c>
      <c r="N314">
        <v>1065.55</v>
      </c>
    </row>
    <row r="315" spans="1:14">
      <c r="A315" s="1" t="s">
        <v>327</v>
      </c>
      <c r="B315">
        <f>HYPERLINK("https://www.suredividend.com/sure-analysis-research-database/","Molecular Templates Inc")</f>
        <v>0</v>
      </c>
      <c r="C315" t="s">
        <v>505</v>
      </c>
      <c r="D315">
        <v>0.5</v>
      </c>
      <c r="E315">
        <v>0</v>
      </c>
      <c r="F315" t="s">
        <v>506</v>
      </c>
      <c r="G315" t="s">
        <v>506</v>
      </c>
      <c r="H315">
        <v>0</v>
      </c>
      <c r="I315">
        <v>28.175824</v>
      </c>
      <c r="J315" t="s">
        <v>506</v>
      </c>
      <c r="K315">
        <v>-0</v>
      </c>
      <c r="L315">
        <v>1.624464223858679</v>
      </c>
      <c r="M315">
        <v>3.64</v>
      </c>
      <c r="N315">
        <v>0.31</v>
      </c>
    </row>
    <row r="316" spans="1:14">
      <c r="A316" s="1" t="s">
        <v>328</v>
      </c>
      <c r="B316">
        <f>HYPERLINK("https://www.suredividend.com/sure-analysis-research-database/","Matinas Biopharma Holdings Inc")</f>
        <v>0</v>
      </c>
      <c r="C316" t="s">
        <v>505</v>
      </c>
      <c r="D316">
        <v>0.582</v>
      </c>
      <c r="E316">
        <v>0</v>
      </c>
      <c r="F316" t="s">
        <v>506</v>
      </c>
      <c r="G316" t="s">
        <v>506</v>
      </c>
      <c r="H316">
        <v>0</v>
      </c>
      <c r="I316">
        <v>126.215154</v>
      </c>
      <c r="J316">
        <v>0</v>
      </c>
      <c r="K316" t="s">
        <v>506</v>
      </c>
      <c r="L316">
        <v>1.11366327400991</v>
      </c>
      <c r="M316">
        <v>1</v>
      </c>
      <c r="N316">
        <v>0.4333</v>
      </c>
    </row>
    <row r="317" spans="1:14">
      <c r="A317" s="1" t="s">
        <v>329</v>
      </c>
      <c r="B317">
        <f>HYPERLINK("https://www.suredividend.com/sure-analysis-research-database/","MaxCyte Inc")</f>
        <v>0</v>
      </c>
      <c r="C317" t="s">
        <v>506</v>
      </c>
      <c r="D317">
        <v>5.33</v>
      </c>
      <c r="E317">
        <v>0</v>
      </c>
      <c r="F317" t="s">
        <v>506</v>
      </c>
      <c r="G317" t="s">
        <v>506</v>
      </c>
      <c r="H317">
        <v>0</v>
      </c>
      <c r="I317">
        <v>0</v>
      </c>
      <c r="J317">
        <v>0</v>
      </c>
      <c r="K317" t="s">
        <v>506</v>
      </c>
    </row>
    <row r="318" spans="1:14">
      <c r="A318" s="1" t="s">
        <v>330</v>
      </c>
      <c r="B318">
        <f>HYPERLINK("https://www.suredividend.com/sure-analysis-research-database/","Myriad Genetics, Inc.")</f>
        <v>0</v>
      </c>
      <c r="C318" t="s">
        <v>505</v>
      </c>
      <c r="D318">
        <v>20.35</v>
      </c>
      <c r="E318">
        <v>0</v>
      </c>
      <c r="F318" t="s">
        <v>506</v>
      </c>
      <c r="G318" t="s">
        <v>506</v>
      </c>
      <c r="H318">
        <v>0</v>
      </c>
      <c r="I318">
        <v>1649.038156</v>
      </c>
      <c r="J318" t="s">
        <v>506</v>
      </c>
      <c r="K318">
        <v>-0</v>
      </c>
      <c r="L318">
        <v>1.44398981467793</v>
      </c>
      <c r="M318">
        <v>28.18</v>
      </c>
      <c r="N318">
        <v>13.92</v>
      </c>
    </row>
    <row r="319" spans="1:14">
      <c r="A319" s="1" t="s">
        <v>331</v>
      </c>
      <c r="B319">
        <f>HYPERLINK("https://www.suredividend.com/sure-analysis-research-database/","Myovant Sciences Ltd")</f>
        <v>0</v>
      </c>
      <c r="C319" t="s">
        <v>505</v>
      </c>
      <c r="D319">
        <v>26.89</v>
      </c>
      <c r="E319">
        <v>0</v>
      </c>
      <c r="F319" t="s">
        <v>506</v>
      </c>
      <c r="G319" t="s">
        <v>506</v>
      </c>
      <c r="H319">
        <v>0</v>
      </c>
      <c r="I319">
        <v>2603.027507</v>
      </c>
      <c r="J319">
        <v>0</v>
      </c>
      <c r="K319" t="s">
        <v>506</v>
      </c>
      <c r="L319">
        <v>1.426415336241748</v>
      </c>
      <c r="M319">
        <v>27.03</v>
      </c>
      <c r="N319">
        <v>7.67</v>
      </c>
    </row>
    <row r="320" spans="1:14">
      <c r="A320" s="1" t="s">
        <v>332</v>
      </c>
      <c r="B320">
        <f>HYPERLINK("https://www.suredividend.com/sure-analysis-research-database/","Nautilus Biotechnology Inc")</f>
        <v>0</v>
      </c>
      <c r="C320" t="s">
        <v>506</v>
      </c>
      <c r="D320">
        <v>1.82</v>
      </c>
      <c r="E320">
        <v>0</v>
      </c>
      <c r="F320" t="s">
        <v>506</v>
      </c>
      <c r="G320" t="s">
        <v>506</v>
      </c>
      <c r="H320">
        <v>0</v>
      </c>
      <c r="I320">
        <v>226.996816</v>
      </c>
      <c r="J320">
        <v>0</v>
      </c>
      <c r="K320" t="s">
        <v>506</v>
      </c>
      <c r="L320">
        <v>1.382090697378213</v>
      </c>
      <c r="M320">
        <v>5.07</v>
      </c>
      <c r="N320">
        <v>1.5</v>
      </c>
    </row>
    <row r="321" spans="1:14">
      <c r="A321" s="1" t="s">
        <v>333</v>
      </c>
      <c r="B321">
        <f>HYPERLINK("https://www.suredividend.com/sure-analysis-research-database/","Neurocrine Biosciences, Inc.")</f>
        <v>0</v>
      </c>
      <c r="C321" t="s">
        <v>505</v>
      </c>
      <c r="D321">
        <v>111.36</v>
      </c>
      <c r="E321">
        <v>0</v>
      </c>
      <c r="F321" t="s">
        <v>506</v>
      </c>
      <c r="G321" t="s">
        <v>506</v>
      </c>
      <c r="H321">
        <v>0</v>
      </c>
      <c r="I321">
        <v>10705.525448</v>
      </c>
      <c r="J321">
        <v>183.943736214433</v>
      </c>
      <c r="K321">
        <v>0</v>
      </c>
      <c r="L321">
        <v>0.5150721860616191</v>
      </c>
      <c r="M321">
        <v>129.29</v>
      </c>
      <c r="N321">
        <v>72.28</v>
      </c>
    </row>
    <row r="322" spans="1:14">
      <c r="A322" s="1" t="s">
        <v>334</v>
      </c>
      <c r="B322">
        <f>HYPERLINK("https://www.suredividend.com/sure-analysis-research-database/","Neogenomics Inc.")</f>
        <v>0</v>
      </c>
      <c r="C322" t="s">
        <v>505</v>
      </c>
      <c r="D322">
        <v>11.18</v>
      </c>
      <c r="E322">
        <v>0</v>
      </c>
      <c r="F322" t="s">
        <v>506</v>
      </c>
      <c r="G322" t="s">
        <v>506</v>
      </c>
      <c r="H322">
        <v>0</v>
      </c>
      <c r="I322">
        <v>1412.070458</v>
      </c>
      <c r="J322" t="s">
        <v>506</v>
      </c>
      <c r="K322">
        <v>-0</v>
      </c>
      <c r="L322">
        <v>1.836347607159711</v>
      </c>
      <c r="M322">
        <v>23.78</v>
      </c>
      <c r="N322">
        <v>6</v>
      </c>
    </row>
    <row r="323" spans="1:14">
      <c r="A323" s="1" t="s">
        <v>335</v>
      </c>
      <c r="B323">
        <f>HYPERLINK("https://www.suredividend.com/sure-analysis-research-database/","Ngm Biopharmaceuticals Inc")</f>
        <v>0</v>
      </c>
      <c r="C323" t="s">
        <v>505</v>
      </c>
      <c r="D323">
        <v>5.09</v>
      </c>
      <c r="E323">
        <v>0</v>
      </c>
      <c r="F323" t="s">
        <v>506</v>
      </c>
      <c r="G323" t="s">
        <v>506</v>
      </c>
      <c r="H323">
        <v>0</v>
      </c>
      <c r="I323">
        <v>415.985915</v>
      </c>
      <c r="J323">
        <v>0</v>
      </c>
      <c r="K323" t="s">
        <v>506</v>
      </c>
      <c r="L323">
        <v>0.8977952674654651</v>
      </c>
      <c r="M323">
        <v>18.25</v>
      </c>
      <c r="N323">
        <v>2.92</v>
      </c>
    </row>
    <row r="324" spans="1:14">
      <c r="A324" s="1" t="s">
        <v>336</v>
      </c>
      <c r="B324">
        <f>HYPERLINK("https://www.suredividend.com/sure-analysis-research-database/","Nektar Therapeutics")</f>
        <v>0</v>
      </c>
      <c r="C324" t="s">
        <v>505</v>
      </c>
      <c r="D324">
        <v>2.32</v>
      </c>
      <c r="E324">
        <v>0</v>
      </c>
      <c r="F324" t="s">
        <v>506</v>
      </c>
      <c r="G324" t="s">
        <v>506</v>
      </c>
      <c r="H324">
        <v>0</v>
      </c>
      <c r="I324">
        <v>436.054398</v>
      </c>
      <c r="J324" t="s">
        <v>506</v>
      </c>
      <c r="K324">
        <v>-0</v>
      </c>
      <c r="M324">
        <v>11.59</v>
      </c>
      <c r="N324">
        <v>1.99</v>
      </c>
    </row>
    <row r="325" spans="1:14">
      <c r="A325" s="1" t="s">
        <v>337</v>
      </c>
      <c r="B325">
        <f>HYPERLINK("https://www.suredividend.com/sure-analysis-research-database/","Nkarta Inc")</f>
        <v>0</v>
      </c>
      <c r="C325" t="s">
        <v>506</v>
      </c>
      <c r="D325">
        <v>5.32</v>
      </c>
      <c r="E325">
        <v>0</v>
      </c>
      <c r="F325" t="s">
        <v>506</v>
      </c>
      <c r="G325" t="s">
        <v>506</v>
      </c>
      <c r="H325">
        <v>0</v>
      </c>
      <c r="I325">
        <v>259.68899</v>
      </c>
      <c r="J325">
        <v>0</v>
      </c>
      <c r="K325" t="s">
        <v>506</v>
      </c>
      <c r="L325">
        <v>1.625351510637671</v>
      </c>
      <c r="M325">
        <v>20.35</v>
      </c>
      <c r="N325">
        <v>4.83</v>
      </c>
    </row>
    <row r="326" spans="1:14">
      <c r="A326" s="1" t="s">
        <v>338</v>
      </c>
      <c r="B326">
        <f>HYPERLINK("https://www.suredividend.com/sure-analysis-research-database/","Neoleukin Therapeutics Inc")</f>
        <v>0</v>
      </c>
      <c r="C326" t="s">
        <v>505</v>
      </c>
      <c r="D326">
        <v>0.5763</v>
      </c>
      <c r="E326">
        <v>0</v>
      </c>
      <c r="F326" t="s">
        <v>506</v>
      </c>
      <c r="G326" t="s">
        <v>506</v>
      </c>
      <c r="H326">
        <v>0</v>
      </c>
      <c r="I326">
        <v>24.538769</v>
      </c>
      <c r="J326">
        <v>0</v>
      </c>
      <c r="K326" t="s">
        <v>506</v>
      </c>
      <c r="L326">
        <v>1.22374898362011</v>
      </c>
      <c r="M326">
        <v>3.84</v>
      </c>
      <c r="N326">
        <v>0.375</v>
      </c>
    </row>
    <row r="327" spans="1:14">
      <c r="A327" s="1" t="s">
        <v>339</v>
      </c>
      <c r="B327">
        <f>HYPERLINK("https://www.suredividend.com/sure-analysis-research-database/","Nurix Therapeutics Inc")</f>
        <v>0</v>
      </c>
      <c r="C327" t="s">
        <v>506</v>
      </c>
      <c r="D327">
        <v>12.69</v>
      </c>
      <c r="E327">
        <v>0</v>
      </c>
      <c r="F327" t="s">
        <v>506</v>
      </c>
      <c r="G327" t="s">
        <v>506</v>
      </c>
      <c r="H327">
        <v>0</v>
      </c>
      <c r="I327">
        <v>598.305341</v>
      </c>
      <c r="J327">
        <v>0</v>
      </c>
      <c r="K327" t="s">
        <v>506</v>
      </c>
      <c r="L327">
        <v>1.595488298627966</v>
      </c>
      <c r="M327">
        <v>20.3</v>
      </c>
      <c r="N327">
        <v>7.52</v>
      </c>
    </row>
    <row r="328" spans="1:14">
      <c r="A328" s="1" t="s">
        <v>340</v>
      </c>
      <c r="B328">
        <f>HYPERLINK("https://www.suredividend.com/sure-analysis-research-database/","NRX Pharmaceuticals Inc")</f>
        <v>0</v>
      </c>
      <c r="C328" t="s">
        <v>506</v>
      </c>
      <c r="D328">
        <v>1.3</v>
      </c>
      <c r="E328">
        <v>0</v>
      </c>
      <c r="F328" t="s">
        <v>506</v>
      </c>
      <c r="G328" t="s">
        <v>506</v>
      </c>
      <c r="H328">
        <v>0</v>
      </c>
      <c r="I328">
        <v>87.998188</v>
      </c>
      <c r="J328">
        <v>0</v>
      </c>
      <c r="K328" t="s">
        <v>506</v>
      </c>
      <c r="L328">
        <v>1.061784640040825</v>
      </c>
      <c r="M328">
        <v>3.54</v>
      </c>
      <c r="N328">
        <v>0.4899</v>
      </c>
    </row>
    <row r="329" spans="1:14">
      <c r="A329" s="1" t="s">
        <v>341</v>
      </c>
      <c r="B329">
        <f>HYPERLINK("https://www.suredividend.com/sure-analysis-research-database/","Nanostring Technologies Inc")</f>
        <v>0</v>
      </c>
      <c r="C329" t="s">
        <v>505</v>
      </c>
      <c r="D329">
        <v>10.46</v>
      </c>
      <c r="E329">
        <v>0</v>
      </c>
      <c r="F329" t="s">
        <v>506</v>
      </c>
      <c r="G329" t="s">
        <v>506</v>
      </c>
      <c r="H329">
        <v>0</v>
      </c>
      <c r="I329">
        <v>487.925591</v>
      </c>
      <c r="J329">
        <v>0</v>
      </c>
      <c r="K329" t="s">
        <v>506</v>
      </c>
      <c r="L329">
        <v>2.156264335458874</v>
      </c>
      <c r="M329">
        <v>41</v>
      </c>
      <c r="N329">
        <v>4.37</v>
      </c>
    </row>
    <row r="330" spans="1:14">
      <c r="A330" s="1" t="s">
        <v>342</v>
      </c>
      <c r="B330">
        <f>HYPERLINK("https://www.suredividend.com/sure-analysis-research-database/","Intellia Therapeutics Inc")</f>
        <v>0</v>
      </c>
      <c r="C330" t="s">
        <v>505</v>
      </c>
      <c r="D330">
        <v>33.85</v>
      </c>
      <c r="E330">
        <v>0</v>
      </c>
      <c r="F330" t="s">
        <v>506</v>
      </c>
      <c r="G330" t="s">
        <v>506</v>
      </c>
      <c r="H330">
        <v>0</v>
      </c>
      <c r="I330">
        <v>2663.45472</v>
      </c>
      <c r="J330" t="s">
        <v>506</v>
      </c>
      <c r="K330">
        <v>-0</v>
      </c>
      <c r="L330">
        <v>2.097486419138925</v>
      </c>
      <c r="M330">
        <v>104.87</v>
      </c>
      <c r="N330">
        <v>32.44</v>
      </c>
    </row>
    <row r="331" spans="1:14">
      <c r="A331" s="1" t="s">
        <v>343</v>
      </c>
      <c r="B331">
        <f>HYPERLINK("https://www.suredividend.com/sure-analysis-research-database/","Natera Inc")</f>
        <v>0</v>
      </c>
      <c r="C331" t="s">
        <v>505</v>
      </c>
      <c r="D331">
        <v>40.91</v>
      </c>
      <c r="E331">
        <v>0</v>
      </c>
      <c r="F331" t="s">
        <v>506</v>
      </c>
      <c r="G331" t="s">
        <v>506</v>
      </c>
      <c r="H331">
        <v>0</v>
      </c>
      <c r="I331">
        <v>3992.933453</v>
      </c>
      <c r="J331" t="s">
        <v>506</v>
      </c>
      <c r="K331">
        <v>-0</v>
      </c>
      <c r="L331">
        <v>1.599543661615057</v>
      </c>
      <c r="M331">
        <v>74.81999999999999</v>
      </c>
      <c r="N331">
        <v>26.1</v>
      </c>
    </row>
    <row r="332" spans="1:14">
      <c r="A332" s="1" t="s">
        <v>344</v>
      </c>
      <c r="B332">
        <f>HYPERLINK("https://www.suredividend.com/sure-analysis-research-database/","Nuvation Bio Inc")</f>
        <v>0</v>
      </c>
      <c r="C332" t="s">
        <v>506</v>
      </c>
      <c r="D332">
        <v>2.36</v>
      </c>
      <c r="E332">
        <v>0</v>
      </c>
      <c r="F332" t="s">
        <v>506</v>
      </c>
      <c r="G332" t="s">
        <v>506</v>
      </c>
      <c r="H332">
        <v>0</v>
      </c>
      <c r="I332">
        <v>515.406553</v>
      </c>
      <c r="J332">
        <v>0</v>
      </c>
      <c r="K332" t="s">
        <v>506</v>
      </c>
      <c r="L332">
        <v>1.144135318743111</v>
      </c>
      <c r="M332">
        <v>6.23</v>
      </c>
      <c r="N332">
        <v>1.59</v>
      </c>
    </row>
    <row r="333" spans="1:14">
      <c r="A333" s="1" t="s">
        <v>345</v>
      </c>
      <c r="B333">
        <f>HYPERLINK("https://www.suredividend.com/sure-analysis-research-database/","Nuvalent Inc")</f>
        <v>0</v>
      </c>
      <c r="C333" t="s">
        <v>506</v>
      </c>
      <c r="D333">
        <v>30.88</v>
      </c>
      <c r="E333">
        <v>0</v>
      </c>
      <c r="F333" t="s">
        <v>506</v>
      </c>
      <c r="G333" t="s">
        <v>506</v>
      </c>
      <c r="H333">
        <v>0</v>
      </c>
      <c r="I333">
        <v>1575.071919</v>
      </c>
      <c r="J333">
        <v>0</v>
      </c>
      <c r="K333" t="s">
        <v>506</v>
      </c>
      <c r="L333">
        <v>1.794668199279871</v>
      </c>
      <c r="M333">
        <v>40.43</v>
      </c>
      <c r="N333">
        <v>7.09</v>
      </c>
    </row>
    <row r="334" spans="1:14">
      <c r="A334" s="1" t="s">
        <v>346</v>
      </c>
      <c r="B334">
        <f>HYPERLINK("https://www.suredividend.com/sure-analysis-research-database/","Novavax, Inc.")</f>
        <v>0</v>
      </c>
      <c r="C334" t="s">
        <v>505</v>
      </c>
      <c r="D334">
        <v>11.55</v>
      </c>
      <c r="E334">
        <v>0</v>
      </c>
      <c r="F334" t="s">
        <v>506</v>
      </c>
      <c r="G334" t="s">
        <v>506</v>
      </c>
      <c r="H334">
        <v>0</v>
      </c>
      <c r="I334">
        <v>906.720646</v>
      </c>
      <c r="J334" t="s">
        <v>506</v>
      </c>
      <c r="K334">
        <v>-0</v>
      </c>
      <c r="M334">
        <v>101.39</v>
      </c>
      <c r="N334">
        <v>8.75</v>
      </c>
    </row>
    <row r="335" spans="1:14">
      <c r="A335" s="1" t="s">
        <v>347</v>
      </c>
      <c r="B335">
        <f>HYPERLINK("https://www.suredividend.com/sure-analysis-research-database/","NovoCure Ltd")</f>
        <v>0</v>
      </c>
      <c r="C335" t="s">
        <v>505</v>
      </c>
      <c r="D335">
        <v>88.48999999999999</v>
      </c>
      <c r="E335">
        <v>0</v>
      </c>
      <c r="F335" t="s">
        <v>506</v>
      </c>
      <c r="G335" t="s">
        <v>506</v>
      </c>
      <c r="H335">
        <v>0</v>
      </c>
      <c r="I335">
        <v>9287.032756000001</v>
      </c>
      <c r="J335" t="s">
        <v>506</v>
      </c>
      <c r="K335">
        <v>-0</v>
      </c>
      <c r="L335">
        <v>1.429532196236763</v>
      </c>
      <c r="M335">
        <v>120.03</v>
      </c>
      <c r="N335">
        <v>56.39</v>
      </c>
    </row>
    <row r="336" spans="1:14">
      <c r="A336" s="1" t="s">
        <v>348</v>
      </c>
      <c r="B336">
        <f>HYPERLINK("https://www.suredividend.com/sure-analysis-NVS/","Novartis AG")</f>
        <v>0</v>
      </c>
      <c r="C336" t="s">
        <v>505</v>
      </c>
      <c r="D336">
        <v>92.06999999999999</v>
      </c>
      <c r="E336">
        <v>0.03616813294232649</v>
      </c>
      <c r="F336" t="s">
        <v>506</v>
      </c>
      <c r="G336" t="s">
        <v>506</v>
      </c>
      <c r="H336">
        <v>3.325249671936035</v>
      </c>
      <c r="I336">
        <v>221310.615672</v>
      </c>
      <c r="J336">
        <v>10.15326034186539</v>
      </c>
      <c r="K336">
        <v>0.3389653080464867</v>
      </c>
      <c r="L336">
        <v>0.409488768298014</v>
      </c>
      <c r="M336">
        <v>94.26000000000001</v>
      </c>
      <c r="N336">
        <v>74.09</v>
      </c>
    </row>
    <row r="337" spans="1:14">
      <c r="A337" s="1" t="s">
        <v>349</v>
      </c>
      <c r="B337">
        <f>HYPERLINK("https://www.suredividend.com/sure-analysis-research-database/","Invitae Corp")</f>
        <v>0</v>
      </c>
      <c r="C337" t="s">
        <v>505</v>
      </c>
      <c r="D337">
        <v>2.55</v>
      </c>
      <c r="E337">
        <v>0</v>
      </c>
      <c r="F337" t="s">
        <v>506</v>
      </c>
      <c r="G337" t="s">
        <v>506</v>
      </c>
      <c r="H337">
        <v>0</v>
      </c>
      <c r="I337">
        <v>619.383818</v>
      </c>
      <c r="J337" t="s">
        <v>506</v>
      </c>
      <c r="K337">
        <v>-0</v>
      </c>
      <c r="L337">
        <v>3.971139828645945</v>
      </c>
      <c r="M337">
        <v>12.04</v>
      </c>
      <c r="N337">
        <v>1.67</v>
      </c>
    </row>
    <row r="338" spans="1:14">
      <c r="A338" s="1" t="s">
        <v>350</v>
      </c>
      <c r="B338">
        <f>HYPERLINK("https://www.suredividend.com/sure-analysis-research-database/","NextGen Healthcare Inc")</f>
        <v>0</v>
      </c>
      <c r="C338" t="s">
        <v>505</v>
      </c>
      <c r="D338">
        <v>17.46</v>
      </c>
      <c r="E338">
        <v>0</v>
      </c>
      <c r="F338" t="s">
        <v>506</v>
      </c>
      <c r="G338" t="s">
        <v>506</v>
      </c>
      <c r="H338">
        <v>0</v>
      </c>
      <c r="I338">
        <v>1180.379756</v>
      </c>
      <c r="J338">
        <v>58.11243381350926</v>
      </c>
      <c r="K338">
        <v>0</v>
      </c>
      <c r="L338">
        <v>0.6183987965044661</v>
      </c>
      <c r="M338">
        <v>21.99</v>
      </c>
      <c r="N338">
        <v>16.13</v>
      </c>
    </row>
    <row r="339" spans="1:14">
      <c r="A339" s="1" t="s">
        <v>351</v>
      </c>
      <c r="B339">
        <f>HYPERLINK("https://www.suredividend.com/sure-analysis-research-database/","Nextcure Inc")</f>
        <v>0</v>
      </c>
      <c r="C339" t="s">
        <v>505</v>
      </c>
      <c r="D339">
        <v>1.73</v>
      </c>
      <c r="E339">
        <v>0</v>
      </c>
      <c r="F339" t="s">
        <v>506</v>
      </c>
      <c r="G339" t="s">
        <v>506</v>
      </c>
      <c r="H339">
        <v>0</v>
      </c>
      <c r="I339">
        <v>48.049947</v>
      </c>
      <c r="J339">
        <v>0</v>
      </c>
      <c r="K339" t="s">
        <v>506</v>
      </c>
      <c r="L339">
        <v>0.783387252580762</v>
      </c>
      <c r="M339">
        <v>5.74</v>
      </c>
      <c r="N339">
        <v>1.16</v>
      </c>
    </row>
    <row r="340" spans="1:14">
      <c r="A340" s="1" t="s">
        <v>352</v>
      </c>
      <c r="B340">
        <f>HYPERLINK("https://www.suredividend.com/sure-analysis-research-database/","ObsEva SA.")</f>
        <v>0</v>
      </c>
      <c r="C340" t="s">
        <v>505</v>
      </c>
      <c r="D340">
        <v>0.193</v>
      </c>
      <c r="E340">
        <v>0</v>
      </c>
      <c r="F340" t="s">
        <v>506</v>
      </c>
      <c r="G340" t="s">
        <v>506</v>
      </c>
      <c r="H340">
        <v>0</v>
      </c>
      <c r="I340">
        <v>20.963751</v>
      </c>
      <c r="J340">
        <v>0</v>
      </c>
      <c r="K340" t="s">
        <v>506</v>
      </c>
      <c r="L340">
        <v>0.776549589032795</v>
      </c>
      <c r="M340">
        <v>2.14</v>
      </c>
      <c r="N340">
        <v>0.1303</v>
      </c>
    </row>
    <row r="341" spans="1:14">
      <c r="A341" s="1" t="s">
        <v>353</v>
      </c>
      <c r="B341">
        <f>HYPERLINK("https://www.suredividend.com/sure-analysis-research-database/","Oncocyte Corporation")</f>
        <v>0</v>
      </c>
      <c r="C341" t="s">
        <v>505</v>
      </c>
      <c r="D341">
        <v>0.4505</v>
      </c>
      <c r="E341">
        <v>0</v>
      </c>
      <c r="F341" t="s">
        <v>506</v>
      </c>
      <c r="G341" t="s">
        <v>506</v>
      </c>
      <c r="H341">
        <v>0</v>
      </c>
      <c r="I341">
        <v>53.449041</v>
      </c>
      <c r="J341">
        <v>0</v>
      </c>
      <c r="K341" t="s">
        <v>506</v>
      </c>
      <c r="L341">
        <v>1.04400883071253</v>
      </c>
      <c r="M341">
        <v>1.88</v>
      </c>
      <c r="N341">
        <v>0.2418</v>
      </c>
    </row>
    <row r="342" spans="1:14">
      <c r="A342" s="1" t="s">
        <v>354</v>
      </c>
      <c r="B342">
        <f>HYPERLINK("https://www.suredividend.com/sure-analysis-research-database/","Orthofix Medical Inc")</f>
        <v>0</v>
      </c>
      <c r="C342" t="s">
        <v>505</v>
      </c>
      <c r="D342">
        <v>20.48</v>
      </c>
      <c r="E342">
        <v>0</v>
      </c>
      <c r="F342" t="s">
        <v>506</v>
      </c>
      <c r="G342" t="s">
        <v>506</v>
      </c>
      <c r="H342">
        <v>0</v>
      </c>
      <c r="I342">
        <v>409.837527</v>
      </c>
      <c r="J342" t="s">
        <v>506</v>
      </c>
      <c r="K342">
        <v>-0</v>
      </c>
      <c r="L342">
        <v>0.8128401574906391</v>
      </c>
      <c r="M342">
        <v>36.13</v>
      </c>
      <c r="N342">
        <v>13.76</v>
      </c>
    </row>
    <row r="343" spans="1:14">
      <c r="A343" s="1" t="s">
        <v>355</v>
      </c>
      <c r="B343">
        <f>HYPERLINK("https://www.suredividend.com/sure-analysis-OGN/","Organon &amp; Co.")</f>
        <v>0</v>
      </c>
      <c r="C343" t="s">
        <v>506</v>
      </c>
      <c r="D343">
        <v>31.34</v>
      </c>
      <c r="E343">
        <v>0.03573707721761328</v>
      </c>
      <c r="F343" t="s">
        <v>506</v>
      </c>
      <c r="G343" t="s">
        <v>506</v>
      </c>
      <c r="H343">
        <v>1.090531828660247</v>
      </c>
      <c r="I343">
        <v>7971.780578</v>
      </c>
      <c r="J343">
        <v>7.885045082156281</v>
      </c>
      <c r="K343">
        <v>0.2753868254192543</v>
      </c>
      <c r="L343">
        <v>0.6779649942537851</v>
      </c>
      <c r="M343">
        <v>37.92</v>
      </c>
      <c r="N343">
        <v>22.36</v>
      </c>
    </row>
    <row r="344" spans="1:14">
      <c r="A344" s="1" t="s">
        <v>356</v>
      </c>
      <c r="B344">
        <f>HYPERLINK("https://www.suredividend.com/sure-analysis-research-database/","Olink Holding AB (publ)")</f>
        <v>0</v>
      </c>
      <c r="C344" t="s">
        <v>506</v>
      </c>
      <c r="D344">
        <v>20</v>
      </c>
      <c r="E344">
        <v>0</v>
      </c>
      <c r="F344" t="s">
        <v>506</v>
      </c>
      <c r="G344" t="s">
        <v>506</v>
      </c>
      <c r="H344">
        <v>0</v>
      </c>
      <c r="I344">
        <v>2381.96236</v>
      </c>
      <c r="J344">
        <v>0</v>
      </c>
      <c r="K344" t="s">
        <v>506</v>
      </c>
      <c r="L344">
        <v>1.823332344163037</v>
      </c>
      <c r="M344">
        <v>26.47</v>
      </c>
      <c r="N344">
        <v>8.390000000000001</v>
      </c>
    </row>
    <row r="345" spans="1:14">
      <c r="A345" s="1" t="s">
        <v>357</v>
      </c>
      <c r="B345">
        <f>HYPERLINK("https://www.suredividend.com/sure-analysis-research-database/","Olema Pharmaceuticals Inc")</f>
        <v>0</v>
      </c>
      <c r="C345" t="s">
        <v>506</v>
      </c>
      <c r="D345">
        <v>4.65</v>
      </c>
      <c r="E345">
        <v>0</v>
      </c>
      <c r="F345" t="s">
        <v>506</v>
      </c>
      <c r="G345" t="s">
        <v>506</v>
      </c>
      <c r="H345">
        <v>0</v>
      </c>
      <c r="I345">
        <v>188.117736</v>
      </c>
      <c r="J345">
        <v>0</v>
      </c>
      <c r="K345" t="s">
        <v>506</v>
      </c>
      <c r="L345">
        <v>1.440281603246576</v>
      </c>
      <c r="M345">
        <v>7.41</v>
      </c>
      <c r="N345">
        <v>2</v>
      </c>
    </row>
    <row r="346" spans="1:14">
      <c r="A346" s="1" t="s">
        <v>358</v>
      </c>
      <c r="B346">
        <f>HYPERLINK("https://www.suredividend.com/sure-analysis-research-database/","Omega Therapeutics Inc")</f>
        <v>0</v>
      </c>
      <c r="C346" t="s">
        <v>506</v>
      </c>
      <c r="D346">
        <v>7.29</v>
      </c>
      <c r="E346">
        <v>0</v>
      </c>
      <c r="F346" t="s">
        <v>506</v>
      </c>
      <c r="G346" t="s">
        <v>506</v>
      </c>
      <c r="H346">
        <v>0</v>
      </c>
      <c r="I346">
        <v>350.276153</v>
      </c>
      <c r="J346">
        <v>0</v>
      </c>
      <c r="K346" t="s">
        <v>506</v>
      </c>
      <c r="L346">
        <v>1.738922621895624</v>
      </c>
      <c r="M346">
        <v>14.31</v>
      </c>
      <c r="N346">
        <v>1.98</v>
      </c>
    </row>
    <row r="347" spans="1:14">
      <c r="A347" s="1" t="s">
        <v>359</v>
      </c>
      <c r="B347">
        <f>HYPERLINK("https://www.suredividend.com/sure-analysis-research-database/","Owens &amp; Minor, Inc.")</f>
        <v>0</v>
      </c>
      <c r="C347" t="s">
        <v>505</v>
      </c>
      <c r="D347">
        <v>20.7</v>
      </c>
      <c r="E347">
        <v>0</v>
      </c>
      <c r="F347" t="s">
        <v>506</v>
      </c>
      <c r="G347" t="s">
        <v>506</v>
      </c>
      <c r="H347">
        <v>0</v>
      </c>
      <c r="I347">
        <v>1578.053198</v>
      </c>
      <c r="J347">
        <v>12.89733315189408</v>
      </c>
      <c r="K347">
        <v>0</v>
      </c>
      <c r="L347">
        <v>1.146445989575087</v>
      </c>
      <c r="M347">
        <v>47.24</v>
      </c>
      <c r="N347">
        <v>14.1</v>
      </c>
    </row>
    <row r="348" spans="1:14">
      <c r="A348" s="1" t="s">
        <v>360</v>
      </c>
      <c r="B348">
        <f>HYPERLINK("https://www.suredividend.com/sure-analysis-research-database/","Singular Genomics Systems Inc")</f>
        <v>0</v>
      </c>
      <c r="C348" t="s">
        <v>506</v>
      </c>
      <c r="D348">
        <v>2.61</v>
      </c>
      <c r="E348">
        <v>0</v>
      </c>
      <c r="F348" t="s">
        <v>506</v>
      </c>
      <c r="G348" t="s">
        <v>506</v>
      </c>
      <c r="H348">
        <v>0</v>
      </c>
      <c r="I348">
        <v>186.343847</v>
      </c>
      <c r="J348">
        <v>0</v>
      </c>
      <c r="K348" t="s">
        <v>506</v>
      </c>
      <c r="L348">
        <v>1.898358673529004</v>
      </c>
      <c r="M348">
        <v>10.29</v>
      </c>
      <c r="N348">
        <v>1.8</v>
      </c>
    </row>
    <row r="349" spans="1:14">
      <c r="A349" s="1" t="s">
        <v>361</v>
      </c>
      <c r="B349">
        <f>HYPERLINK("https://www.suredividend.com/sure-analysis-research-database/","Oncorus Inc")</f>
        <v>0</v>
      </c>
      <c r="C349" t="s">
        <v>506</v>
      </c>
      <c r="D349">
        <v>0.395</v>
      </c>
      <c r="E349">
        <v>0</v>
      </c>
      <c r="F349" t="s">
        <v>506</v>
      </c>
      <c r="G349" t="s">
        <v>506</v>
      </c>
      <c r="H349">
        <v>0</v>
      </c>
      <c r="I349">
        <v>10.259388</v>
      </c>
      <c r="J349">
        <v>0</v>
      </c>
      <c r="K349" t="s">
        <v>506</v>
      </c>
      <c r="L349">
        <v>0.48516887382503</v>
      </c>
      <c r="M349">
        <v>3.68</v>
      </c>
      <c r="N349">
        <v>0.23</v>
      </c>
    </row>
    <row r="350" spans="1:14">
      <c r="A350" s="1" t="s">
        <v>362</v>
      </c>
      <c r="B350">
        <f>HYPERLINK("https://www.suredividend.com/sure-analysis-research-database/","Opko Health Inc")</f>
        <v>0</v>
      </c>
      <c r="C350" t="s">
        <v>505</v>
      </c>
      <c r="D350">
        <v>1.49</v>
      </c>
      <c r="E350">
        <v>0</v>
      </c>
      <c r="F350" t="s">
        <v>506</v>
      </c>
      <c r="G350" t="s">
        <v>506</v>
      </c>
      <c r="H350">
        <v>0</v>
      </c>
      <c r="I350">
        <v>1151.30196</v>
      </c>
      <c r="J350" t="s">
        <v>506</v>
      </c>
      <c r="K350">
        <v>-0</v>
      </c>
      <c r="L350">
        <v>1.568435824410527</v>
      </c>
      <c r="M350">
        <v>3.78</v>
      </c>
      <c r="N350">
        <v>1.03</v>
      </c>
    </row>
    <row r="351" spans="1:14">
      <c r="A351" s="1" t="s">
        <v>363</v>
      </c>
      <c r="B351">
        <f>HYPERLINK("https://www.suredividend.com/sure-analysis-research-database/","OptimizeRx Corp")</f>
        <v>0</v>
      </c>
      <c r="C351" t="s">
        <v>505</v>
      </c>
      <c r="D351">
        <v>17.2</v>
      </c>
      <c r="E351">
        <v>0</v>
      </c>
      <c r="F351" t="s">
        <v>506</v>
      </c>
      <c r="G351" t="s">
        <v>506</v>
      </c>
      <c r="H351">
        <v>0</v>
      </c>
      <c r="I351">
        <v>295.026732</v>
      </c>
      <c r="J351">
        <v>0</v>
      </c>
      <c r="K351" t="s">
        <v>506</v>
      </c>
      <c r="L351">
        <v>1.418959859775661</v>
      </c>
      <c r="M351">
        <v>49.24</v>
      </c>
      <c r="N351">
        <v>13.33</v>
      </c>
    </row>
    <row r="352" spans="1:14">
      <c r="A352" s="1" t="s">
        <v>364</v>
      </c>
      <c r="B352">
        <f>HYPERLINK("https://www.suredividend.com/sure-analysis-research-database/","Organogenesis Holdings Inc")</f>
        <v>0</v>
      </c>
      <c r="C352" t="s">
        <v>505</v>
      </c>
      <c r="D352">
        <v>2.61</v>
      </c>
      <c r="E352">
        <v>0</v>
      </c>
      <c r="F352" t="s">
        <v>506</v>
      </c>
      <c r="G352" t="s">
        <v>506</v>
      </c>
      <c r="H352">
        <v>0</v>
      </c>
      <c r="I352">
        <v>341.688408</v>
      </c>
      <c r="J352">
        <v>0</v>
      </c>
      <c r="K352" t="s">
        <v>506</v>
      </c>
      <c r="L352">
        <v>1.187968825156182</v>
      </c>
      <c r="M352">
        <v>9.27</v>
      </c>
      <c r="N352">
        <v>2.23</v>
      </c>
    </row>
    <row r="353" spans="1:14">
      <c r="A353" s="1" t="s">
        <v>365</v>
      </c>
      <c r="B353">
        <f>HYPERLINK("https://www.suredividend.com/sure-analysis-research-database/","ORIC Pharmaceuticals Inc")</f>
        <v>0</v>
      </c>
      <c r="C353" t="s">
        <v>506</v>
      </c>
      <c r="D353">
        <v>6.68</v>
      </c>
      <c r="E353">
        <v>0</v>
      </c>
      <c r="F353" t="s">
        <v>506</v>
      </c>
      <c r="G353" t="s">
        <v>506</v>
      </c>
      <c r="H353">
        <v>0</v>
      </c>
      <c r="I353">
        <v>264.372069</v>
      </c>
      <c r="J353">
        <v>0</v>
      </c>
      <c r="K353" t="s">
        <v>506</v>
      </c>
      <c r="L353">
        <v>0.794509723736413</v>
      </c>
      <c r="M353">
        <v>11.4</v>
      </c>
      <c r="N353">
        <v>2.36</v>
      </c>
    </row>
    <row r="354" spans="1:14">
      <c r="A354" s="1" t="s">
        <v>366</v>
      </c>
      <c r="B354">
        <f>HYPERLINK("https://www.suredividend.com/sure-analysis-research-database/","Orchard Therapeutics plc")</f>
        <v>0</v>
      </c>
      <c r="C354" t="s">
        <v>505</v>
      </c>
      <c r="D354">
        <v>0.6499</v>
      </c>
      <c r="E354">
        <v>0</v>
      </c>
      <c r="F354" t="s">
        <v>506</v>
      </c>
      <c r="G354" t="s">
        <v>506</v>
      </c>
      <c r="H354">
        <v>0</v>
      </c>
      <c r="I354">
        <v>82.33564699999999</v>
      </c>
      <c r="J354">
        <v>0</v>
      </c>
      <c r="K354" t="s">
        <v>506</v>
      </c>
      <c r="L354">
        <v>0.548078847662356</v>
      </c>
      <c r="M354">
        <v>1.23</v>
      </c>
      <c r="N354">
        <v>0.3601</v>
      </c>
    </row>
    <row r="355" spans="1:14">
      <c r="A355" s="1" t="s">
        <v>367</v>
      </c>
      <c r="B355">
        <f>HYPERLINK("https://www.suredividend.com/sure-analysis-research-database/","Orasure Technologies Inc.")</f>
        <v>0</v>
      </c>
      <c r="C355" t="s">
        <v>505</v>
      </c>
      <c r="D355">
        <v>5.03</v>
      </c>
      <c r="E355">
        <v>0</v>
      </c>
      <c r="F355" t="s">
        <v>506</v>
      </c>
      <c r="G355" t="s">
        <v>506</v>
      </c>
      <c r="H355">
        <v>0</v>
      </c>
      <c r="I355">
        <v>365.288876</v>
      </c>
      <c r="J355" t="s">
        <v>506</v>
      </c>
      <c r="K355">
        <v>-0</v>
      </c>
      <c r="L355">
        <v>1.230696984421966</v>
      </c>
      <c r="M355">
        <v>9.42</v>
      </c>
      <c r="N355">
        <v>2.62</v>
      </c>
    </row>
    <row r="356" spans="1:14">
      <c r="A356" s="1" t="s">
        <v>368</v>
      </c>
      <c r="B356">
        <f>HYPERLINK("https://www.suredividend.com/sure-analysis-research-database/","Ovid Therapeutics Inc")</f>
        <v>0</v>
      </c>
      <c r="C356" t="s">
        <v>505</v>
      </c>
      <c r="D356">
        <v>2.3</v>
      </c>
      <c r="E356">
        <v>0</v>
      </c>
      <c r="F356" t="s">
        <v>506</v>
      </c>
      <c r="G356" t="s">
        <v>506</v>
      </c>
      <c r="H356">
        <v>0</v>
      </c>
      <c r="I356">
        <v>162.073836</v>
      </c>
      <c r="J356">
        <v>0</v>
      </c>
      <c r="K356" t="s">
        <v>506</v>
      </c>
      <c r="L356">
        <v>0.630309396797168</v>
      </c>
      <c r="M356">
        <v>3.55</v>
      </c>
      <c r="N356">
        <v>1.41</v>
      </c>
    </row>
    <row r="357" spans="1:14">
      <c r="A357" s="1" t="s">
        <v>369</v>
      </c>
      <c r="B357">
        <f>HYPERLINK("https://www.suredividend.com/sure-analysis-research-database/","Oyster Point Pharma Inc")</f>
        <v>0</v>
      </c>
      <c r="C357" t="s">
        <v>505</v>
      </c>
      <c r="D357">
        <v>11.17</v>
      </c>
      <c r="E357">
        <v>0</v>
      </c>
      <c r="F357" t="s">
        <v>506</v>
      </c>
      <c r="G357" t="s">
        <v>506</v>
      </c>
      <c r="H357">
        <v>0</v>
      </c>
      <c r="I357">
        <v>0</v>
      </c>
      <c r="J357">
        <v>0</v>
      </c>
      <c r="K357" t="s">
        <v>506</v>
      </c>
    </row>
    <row r="358" spans="1:14">
      <c r="A358" s="1" t="s">
        <v>370</v>
      </c>
      <c r="B358">
        <f>HYPERLINK("https://www.suredividend.com/sure-analysis-research-database/","Pacific Biosciences of California Inc")</f>
        <v>0</v>
      </c>
      <c r="C358" t="s">
        <v>505</v>
      </c>
      <c r="D358">
        <v>11.29</v>
      </c>
      <c r="E358">
        <v>0</v>
      </c>
      <c r="F358" t="s">
        <v>506</v>
      </c>
      <c r="G358" t="s">
        <v>506</v>
      </c>
      <c r="H358">
        <v>0</v>
      </c>
      <c r="I358">
        <v>2552.773715</v>
      </c>
      <c r="J358" t="s">
        <v>506</v>
      </c>
      <c r="K358">
        <v>-0</v>
      </c>
      <c r="L358">
        <v>2.788015362531231</v>
      </c>
      <c r="M358">
        <v>14.2</v>
      </c>
      <c r="N358">
        <v>3.85</v>
      </c>
    </row>
    <row r="359" spans="1:14">
      <c r="A359" s="1" t="s">
        <v>371</v>
      </c>
      <c r="B359">
        <f>HYPERLINK("https://www.suredividend.com/sure-analysis-research-database/","Phibro Animal Health Corp.")</f>
        <v>0</v>
      </c>
      <c r="C359" t="s">
        <v>505</v>
      </c>
      <c r="D359">
        <v>15.33</v>
      </c>
      <c r="E359">
        <v>0.031078250687739</v>
      </c>
      <c r="F359">
        <v>0</v>
      </c>
      <c r="G359">
        <v>0.03713728933664817</v>
      </c>
      <c r="H359">
        <v>0.4764295830430501</v>
      </c>
      <c r="I359">
        <v>311.775009</v>
      </c>
      <c r="J359">
        <v>6.705271510420028</v>
      </c>
      <c r="K359">
        <v>0.4142865939504783</v>
      </c>
      <c r="L359">
        <v>0.612847202238589</v>
      </c>
      <c r="M359">
        <v>21.81</v>
      </c>
      <c r="N359">
        <v>11.75</v>
      </c>
    </row>
    <row r="360" spans="1:14">
      <c r="A360" s="1" t="s">
        <v>372</v>
      </c>
      <c r="B360">
        <f>HYPERLINK("https://www.suredividend.com/sure-analysis-research-database/","Passage Bio Inc")</f>
        <v>0</v>
      </c>
      <c r="C360" t="s">
        <v>505</v>
      </c>
      <c r="D360">
        <v>1.62</v>
      </c>
      <c r="E360">
        <v>0</v>
      </c>
      <c r="F360" t="s">
        <v>506</v>
      </c>
      <c r="G360" t="s">
        <v>506</v>
      </c>
      <c r="H360">
        <v>0</v>
      </c>
      <c r="I360">
        <v>88.37628599999999</v>
      </c>
      <c r="J360">
        <v>0</v>
      </c>
      <c r="K360" t="s">
        <v>506</v>
      </c>
      <c r="L360">
        <v>1.581800316626542</v>
      </c>
      <c r="M360">
        <v>5.33</v>
      </c>
      <c r="N360">
        <v>1.04</v>
      </c>
    </row>
    <row r="361" spans="1:14">
      <c r="A361" s="1" t="s">
        <v>373</v>
      </c>
      <c r="B361">
        <f>HYPERLINK("https://www.suredividend.com/sure-analysis-research-database/","Prestige Consumer Healthcare Inc")</f>
        <v>0</v>
      </c>
      <c r="C361" t="s">
        <v>505</v>
      </c>
      <c r="D361">
        <v>66.72</v>
      </c>
      <c r="E361">
        <v>0</v>
      </c>
      <c r="F361" t="s">
        <v>506</v>
      </c>
      <c r="G361" t="s">
        <v>506</v>
      </c>
      <c r="H361">
        <v>0</v>
      </c>
      <c r="I361">
        <v>3304.371517</v>
      </c>
      <c r="J361">
        <v>15.84101093712248</v>
      </c>
      <c r="K361">
        <v>0</v>
      </c>
      <c r="L361">
        <v>0.4712393537776901</v>
      </c>
      <c r="M361">
        <v>67.45</v>
      </c>
      <c r="N361">
        <v>48.51</v>
      </c>
    </row>
    <row r="362" spans="1:14">
      <c r="A362" s="1" t="s">
        <v>374</v>
      </c>
      <c r="B362">
        <f>HYPERLINK("https://www.suredividend.com/sure-analysis-research-database/","Puma Biotechnology Inc")</f>
        <v>0</v>
      </c>
      <c r="C362" t="s">
        <v>505</v>
      </c>
      <c r="D362">
        <v>4.38</v>
      </c>
      <c r="E362">
        <v>0</v>
      </c>
      <c r="F362" t="s">
        <v>506</v>
      </c>
      <c r="G362" t="s">
        <v>506</v>
      </c>
      <c r="H362">
        <v>0</v>
      </c>
      <c r="I362">
        <v>199.903791</v>
      </c>
      <c r="J362">
        <v>20.54087456843403</v>
      </c>
      <c r="K362">
        <v>0</v>
      </c>
      <c r="L362">
        <v>1.151949272922555</v>
      </c>
      <c r="M362">
        <v>5.16</v>
      </c>
      <c r="N362">
        <v>1.6</v>
      </c>
    </row>
    <row r="363" spans="1:14">
      <c r="A363" s="1" t="s">
        <v>375</v>
      </c>
      <c r="B363">
        <f>HYPERLINK("https://www.suredividend.com/sure-analysis-research-database/","Pacira BioSciences Inc")</f>
        <v>0</v>
      </c>
      <c r="C363" t="s">
        <v>505</v>
      </c>
      <c r="D363">
        <v>35.53</v>
      </c>
      <c r="E363">
        <v>0</v>
      </c>
      <c r="F363" t="s">
        <v>506</v>
      </c>
      <c r="G363" t="s">
        <v>506</v>
      </c>
      <c r="H363">
        <v>0</v>
      </c>
      <c r="I363">
        <v>1630.190587</v>
      </c>
      <c r="J363">
        <v>78.07052280254777</v>
      </c>
      <c r="K363">
        <v>0</v>
      </c>
      <c r="L363">
        <v>0.7470631623537061</v>
      </c>
      <c r="M363">
        <v>82.16</v>
      </c>
      <c r="N363">
        <v>35.46</v>
      </c>
    </row>
    <row r="364" spans="1:14">
      <c r="A364" s="1" t="s">
        <v>376</v>
      </c>
      <c r="B364">
        <f>HYPERLINK("https://www.suredividend.com/sure-analysis-research-database/","Vaxcyte Inc")</f>
        <v>0</v>
      </c>
      <c r="C364" t="s">
        <v>506</v>
      </c>
      <c r="D364">
        <v>45.1</v>
      </c>
      <c r="E364">
        <v>0</v>
      </c>
      <c r="F364" t="s">
        <v>506</v>
      </c>
      <c r="G364" t="s">
        <v>506</v>
      </c>
      <c r="H364">
        <v>0</v>
      </c>
      <c r="I364">
        <v>3577.368531</v>
      </c>
      <c r="J364">
        <v>0</v>
      </c>
      <c r="K364" t="s">
        <v>506</v>
      </c>
      <c r="L364">
        <v>0.8375600025973231</v>
      </c>
      <c r="M364">
        <v>49.31</v>
      </c>
      <c r="N364">
        <v>16.78</v>
      </c>
    </row>
    <row r="365" spans="1:14">
      <c r="A365" s="1" t="s">
        <v>377</v>
      </c>
      <c r="B365">
        <f>HYPERLINK("https://www.suredividend.com/sure-analysis-PFE/","Pfizer Inc.")</f>
        <v>0</v>
      </c>
      <c r="C365" t="s">
        <v>505</v>
      </c>
      <c r="D365">
        <v>45.11</v>
      </c>
      <c r="E365">
        <v>0.03635557526047439</v>
      </c>
      <c r="F365">
        <v>0.02564102564102577</v>
      </c>
      <c r="G365">
        <v>0.03303780411393231</v>
      </c>
      <c r="H365">
        <v>1.580511977127286</v>
      </c>
      <c r="I365">
        <v>253216.618764</v>
      </c>
      <c r="J365">
        <v>8.505193428861682</v>
      </c>
      <c r="K365">
        <v>0.3045302460746216</v>
      </c>
      <c r="L365">
        <v>0.5186111106300041</v>
      </c>
      <c r="M365">
        <v>54.96</v>
      </c>
      <c r="N365">
        <v>41.09</v>
      </c>
    </row>
    <row r="366" spans="1:14">
      <c r="A366" s="1" t="s">
        <v>378</v>
      </c>
      <c r="B366">
        <f>HYPERLINK("https://www.suredividend.com/sure-analysis-research-database/","Precigen Inc")</f>
        <v>0</v>
      </c>
      <c r="C366" t="s">
        <v>505</v>
      </c>
      <c r="D366">
        <v>1.99</v>
      </c>
      <c r="E366">
        <v>0</v>
      </c>
      <c r="F366" t="s">
        <v>506</v>
      </c>
      <c r="G366" t="s">
        <v>506</v>
      </c>
      <c r="H366">
        <v>0</v>
      </c>
      <c r="I366">
        <v>414.218542</v>
      </c>
      <c r="J366">
        <v>16.27002403040182</v>
      </c>
      <c r="K366">
        <v>0</v>
      </c>
      <c r="L366">
        <v>1.740394021258389</v>
      </c>
      <c r="M366">
        <v>3</v>
      </c>
      <c r="N366">
        <v>1.12</v>
      </c>
    </row>
    <row r="367" spans="1:14">
      <c r="A367" s="1" t="s">
        <v>379</v>
      </c>
      <c r="B367">
        <f>HYPERLINK("https://www.suredividend.com/sure-analysis-research-database/","Phathom Pharmaceuticals Inc")</f>
        <v>0</v>
      </c>
      <c r="C367" t="s">
        <v>505</v>
      </c>
      <c r="D367">
        <v>8.609999999999999</v>
      </c>
      <c r="E367">
        <v>0</v>
      </c>
      <c r="F367" t="s">
        <v>506</v>
      </c>
      <c r="G367" t="s">
        <v>506</v>
      </c>
      <c r="H367">
        <v>0</v>
      </c>
      <c r="I367">
        <v>358.355562</v>
      </c>
      <c r="J367">
        <v>0</v>
      </c>
      <c r="K367" t="s">
        <v>506</v>
      </c>
      <c r="L367">
        <v>1.609823839712608</v>
      </c>
      <c r="M367">
        <v>19.95</v>
      </c>
      <c r="N367">
        <v>6.1</v>
      </c>
    </row>
    <row r="368" spans="1:14">
      <c r="A368" s="1" t="s">
        <v>380</v>
      </c>
      <c r="B368">
        <f>HYPERLINK("https://www.suredividend.com/sure-analysis-research-database/","Perkinelmer, Inc.")</f>
        <v>0</v>
      </c>
      <c r="C368" t="s">
        <v>505</v>
      </c>
      <c r="D368">
        <v>137.82</v>
      </c>
      <c r="E368">
        <v>0.002030020384618</v>
      </c>
      <c r="F368">
        <v>0</v>
      </c>
      <c r="G368">
        <v>0</v>
      </c>
      <c r="H368">
        <v>0.279777409408124</v>
      </c>
      <c r="I368">
        <v>17396.183962</v>
      </c>
      <c r="J368">
        <v>25.80668623175334</v>
      </c>
      <c r="K368">
        <v>0.05133530447855486</v>
      </c>
      <c r="L368">
        <v>1.141134511871853</v>
      </c>
      <c r="M368">
        <v>190.18</v>
      </c>
      <c r="N368">
        <v>113.34</v>
      </c>
    </row>
    <row r="369" spans="1:14">
      <c r="A369" s="1" t="s">
        <v>381</v>
      </c>
      <c r="B369">
        <f>HYPERLINK("https://www.suredividend.com/sure-analysis-research-database/","Pliant Therapeutics Inc")</f>
        <v>0</v>
      </c>
      <c r="C369" t="s">
        <v>506</v>
      </c>
      <c r="D369">
        <v>22.51</v>
      </c>
      <c r="E369">
        <v>0</v>
      </c>
      <c r="F369" t="s">
        <v>506</v>
      </c>
      <c r="G369" t="s">
        <v>506</v>
      </c>
      <c r="H369">
        <v>0</v>
      </c>
      <c r="I369">
        <v>1097.574522</v>
      </c>
      <c r="J369">
        <v>0</v>
      </c>
      <c r="K369" t="s">
        <v>506</v>
      </c>
      <c r="L369">
        <v>0.662344931854655</v>
      </c>
      <c r="M369">
        <v>26.25</v>
      </c>
      <c r="N369">
        <v>3.97</v>
      </c>
    </row>
    <row r="370" spans="1:14">
      <c r="A370" s="1" t="s">
        <v>382</v>
      </c>
      <c r="B370">
        <f>HYPERLINK("https://www.suredividend.com/sure-analysis-research-database/","PMV Pharmaceuticals Inc")</f>
        <v>0</v>
      </c>
      <c r="C370" t="s">
        <v>506</v>
      </c>
      <c r="D370">
        <v>7.95</v>
      </c>
      <c r="E370">
        <v>0</v>
      </c>
      <c r="F370" t="s">
        <v>506</v>
      </c>
      <c r="G370" t="s">
        <v>506</v>
      </c>
      <c r="H370">
        <v>0</v>
      </c>
      <c r="I370">
        <v>363.040153</v>
      </c>
      <c r="J370">
        <v>0</v>
      </c>
      <c r="K370" t="s">
        <v>506</v>
      </c>
      <c r="L370">
        <v>1.500792645438085</v>
      </c>
      <c r="M370">
        <v>24.27</v>
      </c>
      <c r="N370">
        <v>7.57</v>
      </c>
    </row>
    <row r="371" spans="1:14">
      <c r="A371" s="1" t="s">
        <v>383</v>
      </c>
      <c r="B371">
        <f>HYPERLINK("https://www.suredividend.com/sure-analysis-research-database/","Pennant Group Inc")</f>
        <v>0</v>
      </c>
      <c r="C371" t="s">
        <v>505</v>
      </c>
      <c r="D371">
        <v>12.07</v>
      </c>
      <c r="E371">
        <v>0</v>
      </c>
      <c r="F371" t="s">
        <v>506</v>
      </c>
      <c r="G371" t="s">
        <v>506</v>
      </c>
      <c r="H371">
        <v>0</v>
      </c>
      <c r="I371">
        <v>358.196695</v>
      </c>
      <c r="J371">
        <v>351.1732301666667</v>
      </c>
      <c r="K371">
        <v>0</v>
      </c>
      <c r="L371">
        <v>1.30249977504402</v>
      </c>
      <c r="M371">
        <v>20.28</v>
      </c>
      <c r="N371">
        <v>8.68</v>
      </c>
    </row>
    <row r="372" spans="1:14">
      <c r="A372" s="1" t="s">
        <v>384</v>
      </c>
      <c r="B372">
        <f>HYPERLINK("https://www.suredividend.com/sure-analysis-research-database/","Praxis Precision Medicines Inc")</f>
        <v>0</v>
      </c>
      <c r="C372" t="s">
        <v>506</v>
      </c>
      <c r="D372">
        <v>4.51</v>
      </c>
      <c r="E372">
        <v>0</v>
      </c>
      <c r="F372" t="s">
        <v>506</v>
      </c>
      <c r="G372" t="s">
        <v>506</v>
      </c>
      <c r="H372">
        <v>0</v>
      </c>
      <c r="I372">
        <v>212.504787</v>
      </c>
      <c r="J372">
        <v>0</v>
      </c>
      <c r="K372" t="s">
        <v>506</v>
      </c>
      <c r="L372">
        <v>1.153513588946476</v>
      </c>
      <c r="M372">
        <v>15.59</v>
      </c>
      <c r="N372">
        <v>1.48</v>
      </c>
    </row>
    <row r="373" spans="1:14">
      <c r="A373" s="1" t="s">
        <v>385</v>
      </c>
      <c r="B373">
        <f>HYPERLINK("https://www.suredividend.com/sure-analysis-research-database/","Prelude Therapeutics Inc")</f>
        <v>0</v>
      </c>
      <c r="C373" t="s">
        <v>506</v>
      </c>
      <c r="D373">
        <v>7.29</v>
      </c>
      <c r="E373">
        <v>0</v>
      </c>
      <c r="F373" t="s">
        <v>506</v>
      </c>
      <c r="G373" t="s">
        <v>506</v>
      </c>
      <c r="H373">
        <v>0</v>
      </c>
      <c r="I373">
        <v>348.704808</v>
      </c>
      <c r="J373">
        <v>0</v>
      </c>
      <c r="K373" t="s">
        <v>506</v>
      </c>
      <c r="L373">
        <v>1.345376474616469</v>
      </c>
      <c r="M373">
        <v>10.72</v>
      </c>
      <c r="N373">
        <v>3.87</v>
      </c>
    </row>
    <row r="374" spans="1:14">
      <c r="A374" s="1" t="s">
        <v>386</v>
      </c>
      <c r="B374">
        <f>HYPERLINK("https://www.suredividend.com/sure-analysis-research-database/","ProQR Therapeutics N.V")</f>
        <v>0</v>
      </c>
      <c r="C374" t="s">
        <v>505</v>
      </c>
      <c r="D374">
        <v>2.81</v>
      </c>
      <c r="E374">
        <v>0</v>
      </c>
      <c r="F374" t="s">
        <v>506</v>
      </c>
      <c r="G374" t="s">
        <v>506</v>
      </c>
      <c r="H374">
        <v>0</v>
      </c>
      <c r="I374">
        <v>200.327162</v>
      </c>
      <c r="J374">
        <v>0</v>
      </c>
      <c r="K374" t="s">
        <v>506</v>
      </c>
      <c r="M374">
        <v>6.15</v>
      </c>
      <c r="N374">
        <v>0.53</v>
      </c>
    </row>
    <row r="375" spans="1:14">
      <c r="A375" s="1" t="s">
        <v>387</v>
      </c>
      <c r="B375">
        <f>HYPERLINK("https://www.suredividend.com/sure-analysis-research-database/","Prothena Corporation plc")</f>
        <v>0</v>
      </c>
      <c r="C375" t="s">
        <v>505</v>
      </c>
      <c r="D375">
        <v>54.56</v>
      </c>
      <c r="E375">
        <v>0</v>
      </c>
      <c r="F375" t="s">
        <v>506</v>
      </c>
      <c r="G375" t="s">
        <v>506</v>
      </c>
      <c r="H375">
        <v>0</v>
      </c>
      <c r="I375">
        <v>2639.425441</v>
      </c>
      <c r="J375" t="s">
        <v>506</v>
      </c>
      <c r="K375">
        <v>-0</v>
      </c>
      <c r="L375">
        <v>1.959576314191814</v>
      </c>
      <c r="M375">
        <v>66.47</v>
      </c>
      <c r="N375">
        <v>21.06</v>
      </c>
    </row>
    <row r="376" spans="1:14">
      <c r="A376" s="1" t="s">
        <v>388</v>
      </c>
      <c r="B376">
        <f>HYPERLINK("https://www.suredividend.com/sure-analysis-research-database/","Provention Bio Inc")</f>
        <v>0</v>
      </c>
      <c r="C376" t="s">
        <v>505</v>
      </c>
      <c r="D376">
        <v>9.039999999999999</v>
      </c>
      <c r="E376">
        <v>0</v>
      </c>
      <c r="F376" t="s">
        <v>506</v>
      </c>
      <c r="G376" t="s">
        <v>506</v>
      </c>
      <c r="H376">
        <v>0</v>
      </c>
      <c r="I376">
        <v>788.20363</v>
      </c>
      <c r="J376">
        <v>0</v>
      </c>
      <c r="K376" t="s">
        <v>506</v>
      </c>
      <c r="L376">
        <v>1.378421636178076</v>
      </c>
      <c r="M376">
        <v>10.88</v>
      </c>
      <c r="N376">
        <v>3.19</v>
      </c>
    </row>
    <row r="377" spans="1:14">
      <c r="A377" s="1" t="s">
        <v>389</v>
      </c>
      <c r="B377">
        <f>HYPERLINK("https://www.suredividend.com/sure-analysis-research-database/","Personalis Inc")</f>
        <v>0</v>
      </c>
      <c r="C377" t="s">
        <v>505</v>
      </c>
      <c r="D377">
        <v>2.15</v>
      </c>
      <c r="E377">
        <v>0</v>
      </c>
      <c r="F377" t="s">
        <v>506</v>
      </c>
      <c r="G377" t="s">
        <v>506</v>
      </c>
      <c r="H377">
        <v>0</v>
      </c>
      <c r="I377">
        <v>98.838413</v>
      </c>
      <c r="J377" t="s">
        <v>506</v>
      </c>
      <c r="K377">
        <v>-0</v>
      </c>
      <c r="L377">
        <v>2.304237922168109</v>
      </c>
      <c r="M377">
        <v>12.96</v>
      </c>
      <c r="N377">
        <v>1.73</v>
      </c>
    </row>
    <row r="378" spans="1:14">
      <c r="A378" s="1" t="s">
        <v>390</v>
      </c>
      <c r="B378">
        <f>HYPERLINK("https://www.suredividend.com/sure-analysis-research-database/","Poseida Therapeutics Inc")</f>
        <v>0</v>
      </c>
      <c r="C378" t="s">
        <v>506</v>
      </c>
      <c r="D378">
        <v>7.48</v>
      </c>
      <c r="E378">
        <v>0</v>
      </c>
      <c r="F378" t="s">
        <v>506</v>
      </c>
      <c r="G378" t="s">
        <v>506</v>
      </c>
      <c r="H378">
        <v>0</v>
      </c>
      <c r="I378">
        <v>642.9014</v>
      </c>
      <c r="J378">
        <v>0</v>
      </c>
      <c r="K378" t="s">
        <v>506</v>
      </c>
      <c r="L378">
        <v>1.654602837382483</v>
      </c>
      <c r="M378">
        <v>7.54</v>
      </c>
      <c r="N378">
        <v>1.82</v>
      </c>
    </row>
    <row r="379" spans="1:14">
      <c r="A379" s="1" t="s">
        <v>391</v>
      </c>
      <c r="B379">
        <f>HYPERLINK("https://www.suredividend.com/sure-analysis-research-database/","PTC Therapeutics Inc")</f>
        <v>0</v>
      </c>
      <c r="C379" t="s">
        <v>505</v>
      </c>
      <c r="D379">
        <v>47.74</v>
      </c>
      <c r="E379">
        <v>0</v>
      </c>
      <c r="F379" t="s">
        <v>506</v>
      </c>
      <c r="G379" t="s">
        <v>506</v>
      </c>
      <c r="H379">
        <v>0</v>
      </c>
      <c r="I379">
        <v>3484.574347</v>
      </c>
      <c r="J379" t="s">
        <v>506</v>
      </c>
      <c r="K379">
        <v>-0</v>
      </c>
      <c r="L379">
        <v>0.8505469395727621</v>
      </c>
      <c r="M379">
        <v>55.58</v>
      </c>
      <c r="N379">
        <v>25.01</v>
      </c>
    </row>
    <row r="380" spans="1:14">
      <c r="A380" s="1" t="s">
        <v>392</v>
      </c>
      <c r="B380">
        <f>HYPERLINK("https://www.suredividend.com/sure-analysis-research-database/","Protagonist Therapeutics Inc")</f>
        <v>0</v>
      </c>
      <c r="C380" t="s">
        <v>505</v>
      </c>
      <c r="D380">
        <v>11.66</v>
      </c>
      <c r="E380">
        <v>0</v>
      </c>
      <c r="F380" t="s">
        <v>506</v>
      </c>
      <c r="G380" t="s">
        <v>506</v>
      </c>
      <c r="H380">
        <v>0</v>
      </c>
      <c r="I380">
        <v>573.653472</v>
      </c>
      <c r="J380">
        <v>0</v>
      </c>
      <c r="K380" t="s">
        <v>506</v>
      </c>
      <c r="L380">
        <v>1.671654445546941</v>
      </c>
      <c r="M380">
        <v>30.42</v>
      </c>
      <c r="N380">
        <v>6.91</v>
      </c>
    </row>
    <row r="381" spans="1:14">
      <c r="A381" s="1" t="s">
        <v>393</v>
      </c>
      <c r="B381">
        <f>HYPERLINK("https://www.suredividend.com/sure-analysis-research-database/","Quince Therapeutics Inc")</f>
        <v>0</v>
      </c>
      <c r="C381" t="s">
        <v>506</v>
      </c>
      <c r="D381">
        <v>0.7626000000000001</v>
      </c>
      <c r="E381">
        <v>0</v>
      </c>
      <c r="F381" t="s">
        <v>506</v>
      </c>
      <c r="G381" t="s">
        <v>506</v>
      </c>
      <c r="H381">
        <v>0</v>
      </c>
      <c r="I381">
        <v>27.552971</v>
      </c>
      <c r="J381">
        <v>0</v>
      </c>
      <c r="K381" t="s">
        <v>506</v>
      </c>
      <c r="L381">
        <v>1.257157419802371</v>
      </c>
      <c r="M381">
        <v>9.49</v>
      </c>
      <c r="N381">
        <v>0.5401</v>
      </c>
    </row>
    <row r="382" spans="1:14">
      <c r="A382" s="1" t="s">
        <v>394</v>
      </c>
      <c r="B382">
        <f>HYPERLINK("https://www.suredividend.com/sure-analysis-research-database/","Quanterix Corp")</f>
        <v>0</v>
      </c>
      <c r="C382" t="s">
        <v>505</v>
      </c>
      <c r="D382">
        <v>14.29</v>
      </c>
      <c r="E382">
        <v>0</v>
      </c>
      <c r="F382" t="s">
        <v>506</v>
      </c>
      <c r="G382" t="s">
        <v>506</v>
      </c>
      <c r="H382">
        <v>0</v>
      </c>
      <c r="I382">
        <v>529.511734</v>
      </c>
      <c r="J382" t="s">
        <v>506</v>
      </c>
      <c r="K382">
        <v>-0</v>
      </c>
      <c r="L382">
        <v>2.022350201550074</v>
      </c>
      <c r="M382">
        <v>35.98</v>
      </c>
      <c r="N382">
        <v>6.31</v>
      </c>
    </row>
    <row r="383" spans="1:14">
      <c r="A383" s="1" t="s">
        <v>395</v>
      </c>
      <c r="B383">
        <f>HYPERLINK("https://www.suredividend.com/sure-analysis-research-database/","uniQure N.V.")</f>
        <v>0</v>
      </c>
      <c r="C383" t="s">
        <v>505</v>
      </c>
      <c r="D383">
        <v>21.89</v>
      </c>
      <c r="E383">
        <v>0</v>
      </c>
      <c r="F383" t="s">
        <v>506</v>
      </c>
      <c r="G383" t="s">
        <v>506</v>
      </c>
      <c r="H383">
        <v>0</v>
      </c>
      <c r="I383">
        <v>1024.782736</v>
      </c>
      <c r="J383" t="s">
        <v>506</v>
      </c>
      <c r="K383">
        <v>-0</v>
      </c>
      <c r="L383">
        <v>1.52614444753622</v>
      </c>
      <c r="M383">
        <v>28.26</v>
      </c>
      <c r="N383">
        <v>12.52</v>
      </c>
    </row>
    <row r="384" spans="1:14">
      <c r="A384" s="1" t="s">
        <v>396</v>
      </c>
      <c r="B384">
        <f>HYPERLINK("https://www.suredividend.com/sure-analysis-research-database/","Rain Oncology Inc")</f>
        <v>0</v>
      </c>
      <c r="C384" t="s">
        <v>506</v>
      </c>
      <c r="D384">
        <v>9.49</v>
      </c>
      <c r="E384">
        <v>0</v>
      </c>
      <c r="F384" t="s">
        <v>506</v>
      </c>
      <c r="G384" t="s">
        <v>506</v>
      </c>
      <c r="H384">
        <v>0</v>
      </c>
      <c r="I384">
        <v>178.766508</v>
      </c>
      <c r="J384">
        <v>0</v>
      </c>
      <c r="K384" t="s">
        <v>506</v>
      </c>
      <c r="L384">
        <v>1.13019370546596</v>
      </c>
      <c r="M384">
        <v>14.48</v>
      </c>
      <c r="N384">
        <v>2.15</v>
      </c>
    </row>
    <row r="385" spans="1:14">
      <c r="A385" s="1" t="s">
        <v>397</v>
      </c>
      <c r="B385">
        <f>HYPERLINK("https://www.suredividend.com/sure-analysis-research-database/","Rani Therapeutics Holdings Inc")</f>
        <v>0</v>
      </c>
      <c r="C385" t="s">
        <v>506</v>
      </c>
      <c r="D385">
        <v>6.09</v>
      </c>
      <c r="E385">
        <v>0</v>
      </c>
      <c r="F385" t="s">
        <v>506</v>
      </c>
      <c r="G385" t="s">
        <v>506</v>
      </c>
      <c r="H385">
        <v>0</v>
      </c>
      <c r="I385">
        <v>150.544629</v>
      </c>
      <c r="J385">
        <v>0</v>
      </c>
      <c r="K385" t="s">
        <v>506</v>
      </c>
      <c r="L385">
        <v>0.9820969142141031</v>
      </c>
      <c r="M385">
        <v>27.13</v>
      </c>
      <c r="N385">
        <v>5.11</v>
      </c>
    </row>
    <row r="386" spans="1:14">
      <c r="A386" s="1" t="s">
        <v>398</v>
      </c>
      <c r="B386">
        <f>HYPERLINK("https://www.suredividend.com/sure-analysis-research-database/","RAPT Therapeutics Inc")</f>
        <v>0</v>
      </c>
      <c r="C386" t="s">
        <v>505</v>
      </c>
      <c r="D386">
        <v>28.18</v>
      </c>
      <c r="E386">
        <v>0</v>
      </c>
      <c r="F386" t="s">
        <v>506</v>
      </c>
      <c r="G386" t="s">
        <v>506</v>
      </c>
      <c r="H386">
        <v>0</v>
      </c>
      <c r="I386">
        <v>842.8878089999999</v>
      </c>
      <c r="J386">
        <v>0</v>
      </c>
      <c r="K386" t="s">
        <v>506</v>
      </c>
      <c r="L386">
        <v>2.027576561478572</v>
      </c>
      <c r="M386">
        <v>32.45</v>
      </c>
      <c r="N386">
        <v>9.859999999999999</v>
      </c>
    </row>
    <row r="387" spans="1:14">
      <c r="A387" s="1" t="s">
        <v>399</v>
      </c>
      <c r="B387">
        <f>HYPERLINK("https://www.suredividend.com/sure-analysis-research-database/","Ultragenyx Pharmaceutical Inc.")</f>
        <v>0</v>
      </c>
      <c r="C387" t="s">
        <v>505</v>
      </c>
      <c r="D387">
        <v>42.4</v>
      </c>
      <c r="E387">
        <v>0</v>
      </c>
      <c r="F387" t="s">
        <v>506</v>
      </c>
      <c r="G387" t="s">
        <v>506</v>
      </c>
      <c r="H387">
        <v>0</v>
      </c>
      <c r="I387">
        <v>2972.47973</v>
      </c>
      <c r="J387" t="s">
        <v>506</v>
      </c>
      <c r="K387">
        <v>-0</v>
      </c>
      <c r="L387">
        <v>1.135358640662004</v>
      </c>
      <c r="M387">
        <v>85.53</v>
      </c>
      <c r="N387">
        <v>33.36</v>
      </c>
    </row>
    <row r="388" spans="1:14">
      <c r="A388" s="1" t="s">
        <v>400</v>
      </c>
      <c r="B388">
        <f>HYPERLINK("https://www.suredividend.com/sure-analysis-research-database/","Rocket Pharmaceuticals Inc")</f>
        <v>0</v>
      </c>
      <c r="C388" t="s">
        <v>505</v>
      </c>
      <c r="D388">
        <v>20.19</v>
      </c>
      <c r="E388">
        <v>0</v>
      </c>
      <c r="F388" t="s">
        <v>506</v>
      </c>
      <c r="G388" t="s">
        <v>506</v>
      </c>
      <c r="H388">
        <v>0</v>
      </c>
      <c r="I388">
        <v>1528.0685</v>
      </c>
      <c r="J388">
        <v>0</v>
      </c>
      <c r="K388" t="s">
        <v>506</v>
      </c>
      <c r="L388">
        <v>2.037428619683556</v>
      </c>
      <c r="M388">
        <v>23.48</v>
      </c>
      <c r="N388">
        <v>7.57</v>
      </c>
    </row>
    <row r="389" spans="1:14">
      <c r="A389" s="1" t="s">
        <v>401</v>
      </c>
      <c r="B389">
        <f>HYPERLINK("https://www.suredividend.com/sure-analysis-research-database/","Arcus Biosciences Inc")</f>
        <v>0</v>
      </c>
      <c r="C389" t="s">
        <v>505</v>
      </c>
      <c r="D389">
        <v>21.26</v>
      </c>
      <c r="E389">
        <v>0</v>
      </c>
      <c r="F389" t="s">
        <v>506</v>
      </c>
      <c r="G389" t="s">
        <v>506</v>
      </c>
      <c r="H389">
        <v>0</v>
      </c>
      <c r="I389">
        <v>1539.38783</v>
      </c>
      <c r="J389">
        <v>0</v>
      </c>
      <c r="K389" t="s">
        <v>506</v>
      </c>
      <c r="L389">
        <v>1.611123915516444</v>
      </c>
      <c r="M389">
        <v>39.75</v>
      </c>
      <c r="N389">
        <v>16.74</v>
      </c>
    </row>
    <row r="390" spans="1:14">
      <c r="A390" s="1" t="s">
        <v>402</v>
      </c>
      <c r="B390">
        <f>HYPERLINK("https://www.suredividend.com/sure-analysis-research-database/","Redhill Biopharma")</f>
        <v>0</v>
      </c>
      <c r="C390" t="s">
        <v>505</v>
      </c>
      <c r="D390">
        <v>0.1725</v>
      </c>
      <c r="E390">
        <v>0</v>
      </c>
      <c r="F390" t="s">
        <v>506</v>
      </c>
      <c r="G390" t="s">
        <v>506</v>
      </c>
      <c r="H390">
        <v>0</v>
      </c>
      <c r="I390">
        <v>9.08803</v>
      </c>
      <c r="J390">
        <v>0</v>
      </c>
      <c r="K390" t="s">
        <v>506</v>
      </c>
      <c r="L390">
        <v>1.598805616241628</v>
      </c>
      <c r="M390">
        <v>3.27</v>
      </c>
      <c r="N390">
        <v>0.126</v>
      </c>
    </row>
    <row r="391" spans="1:14">
      <c r="A391" s="1" t="s">
        <v>403</v>
      </c>
      <c r="B391">
        <f>HYPERLINK("https://www.suredividend.com/sure-analysis-research-database/","Radnet Inc")</f>
        <v>0</v>
      </c>
      <c r="C391" t="s">
        <v>505</v>
      </c>
      <c r="D391">
        <v>20.62</v>
      </c>
      <c r="E391">
        <v>0</v>
      </c>
      <c r="F391" t="s">
        <v>506</v>
      </c>
      <c r="G391" t="s">
        <v>506</v>
      </c>
      <c r="H391">
        <v>0</v>
      </c>
      <c r="I391">
        <v>1182.780727</v>
      </c>
      <c r="J391">
        <v>152.3809233444989</v>
      </c>
      <c r="K391">
        <v>0</v>
      </c>
      <c r="L391">
        <v>1.283774062795582</v>
      </c>
      <c r="M391">
        <v>26.84</v>
      </c>
      <c r="N391">
        <v>12.03</v>
      </c>
    </row>
    <row r="392" spans="1:14">
      <c r="A392" s="1" t="s">
        <v>404</v>
      </c>
      <c r="B392">
        <f>HYPERLINK("https://www.suredividend.com/sure-analysis-research-database/","Regeneron Pharmaceuticals, Inc.")</f>
        <v>0</v>
      </c>
      <c r="C392" t="s">
        <v>505</v>
      </c>
      <c r="D392">
        <v>722</v>
      </c>
      <c r="E392">
        <v>0</v>
      </c>
      <c r="F392" t="s">
        <v>506</v>
      </c>
      <c r="G392" t="s">
        <v>506</v>
      </c>
      <c r="H392">
        <v>0</v>
      </c>
      <c r="I392">
        <v>77314.495658</v>
      </c>
      <c r="J392">
        <v>14.39668094110199</v>
      </c>
      <c r="K392">
        <v>0</v>
      </c>
      <c r="L392">
        <v>0.5890271401737971</v>
      </c>
      <c r="M392">
        <v>779</v>
      </c>
      <c r="N392">
        <v>538.01</v>
      </c>
    </row>
    <row r="393" spans="1:14">
      <c r="A393" s="1" t="s">
        <v>405</v>
      </c>
      <c r="B393">
        <f>HYPERLINK("https://www.suredividend.com/sure-analysis-research-database/","Replimune Group Inc")</f>
        <v>0</v>
      </c>
      <c r="C393" t="s">
        <v>505</v>
      </c>
      <c r="D393">
        <v>27.43</v>
      </c>
      <c r="E393">
        <v>0</v>
      </c>
      <c r="F393" t="s">
        <v>506</v>
      </c>
      <c r="G393" t="s">
        <v>506</v>
      </c>
      <c r="H393">
        <v>0</v>
      </c>
      <c r="I393">
        <v>1364.351934</v>
      </c>
      <c r="J393">
        <v>0</v>
      </c>
      <c r="K393" t="s">
        <v>506</v>
      </c>
      <c r="L393">
        <v>1.172254834772364</v>
      </c>
      <c r="M393">
        <v>28.66</v>
      </c>
      <c r="N393">
        <v>13.05</v>
      </c>
    </row>
    <row r="394" spans="1:14">
      <c r="A394" s="1" t="s">
        <v>406</v>
      </c>
      <c r="B394">
        <f>HYPERLINK("https://www.suredividend.com/sure-analysis-research-database/","Reata Pharmaceuticals Inc")</f>
        <v>0</v>
      </c>
      <c r="C394" t="s">
        <v>505</v>
      </c>
      <c r="D394">
        <v>38.85</v>
      </c>
      <c r="E394">
        <v>0</v>
      </c>
      <c r="F394" t="s">
        <v>506</v>
      </c>
      <c r="G394" t="s">
        <v>506</v>
      </c>
      <c r="H394">
        <v>0</v>
      </c>
      <c r="I394">
        <v>1232.722427</v>
      </c>
      <c r="J394" t="s">
        <v>506</v>
      </c>
      <c r="K394">
        <v>-0</v>
      </c>
      <c r="L394">
        <v>1.229725212461442</v>
      </c>
      <c r="M394">
        <v>43.9</v>
      </c>
      <c r="N394">
        <v>18.47</v>
      </c>
    </row>
    <row r="395" spans="1:14">
      <c r="A395" s="1" t="s">
        <v>407</v>
      </c>
      <c r="B395">
        <f>HYPERLINK("https://www.suredividend.com/sure-analysis-research-database/","Repligen Corp.")</f>
        <v>0</v>
      </c>
      <c r="C395" t="s">
        <v>505</v>
      </c>
      <c r="D395">
        <v>186.3</v>
      </c>
      <c r="E395">
        <v>0</v>
      </c>
      <c r="F395" t="s">
        <v>506</v>
      </c>
      <c r="G395" t="s">
        <v>506</v>
      </c>
      <c r="H395">
        <v>0</v>
      </c>
      <c r="I395">
        <v>10344.202986</v>
      </c>
      <c r="J395">
        <v>62.18710463929302</v>
      </c>
      <c r="K395">
        <v>0</v>
      </c>
      <c r="L395">
        <v>1.518126311215324</v>
      </c>
      <c r="M395">
        <v>262.26</v>
      </c>
      <c r="N395">
        <v>137.21</v>
      </c>
    </row>
    <row r="396" spans="1:14">
      <c r="A396" s="1" t="s">
        <v>408</v>
      </c>
      <c r="B396">
        <f>HYPERLINK("https://www.suredividend.com/sure-analysis-research-database/","Regenxbio Inc")</f>
        <v>0</v>
      </c>
      <c r="C396" t="s">
        <v>505</v>
      </c>
      <c r="D396">
        <v>23</v>
      </c>
      <c r="E396">
        <v>0</v>
      </c>
      <c r="F396" t="s">
        <v>506</v>
      </c>
      <c r="G396" t="s">
        <v>506</v>
      </c>
      <c r="H396">
        <v>0</v>
      </c>
      <c r="I396">
        <v>995.753513</v>
      </c>
      <c r="J396">
        <v>13.52246171082472</v>
      </c>
      <c r="K396">
        <v>0</v>
      </c>
      <c r="L396">
        <v>1.354577825240237</v>
      </c>
      <c r="M396">
        <v>35.73</v>
      </c>
      <c r="N396">
        <v>18.69</v>
      </c>
    </row>
    <row r="397" spans="1:14">
      <c r="A397" s="1" t="s">
        <v>409</v>
      </c>
      <c r="B397">
        <f>HYPERLINK("https://www.suredividend.com/sure-analysis-research-database/","Rigel Pharmaceuticals")</f>
        <v>0</v>
      </c>
      <c r="C397" t="s">
        <v>505</v>
      </c>
      <c r="D397">
        <v>2</v>
      </c>
      <c r="E397">
        <v>0</v>
      </c>
      <c r="F397" t="s">
        <v>506</v>
      </c>
      <c r="G397" t="s">
        <v>506</v>
      </c>
      <c r="H397">
        <v>0</v>
      </c>
      <c r="I397">
        <v>345.672672</v>
      </c>
      <c r="J397" t="s">
        <v>506</v>
      </c>
      <c r="K397">
        <v>-0</v>
      </c>
      <c r="L397">
        <v>1.322358027295985</v>
      </c>
      <c r="M397">
        <v>3.52</v>
      </c>
      <c r="N397">
        <v>0.64</v>
      </c>
    </row>
    <row r="398" spans="1:14">
      <c r="A398" s="1" t="s">
        <v>410</v>
      </c>
      <c r="B398">
        <f>HYPERLINK("https://www.suredividend.com/sure-analysis-research-database/","Relay Therapeutics Inc")</f>
        <v>0</v>
      </c>
      <c r="C398" t="s">
        <v>506</v>
      </c>
      <c r="D398">
        <v>20.58</v>
      </c>
      <c r="E398">
        <v>0</v>
      </c>
      <c r="F398" t="s">
        <v>506</v>
      </c>
      <c r="G398" t="s">
        <v>506</v>
      </c>
      <c r="H398">
        <v>0</v>
      </c>
      <c r="I398">
        <v>2488.017063</v>
      </c>
      <c r="J398">
        <v>0</v>
      </c>
      <c r="K398" t="s">
        <v>506</v>
      </c>
      <c r="L398">
        <v>1.818953797111011</v>
      </c>
      <c r="M398">
        <v>35.36</v>
      </c>
      <c r="N398">
        <v>12.65</v>
      </c>
    </row>
    <row r="399" spans="1:14">
      <c r="A399" s="1" t="s">
        <v>411</v>
      </c>
      <c r="B399">
        <f>HYPERLINK("https://www.suredividend.com/sure-analysis-research-database/","Relmada Therapeutics Inc")</f>
        <v>0</v>
      </c>
      <c r="C399" t="s">
        <v>505</v>
      </c>
      <c r="D399">
        <v>4.76</v>
      </c>
      <c r="E399">
        <v>0</v>
      </c>
      <c r="F399" t="s">
        <v>506</v>
      </c>
      <c r="G399" t="s">
        <v>506</v>
      </c>
      <c r="H399">
        <v>0</v>
      </c>
      <c r="I399">
        <v>143.272206</v>
      </c>
      <c r="J399">
        <v>0</v>
      </c>
      <c r="K399" t="s">
        <v>506</v>
      </c>
      <c r="L399">
        <v>0.426053782781988</v>
      </c>
      <c r="M399">
        <v>38.68</v>
      </c>
      <c r="N399">
        <v>1.81</v>
      </c>
    </row>
    <row r="400" spans="1:14">
      <c r="A400" s="1" t="s">
        <v>412</v>
      </c>
      <c r="B400">
        <f>HYPERLINK("https://www.suredividend.com/sure-analysis-research-database/","Rallybio Corp")</f>
        <v>0</v>
      </c>
      <c r="C400" t="s">
        <v>506</v>
      </c>
      <c r="D400">
        <v>6.96</v>
      </c>
      <c r="E400">
        <v>0</v>
      </c>
      <c r="F400" t="s">
        <v>506</v>
      </c>
      <c r="G400" t="s">
        <v>506</v>
      </c>
      <c r="H400">
        <v>0</v>
      </c>
      <c r="I400">
        <v>222.961039</v>
      </c>
      <c r="J400">
        <v>0</v>
      </c>
      <c r="K400" t="s">
        <v>506</v>
      </c>
      <c r="L400">
        <v>1.068791749876299</v>
      </c>
      <c r="M400">
        <v>15.89</v>
      </c>
      <c r="N400">
        <v>4.54</v>
      </c>
    </row>
    <row r="401" spans="1:14">
      <c r="A401" s="1" t="s">
        <v>413</v>
      </c>
      <c r="B401">
        <f>HYPERLINK("https://www.suredividend.com/sure-analysis-RMD/","Resmed Inc.")</f>
        <v>0</v>
      </c>
      <c r="C401" t="s">
        <v>505</v>
      </c>
      <c r="D401">
        <v>234.73</v>
      </c>
      <c r="E401">
        <v>0.007497976398415201</v>
      </c>
      <c r="F401">
        <v>0.04761904761904767</v>
      </c>
      <c r="G401">
        <v>0.04683184708394994</v>
      </c>
      <c r="H401">
        <v>1.714900020635978</v>
      </c>
      <c r="I401">
        <v>34384.107165</v>
      </c>
      <c r="J401">
        <v>43.7288817331</v>
      </c>
      <c r="K401">
        <v>0.3211423259617937</v>
      </c>
      <c r="L401">
        <v>0.8658801719845751</v>
      </c>
      <c r="M401">
        <v>260.79</v>
      </c>
      <c r="N401">
        <v>188.66</v>
      </c>
    </row>
    <row r="402" spans="1:14">
      <c r="A402" s="1" t="s">
        <v>414</v>
      </c>
      <c r="B402">
        <f>HYPERLINK("https://www.suredividend.com/sure-analysis-research-database/","Avidity Biosciences Inc")</f>
        <v>0</v>
      </c>
      <c r="C402" t="s">
        <v>506</v>
      </c>
      <c r="D402">
        <v>22.47</v>
      </c>
      <c r="E402">
        <v>0</v>
      </c>
      <c r="F402" t="s">
        <v>506</v>
      </c>
      <c r="G402" t="s">
        <v>506</v>
      </c>
      <c r="H402">
        <v>0</v>
      </c>
      <c r="I402">
        <v>1223.772779</v>
      </c>
      <c r="J402">
        <v>0</v>
      </c>
      <c r="K402" t="s">
        <v>506</v>
      </c>
      <c r="L402">
        <v>1.256016327749741</v>
      </c>
      <c r="M402">
        <v>23.57</v>
      </c>
      <c r="N402">
        <v>9.83</v>
      </c>
    </row>
    <row r="403" spans="1:14">
      <c r="A403" s="1" t="s">
        <v>415</v>
      </c>
      <c r="B403">
        <f>HYPERLINK("https://www.suredividend.com/sure-analysis-research-database/","Roivant Sciences Ltd")</f>
        <v>0</v>
      </c>
      <c r="C403" t="s">
        <v>506</v>
      </c>
      <c r="D403">
        <v>8.779999999999999</v>
      </c>
      <c r="E403">
        <v>0</v>
      </c>
      <c r="F403" t="s">
        <v>506</v>
      </c>
      <c r="G403" t="s">
        <v>506</v>
      </c>
      <c r="H403">
        <v>0</v>
      </c>
      <c r="I403">
        <v>6184.48612</v>
      </c>
      <c r="J403">
        <v>0</v>
      </c>
      <c r="K403" t="s">
        <v>506</v>
      </c>
      <c r="L403">
        <v>1.204645209240298</v>
      </c>
      <c r="M403">
        <v>10</v>
      </c>
      <c r="N403">
        <v>2.52</v>
      </c>
    </row>
    <row r="404" spans="1:14">
      <c r="A404" s="1" t="s">
        <v>416</v>
      </c>
      <c r="B404">
        <f>HYPERLINK("https://www.suredividend.com/sure-analysis-RPRX/","Royalty Pharma plc")</f>
        <v>0</v>
      </c>
      <c r="C404" t="s">
        <v>506</v>
      </c>
      <c r="D404">
        <v>38.33</v>
      </c>
      <c r="E404">
        <v>0.02087138012001044</v>
      </c>
      <c r="F404" t="s">
        <v>506</v>
      </c>
      <c r="G404" t="s">
        <v>506</v>
      </c>
      <c r="H404">
        <v>0.754961333218457</v>
      </c>
      <c r="I404">
        <v>16907.524139</v>
      </c>
      <c r="J404">
        <v>33.3600176380569</v>
      </c>
      <c r="K404">
        <v>0.6188207649331615</v>
      </c>
      <c r="L404">
        <v>0.5787991304789391</v>
      </c>
      <c r="M404">
        <v>44.47</v>
      </c>
      <c r="N404">
        <v>35.67</v>
      </c>
    </row>
    <row r="405" spans="1:14">
      <c r="A405" s="1" t="s">
        <v>417</v>
      </c>
      <c r="B405">
        <f>HYPERLINK("https://www.suredividend.com/sure-analysis-research-database/","Repare Therapeutics Inc")</f>
        <v>0</v>
      </c>
      <c r="C405" t="s">
        <v>506</v>
      </c>
      <c r="D405">
        <v>11.82</v>
      </c>
      <c r="E405">
        <v>0</v>
      </c>
      <c r="F405" t="s">
        <v>506</v>
      </c>
      <c r="G405" t="s">
        <v>506</v>
      </c>
      <c r="H405">
        <v>0</v>
      </c>
      <c r="I405">
        <v>495.985048</v>
      </c>
      <c r="J405">
        <v>0</v>
      </c>
      <c r="K405" t="s">
        <v>506</v>
      </c>
      <c r="L405">
        <v>1.344737782367709</v>
      </c>
      <c r="M405">
        <v>18.68</v>
      </c>
      <c r="N405">
        <v>8.07</v>
      </c>
    </row>
    <row r="406" spans="1:14">
      <c r="A406" s="1" t="s">
        <v>418</v>
      </c>
      <c r="B406">
        <f>HYPERLINK("https://www.suredividend.com/sure-analysis-research-database/","Rubius Therapeutics Inc")</f>
        <v>0</v>
      </c>
      <c r="C406" t="s">
        <v>505</v>
      </c>
      <c r="D406">
        <v>0.2267</v>
      </c>
      <c r="E406">
        <v>0</v>
      </c>
      <c r="F406" t="s">
        <v>506</v>
      </c>
      <c r="G406" t="s">
        <v>506</v>
      </c>
      <c r="H406">
        <v>0</v>
      </c>
      <c r="I406">
        <v>20.487226</v>
      </c>
      <c r="J406">
        <v>0</v>
      </c>
      <c r="K406" t="s">
        <v>506</v>
      </c>
      <c r="L406">
        <v>1.350054522674132</v>
      </c>
      <c r="M406">
        <v>7.76</v>
      </c>
      <c r="N406">
        <v>0.14</v>
      </c>
    </row>
    <row r="407" spans="1:14">
      <c r="A407" s="1" t="s">
        <v>419</v>
      </c>
      <c r="B407">
        <f>HYPERLINK("https://www.suredividend.com/sure-analysis-research-database/","Revolution Medicines Inc")</f>
        <v>0</v>
      </c>
      <c r="C407" t="s">
        <v>505</v>
      </c>
      <c r="D407">
        <v>27.52</v>
      </c>
      <c r="E407">
        <v>0</v>
      </c>
      <c r="F407" t="s">
        <v>506</v>
      </c>
      <c r="G407" t="s">
        <v>506</v>
      </c>
      <c r="H407">
        <v>0</v>
      </c>
      <c r="I407">
        <v>2443.522788</v>
      </c>
      <c r="J407">
        <v>0</v>
      </c>
      <c r="K407" t="s">
        <v>506</v>
      </c>
      <c r="L407">
        <v>1.547852117754435</v>
      </c>
      <c r="M407">
        <v>31.37</v>
      </c>
      <c r="N407">
        <v>14.08</v>
      </c>
    </row>
    <row r="408" spans="1:14">
      <c r="A408" s="1" t="s">
        <v>420</v>
      </c>
      <c r="B408">
        <f>HYPERLINK("https://www.suredividend.com/sure-analysis-research-database/","Revance Therapeutics Inc")</f>
        <v>0</v>
      </c>
      <c r="C408" t="s">
        <v>505</v>
      </c>
      <c r="D408">
        <v>31.7</v>
      </c>
      <c r="E408">
        <v>0</v>
      </c>
      <c r="F408" t="s">
        <v>506</v>
      </c>
      <c r="G408" t="s">
        <v>506</v>
      </c>
      <c r="H408">
        <v>0</v>
      </c>
      <c r="I408">
        <v>2608.072549</v>
      </c>
      <c r="J408">
        <v>0</v>
      </c>
      <c r="K408" t="s">
        <v>506</v>
      </c>
      <c r="L408">
        <v>1.268694743510414</v>
      </c>
      <c r="M408">
        <v>31.92</v>
      </c>
      <c r="N408">
        <v>11.27</v>
      </c>
    </row>
    <row r="409" spans="1:14">
      <c r="A409" s="1" t="s">
        <v>421</v>
      </c>
      <c r="B409">
        <f>HYPERLINK("https://www.suredividend.com/sure-analysis-research-database/","Prometheus Biosciences Inc")</f>
        <v>0</v>
      </c>
      <c r="C409" t="s">
        <v>506</v>
      </c>
      <c r="D409">
        <v>115</v>
      </c>
      <c r="E409">
        <v>0</v>
      </c>
      <c r="F409" t="s">
        <v>506</v>
      </c>
      <c r="G409" t="s">
        <v>506</v>
      </c>
      <c r="H409">
        <v>0</v>
      </c>
      <c r="I409">
        <v>4823.35829</v>
      </c>
      <c r="J409">
        <v>0</v>
      </c>
      <c r="K409" t="s">
        <v>506</v>
      </c>
      <c r="L409">
        <v>1.119069416770498</v>
      </c>
      <c r="M409">
        <v>122.75</v>
      </c>
      <c r="N409">
        <v>21.5</v>
      </c>
    </row>
    <row r="410" spans="1:14">
      <c r="A410" s="1" t="s">
        <v>422</v>
      </c>
      <c r="B410">
        <f>HYPERLINK("https://www.suredividend.com/sure-analysis-research-database/","Recursion Pharmaceuticals Inc")</f>
        <v>0</v>
      </c>
      <c r="C410" t="s">
        <v>506</v>
      </c>
      <c r="D410">
        <v>8.65</v>
      </c>
      <c r="E410">
        <v>0</v>
      </c>
      <c r="F410" t="s">
        <v>506</v>
      </c>
      <c r="G410" t="s">
        <v>506</v>
      </c>
      <c r="H410">
        <v>0</v>
      </c>
      <c r="I410">
        <v>1571.657736</v>
      </c>
      <c r="J410">
        <v>0</v>
      </c>
      <c r="K410" t="s">
        <v>506</v>
      </c>
      <c r="L410">
        <v>2.026882838518446</v>
      </c>
      <c r="M410">
        <v>14.18</v>
      </c>
      <c r="N410">
        <v>4.92</v>
      </c>
    </row>
    <row r="411" spans="1:14">
      <c r="A411" s="1" t="s">
        <v>423</v>
      </c>
      <c r="B411">
        <f>HYPERLINK("https://www.suredividend.com/sure-analysis-research-database/","Rhythm Pharmaceuticals Inc.")</f>
        <v>0</v>
      </c>
      <c r="C411" t="s">
        <v>505</v>
      </c>
      <c r="D411">
        <v>29.36</v>
      </c>
      <c r="E411">
        <v>0</v>
      </c>
      <c r="F411" t="s">
        <v>506</v>
      </c>
      <c r="G411" t="s">
        <v>506</v>
      </c>
      <c r="H411">
        <v>0</v>
      </c>
      <c r="I411">
        <v>1654.386998</v>
      </c>
      <c r="J411">
        <v>0</v>
      </c>
      <c r="K411" t="s">
        <v>506</v>
      </c>
      <c r="L411">
        <v>1.301040892439508</v>
      </c>
      <c r="M411">
        <v>34.99</v>
      </c>
      <c r="N411">
        <v>3.04</v>
      </c>
    </row>
    <row r="412" spans="1:14">
      <c r="A412" s="1" t="s">
        <v>424</v>
      </c>
      <c r="B412">
        <f>HYPERLINK("https://www.suredividend.com/sure-analysis-research-database/","Sage Therapeutics Inc")</f>
        <v>0</v>
      </c>
      <c r="C412" t="s">
        <v>505</v>
      </c>
      <c r="D412">
        <v>42.565</v>
      </c>
      <c r="E412">
        <v>0</v>
      </c>
      <c r="F412" t="s">
        <v>506</v>
      </c>
      <c r="G412" t="s">
        <v>506</v>
      </c>
      <c r="H412">
        <v>0</v>
      </c>
      <c r="I412">
        <v>2532.349511</v>
      </c>
      <c r="J412" t="s">
        <v>506</v>
      </c>
      <c r="K412">
        <v>-0</v>
      </c>
      <c r="L412">
        <v>1.213598367034448</v>
      </c>
      <c r="M412">
        <v>49.56</v>
      </c>
      <c r="N412">
        <v>27.36</v>
      </c>
    </row>
    <row r="413" spans="1:14">
      <c r="A413" s="1" t="s">
        <v>425</v>
      </c>
      <c r="B413">
        <f>HYPERLINK("https://www.suredividend.com/sure-analysis-research-database/","Sana Biotechnology Inc")</f>
        <v>0</v>
      </c>
      <c r="C413" t="s">
        <v>506</v>
      </c>
      <c r="D413">
        <v>4.54</v>
      </c>
      <c r="E413">
        <v>0</v>
      </c>
      <c r="F413" t="s">
        <v>506</v>
      </c>
      <c r="G413" t="s">
        <v>506</v>
      </c>
      <c r="H413">
        <v>0</v>
      </c>
      <c r="I413">
        <v>865.89806</v>
      </c>
      <c r="J413">
        <v>0</v>
      </c>
      <c r="K413" t="s">
        <v>506</v>
      </c>
      <c r="L413">
        <v>2.378285278751745</v>
      </c>
      <c r="M413">
        <v>9.6</v>
      </c>
      <c r="N413">
        <v>3.15</v>
      </c>
    </row>
    <row r="414" spans="1:14">
      <c r="A414" s="1" t="s">
        <v>426</v>
      </c>
      <c r="B414">
        <f>HYPERLINK("https://www.suredividend.com/sure-analysis-research-database/","Silverback Therapeutics Inc")</f>
        <v>0</v>
      </c>
      <c r="C414" t="s">
        <v>506</v>
      </c>
      <c r="D414">
        <v>6.06</v>
      </c>
      <c r="E414">
        <v>0</v>
      </c>
      <c r="F414" t="s">
        <v>506</v>
      </c>
      <c r="G414" t="s">
        <v>506</v>
      </c>
      <c r="H414">
        <v>0</v>
      </c>
      <c r="I414">
        <v>211.662444</v>
      </c>
      <c r="J414">
        <v>0</v>
      </c>
      <c r="K414" t="s">
        <v>506</v>
      </c>
      <c r="L414">
        <v>1.021357375189392</v>
      </c>
      <c r="M414">
        <v>8.970000000000001</v>
      </c>
      <c r="N414">
        <v>2.8</v>
      </c>
    </row>
    <row r="415" spans="1:14">
      <c r="A415" s="1" t="s">
        <v>427</v>
      </c>
      <c r="B415">
        <f>HYPERLINK("https://www.suredividend.com/sure-analysis-research-database/","Seer Inc")</f>
        <v>0</v>
      </c>
      <c r="C415" t="s">
        <v>506</v>
      </c>
      <c r="D415">
        <v>5.11</v>
      </c>
      <c r="E415">
        <v>0</v>
      </c>
      <c r="F415" t="s">
        <v>506</v>
      </c>
      <c r="G415" t="s">
        <v>506</v>
      </c>
      <c r="H415">
        <v>0</v>
      </c>
      <c r="I415">
        <v>299.428616</v>
      </c>
      <c r="J415">
        <v>0</v>
      </c>
      <c r="K415" t="s">
        <v>506</v>
      </c>
      <c r="L415">
        <v>2.414874617566587</v>
      </c>
      <c r="M415">
        <v>18.22</v>
      </c>
      <c r="N415">
        <v>3.92</v>
      </c>
    </row>
    <row r="416" spans="1:14">
      <c r="A416" s="1" t="s">
        <v>428</v>
      </c>
      <c r="B416">
        <f>HYPERLINK("https://www.suredividend.com/sure-analysis-research-database/","Selecta Biosciences Inc")</f>
        <v>0</v>
      </c>
      <c r="C416" t="s">
        <v>505</v>
      </c>
      <c r="D416">
        <v>1.71</v>
      </c>
      <c r="E416">
        <v>0</v>
      </c>
      <c r="F416" t="s">
        <v>506</v>
      </c>
      <c r="G416" t="s">
        <v>506</v>
      </c>
      <c r="H416">
        <v>0</v>
      </c>
      <c r="I416">
        <v>261.683176</v>
      </c>
      <c r="J416">
        <v>0</v>
      </c>
      <c r="K416" t="s">
        <v>506</v>
      </c>
      <c r="L416">
        <v>1.364866259702415</v>
      </c>
      <c r="M416">
        <v>2.73</v>
      </c>
      <c r="N416">
        <v>0.6469</v>
      </c>
    </row>
    <row r="417" spans="1:14">
      <c r="A417" s="1" t="s">
        <v>429</v>
      </c>
      <c r="B417">
        <f>HYPERLINK("https://www.suredividend.com/sure-analysis-research-database/","Select Medical Holdings Corporation")</f>
        <v>0</v>
      </c>
      <c r="C417" t="s">
        <v>505</v>
      </c>
      <c r="D417">
        <v>28.56</v>
      </c>
      <c r="E417">
        <v>0.017379198882167</v>
      </c>
      <c r="F417" t="s">
        <v>506</v>
      </c>
      <c r="G417" t="s">
        <v>506</v>
      </c>
      <c r="H417">
        <v>0.496349920074696</v>
      </c>
      <c r="I417">
        <v>3626.652044</v>
      </c>
      <c r="J417">
        <v>20.70420486056004</v>
      </c>
      <c r="K417">
        <v>0.3570862734350331</v>
      </c>
      <c r="L417">
        <v>1.068779158603696</v>
      </c>
      <c r="M417">
        <v>30.02</v>
      </c>
      <c r="N417">
        <v>18.76</v>
      </c>
    </row>
    <row r="418" spans="1:14">
      <c r="A418" s="1" t="s">
        <v>430</v>
      </c>
      <c r="B418">
        <f>HYPERLINK("https://www.suredividend.com/sure-analysis-research-database/","Sesen Bio Inc.")</f>
        <v>0</v>
      </c>
      <c r="C418" t="s">
        <v>505</v>
      </c>
      <c r="D418">
        <v>0.6261</v>
      </c>
      <c r="E418">
        <v>0</v>
      </c>
      <c r="F418" t="s">
        <v>506</v>
      </c>
      <c r="G418" t="s">
        <v>506</v>
      </c>
      <c r="H418">
        <v>0</v>
      </c>
      <c r="I418">
        <v>126.947437</v>
      </c>
      <c r="J418">
        <v>0</v>
      </c>
      <c r="K418" t="s">
        <v>506</v>
      </c>
      <c r="L418">
        <v>1.027416329476312</v>
      </c>
      <c r="M418">
        <v>0.965</v>
      </c>
      <c r="N418">
        <v>0.365</v>
      </c>
    </row>
    <row r="419" spans="1:14">
      <c r="A419" s="1" t="s">
        <v>431</v>
      </c>
      <c r="B419">
        <f>HYPERLINK("https://www.suredividend.com/sure-analysis-research-database/","Seagen Inc")</f>
        <v>0</v>
      </c>
      <c r="C419" t="s">
        <v>505</v>
      </c>
      <c r="D419">
        <v>131.49</v>
      </c>
      <c r="E419">
        <v>0</v>
      </c>
      <c r="F419" t="s">
        <v>506</v>
      </c>
      <c r="G419" t="s">
        <v>506</v>
      </c>
      <c r="H419">
        <v>0</v>
      </c>
      <c r="I419">
        <v>24413.077832</v>
      </c>
      <c r="J419" t="s">
        <v>506</v>
      </c>
      <c r="K419">
        <v>-0</v>
      </c>
      <c r="L419">
        <v>0.6459976054895881</v>
      </c>
      <c r="M419">
        <v>183</v>
      </c>
      <c r="N419">
        <v>105.43</v>
      </c>
    </row>
    <row r="420" spans="1:14">
      <c r="A420" s="1" t="s">
        <v>432</v>
      </c>
      <c r="B420">
        <f>HYPERLINK("https://www.suredividend.com/sure-analysis-research-database/","Sangamo Therapeutics Inc")</f>
        <v>0</v>
      </c>
      <c r="C420" t="s">
        <v>505</v>
      </c>
      <c r="D420">
        <v>3.44</v>
      </c>
      <c r="E420">
        <v>0</v>
      </c>
      <c r="F420" t="s">
        <v>506</v>
      </c>
      <c r="G420" t="s">
        <v>506</v>
      </c>
      <c r="H420">
        <v>0</v>
      </c>
      <c r="I420">
        <v>563.747224</v>
      </c>
      <c r="J420" t="s">
        <v>506</v>
      </c>
      <c r="K420">
        <v>-0</v>
      </c>
      <c r="L420">
        <v>1.667324753146157</v>
      </c>
      <c r="M420">
        <v>6.42</v>
      </c>
      <c r="N420">
        <v>2.72</v>
      </c>
    </row>
    <row r="421" spans="1:14">
      <c r="A421" s="1" t="s">
        <v>433</v>
      </c>
      <c r="B421">
        <f>HYPERLINK("https://www.suredividend.com/sure-analysis-research-database/","Solid Biosciences Inc")</f>
        <v>0</v>
      </c>
      <c r="C421" t="s">
        <v>505</v>
      </c>
      <c r="D421">
        <v>7.33</v>
      </c>
      <c r="E421">
        <v>0</v>
      </c>
      <c r="F421" t="s">
        <v>506</v>
      </c>
      <c r="G421" t="s">
        <v>506</v>
      </c>
      <c r="H421">
        <v>0</v>
      </c>
      <c r="I421">
        <v>55.230758</v>
      </c>
      <c r="J421">
        <v>0</v>
      </c>
      <c r="K421" t="s">
        <v>506</v>
      </c>
      <c r="L421">
        <v>0.8081903350649711</v>
      </c>
      <c r="M421">
        <v>21.45</v>
      </c>
      <c r="N421">
        <v>5.21</v>
      </c>
    </row>
    <row r="422" spans="1:14">
      <c r="A422" s="1" t="s">
        <v>434</v>
      </c>
      <c r="B422">
        <f>HYPERLINK("https://www.suredividend.com/sure-analysis-research-database/","Simulations Plus Inc.")</f>
        <v>0</v>
      </c>
      <c r="C422" t="s">
        <v>505</v>
      </c>
      <c r="D422">
        <v>39.77</v>
      </c>
      <c r="E422">
        <v>0.006023252569317</v>
      </c>
      <c r="F422">
        <v>0</v>
      </c>
      <c r="G422">
        <v>0</v>
      </c>
      <c r="H422">
        <v>0.239544754681766</v>
      </c>
      <c r="I422">
        <v>808.505368</v>
      </c>
      <c r="J422">
        <v>0</v>
      </c>
      <c r="K422" t="s">
        <v>506</v>
      </c>
      <c r="L422">
        <v>1.174015435419528</v>
      </c>
      <c r="M422">
        <v>67.48999999999999</v>
      </c>
      <c r="N422">
        <v>32.58</v>
      </c>
    </row>
    <row r="423" spans="1:14">
      <c r="A423" s="1" t="s">
        <v>435</v>
      </c>
      <c r="B423">
        <f>HYPERLINK("https://www.suredividend.com/sure-analysis-research-database/","Summit Therapeutics Inc")</f>
        <v>0</v>
      </c>
      <c r="C423" t="s">
        <v>505</v>
      </c>
      <c r="D423">
        <v>4.39</v>
      </c>
      <c r="E423">
        <v>0</v>
      </c>
      <c r="F423" t="s">
        <v>506</v>
      </c>
      <c r="G423" t="s">
        <v>506</v>
      </c>
      <c r="H423">
        <v>0</v>
      </c>
      <c r="I423">
        <v>883.7999579999999</v>
      </c>
      <c r="J423">
        <v>0</v>
      </c>
      <c r="K423" t="s">
        <v>506</v>
      </c>
      <c r="L423">
        <v>-0.229722396759824</v>
      </c>
      <c r="M423">
        <v>5.78</v>
      </c>
      <c r="N423">
        <v>0.66</v>
      </c>
    </row>
    <row r="424" spans="1:14">
      <c r="A424" s="1" t="s">
        <v>436</v>
      </c>
      <c r="B424">
        <f>HYPERLINK("https://www.suredividend.com/sure-analysis-research-database/","Syndax Pharmaceuticals Inc")</f>
        <v>0</v>
      </c>
      <c r="C424" t="s">
        <v>505</v>
      </c>
      <c r="D424">
        <v>26.59</v>
      </c>
      <c r="E424">
        <v>0</v>
      </c>
      <c r="F424" t="s">
        <v>506</v>
      </c>
      <c r="G424" t="s">
        <v>506</v>
      </c>
      <c r="H424">
        <v>0</v>
      </c>
      <c r="I424">
        <v>1601.342812</v>
      </c>
      <c r="J424" t="s">
        <v>506</v>
      </c>
      <c r="K424">
        <v>-0</v>
      </c>
      <c r="L424">
        <v>0.8978742818938481</v>
      </c>
      <c r="M424">
        <v>27.68</v>
      </c>
      <c r="N424">
        <v>13.27</v>
      </c>
    </row>
    <row r="425" spans="1:14">
      <c r="A425" s="1" t="s">
        <v>437</v>
      </c>
      <c r="B425">
        <f>HYPERLINK("https://www.suredividend.com/sure-analysis-research-database/","Sensei Biotherapeutics Inc")</f>
        <v>0</v>
      </c>
      <c r="C425" t="s">
        <v>506</v>
      </c>
      <c r="D425">
        <v>1.53</v>
      </c>
      <c r="E425">
        <v>0</v>
      </c>
      <c r="F425" t="s">
        <v>506</v>
      </c>
      <c r="G425" t="s">
        <v>506</v>
      </c>
      <c r="H425">
        <v>0</v>
      </c>
      <c r="I425">
        <v>47.002045</v>
      </c>
      <c r="J425">
        <v>0</v>
      </c>
      <c r="K425" t="s">
        <v>506</v>
      </c>
      <c r="L425">
        <v>1.16951452569278</v>
      </c>
      <c r="M425">
        <v>5.05</v>
      </c>
      <c r="N425">
        <v>1.3</v>
      </c>
    </row>
    <row r="426" spans="1:14">
      <c r="A426" s="1" t="s">
        <v>438</v>
      </c>
      <c r="B426">
        <f>HYPERLINK("https://www.suredividend.com/sure-analysis-SNY/","Sanofi")</f>
        <v>0</v>
      </c>
      <c r="C426" t="s">
        <v>505</v>
      </c>
      <c r="D426">
        <v>49.08</v>
      </c>
      <c r="E426">
        <v>0.03911980440097799</v>
      </c>
      <c r="F426" t="s">
        <v>506</v>
      </c>
      <c r="G426" t="s">
        <v>506</v>
      </c>
      <c r="H426">
        <v>1.741315606172299</v>
      </c>
      <c r="I426">
        <v>124425.403768</v>
      </c>
      <c r="J426">
        <v>17.67730486181921</v>
      </c>
      <c r="K426">
        <v>0.6218984307758212</v>
      </c>
      <c r="L426">
        <v>0.399597639641385</v>
      </c>
      <c r="M426">
        <v>56.2</v>
      </c>
      <c r="N426">
        <v>36.91</v>
      </c>
    </row>
    <row r="427" spans="1:14">
      <c r="A427" s="1" t="s">
        <v>439</v>
      </c>
      <c r="B427">
        <f>HYPERLINK("https://www.suredividend.com/sure-analysis-research-database/","Spectrum Pharmaceuticals, Inc.")</f>
        <v>0</v>
      </c>
      <c r="C427" t="s">
        <v>505</v>
      </c>
      <c r="D427">
        <v>0.58</v>
      </c>
      <c r="E427">
        <v>0</v>
      </c>
      <c r="F427" t="s">
        <v>506</v>
      </c>
      <c r="G427" t="s">
        <v>506</v>
      </c>
      <c r="H427">
        <v>0</v>
      </c>
      <c r="I427">
        <v>109.135228</v>
      </c>
      <c r="J427">
        <v>0</v>
      </c>
      <c r="K427" t="s">
        <v>506</v>
      </c>
      <c r="M427">
        <v>1.57</v>
      </c>
      <c r="N427">
        <v>0.315</v>
      </c>
    </row>
    <row r="428" spans="1:14">
      <c r="A428" s="1" t="s">
        <v>440</v>
      </c>
      <c r="B428">
        <f>HYPERLINK("https://www.suredividend.com/sure-analysis-research-database/","Spero Therapeutics Inc")</f>
        <v>0</v>
      </c>
      <c r="C428" t="s">
        <v>505</v>
      </c>
      <c r="D428">
        <v>1.88</v>
      </c>
      <c r="E428">
        <v>0</v>
      </c>
      <c r="F428" t="s">
        <v>506</v>
      </c>
      <c r="G428" t="s">
        <v>506</v>
      </c>
      <c r="H428">
        <v>0</v>
      </c>
      <c r="I428">
        <v>65.926857</v>
      </c>
      <c r="J428">
        <v>0</v>
      </c>
      <c r="K428" t="s">
        <v>506</v>
      </c>
      <c r="L428">
        <v>0.7421331130623741</v>
      </c>
      <c r="M428">
        <v>12.18</v>
      </c>
      <c r="N428">
        <v>0.6801</v>
      </c>
    </row>
    <row r="429" spans="1:14">
      <c r="A429" s="1" t="s">
        <v>441</v>
      </c>
      <c r="B429">
        <f>HYPERLINK("https://www.suredividend.com/sure-analysis-research-database/","SQZ Biotechnologies Co")</f>
        <v>0</v>
      </c>
      <c r="C429" t="s">
        <v>506</v>
      </c>
      <c r="D429">
        <v>0.7315</v>
      </c>
      <c r="E429">
        <v>0</v>
      </c>
      <c r="F429" t="s">
        <v>506</v>
      </c>
      <c r="G429" t="s">
        <v>506</v>
      </c>
      <c r="H429">
        <v>0</v>
      </c>
      <c r="I429">
        <v>21.543126</v>
      </c>
      <c r="J429">
        <v>0</v>
      </c>
      <c r="K429" t="s">
        <v>506</v>
      </c>
      <c r="L429">
        <v>1.236783825360538</v>
      </c>
      <c r="M429">
        <v>8.210000000000001</v>
      </c>
      <c r="N429">
        <v>0.6538</v>
      </c>
    </row>
    <row r="430" spans="1:14">
      <c r="A430" s="1" t="s">
        <v>442</v>
      </c>
      <c r="B430">
        <f>HYPERLINK("https://www.suredividend.com/sure-analysis-research-database/","Surmodics, Inc.")</f>
        <v>0</v>
      </c>
      <c r="C430" t="s">
        <v>505</v>
      </c>
      <c r="D430">
        <v>25.46</v>
      </c>
      <c r="E430">
        <v>0</v>
      </c>
      <c r="F430" t="s">
        <v>506</v>
      </c>
      <c r="G430" t="s">
        <v>506</v>
      </c>
      <c r="H430">
        <v>0</v>
      </c>
      <c r="I430">
        <v>359.646534</v>
      </c>
      <c r="J430" t="s">
        <v>506</v>
      </c>
      <c r="K430">
        <v>-0</v>
      </c>
      <c r="L430">
        <v>1.074057133180805</v>
      </c>
      <c r="M430">
        <v>46.15</v>
      </c>
      <c r="N430">
        <v>24.33</v>
      </c>
    </row>
    <row r="431" spans="1:14">
      <c r="A431" s="1" t="s">
        <v>443</v>
      </c>
      <c r="B431">
        <f>HYPERLINK("https://www.suredividend.com/sure-analysis-research-database/","Sarepta Therapeutics Inc")</f>
        <v>0</v>
      </c>
      <c r="C431" t="s">
        <v>505</v>
      </c>
      <c r="D431">
        <v>130.22</v>
      </c>
      <c r="E431">
        <v>0</v>
      </c>
      <c r="F431" t="s">
        <v>506</v>
      </c>
      <c r="G431" t="s">
        <v>506</v>
      </c>
      <c r="H431">
        <v>0</v>
      </c>
      <c r="I431">
        <v>11431.047047</v>
      </c>
      <c r="J431" t="s">
        <v>506</v>
      </c>
      <c r="K431">
        <v>-0</v>
      </c>
      <c r="L431">
        <v>0.9035861308298591</v>
      </c>
      <c r="M431">
        <v>134.08</v>
      </c>
      <c r="N431">
        <v>61.28</v>
      </c>
    </row>
    <row r="432" spans="1:14">
      <c r="A432" s="1" t="s">
        <v>444</v>
      </c>
      <c r="B432">
        <f>HYPERLINK("https://www.suredividend.com/sure-analysis-research-database/","Scholar Rock Holding Corp")</f>
        <v>0</v>
      </c>
      <c r="C432" t="s">
        <v>505</v>
      </c>
      <c r="D432">
        <v>11.58</v>
      </c>
      <c r="E432">
        <v>0</v>
      </c>
      <c r="F432" t="s">
        <v>506</v>
      </c>
      <c r="G432" t="s">
        <v>506</v>
      </c>
      <c r="H432">
        <v>0</v>
      </c>
      <c r="I432">
        <v>598.2326890000001</v>
      </c>
      <c r="J432">
        <v>0</v>
      </c>
      <c r="K432" t="s">
        <v>506</v>
      </c>
      <c r="L432">
        <v>1.46088699339387</v>
      </c>
      <c r="M432">
        <v>21.17</v>
      </c>
      <c r="N432">
        <v>4.33</v>
      </c>
    </row>
    <row r="433" spans="1:14">
      <c r="A433" s="1" t="s">
        <v>445</v>
      </c>
      <c r="B433">
        <f>HYPERLINK("https://www.suredividend.com/sure-analysis-research-database/","Steris Plc")</f>
        <v>0</v>
      </c>
      <c r="C433" t="s">
        <v>505</v>
      </c>
      <c r="D433">
        <v>205.11</v>
      </c>
      <c r="E433">
        <v>0.008753351646039001</v>
      </c>
      <c r="F433">
        <v>0.09302325581395365</v>
      </c>
      <c r="G433">
        <v>0.08679400183142283</v>
      </c>
      <c r="H433">
        <v>1.795399956119235</v>
      </c>
      <c r="I433">
        <v>20474.68589</v>
      </c>
      <c r="J433" t="s">
        <v>506</v>
      </c>
      <c r="K433" t="s">
        <v>506</v>
      </c>
      <c r="L433">
        <v>0.880315557708034</v>
      </c>
      <c r="M433">
        <v>254.71</v>
      </c>
      <c r="N433">
        <v>158.76</v>
      </c>
    </row>
    <row r="434" spans="1:14">
      <c r="A434" s="1" t="s">
        <v>446</v>
      </c>
      <c r="B434">
        <f>HYPERLINK("https://www.suredividend.com/sure-analysis-research-database/","Stoke Therapeutics Inc")</f>
        <v>0</v>
      </c>
      <c r="C434" t="s">
        <v>505</v>
      </c>
      <c r="D434">
        <v>9.529999999999999</v>
      </c>
      <c r="E434">
        <v>0</v>
      </c>
      <c r="F434" t="s">
        <v>506</v>
      </c>
      <c r="G434" t="s">
        <v>506</v>
      </c>
      <c r="H434">
        <v>0</v>
      </c>
      <c r="I434">
        <v>375.666053</v>
      </c>
      <c r="J434">
        <v>0</v>
      </c>
      <c r="K434" t="s">
        <v>506</v>
      </c>
      <c r="L434">
        <v>1.457826394884111</v>
      </c>
      <c r="M434">
        <v>26.6</v>
      </c>
      <c r="N434">
        <v>6.88</v>
      </c>
    </row>
    <row r="435" spans="1:14">
      <c r="A435" s="1" t="s">
        <v>447</v>
      </c>
      <c r="B435">
        <f>HYPERLINK("https://www.suredividend.com/sure-analysis-research-database/","Sutro Biopharma Inc")</f>
        <v>0</v>
      </c>
      <c r="C435" t="s">
        <v>505</v>
      </c>
      <c r="D435">
        <v>7.64</v>
      </c>
      <c r="E435">
        <v>0</v>
      </c>
      <c r="F435" t="s">
        <v>506</v>
      </c>
      <c r="G435" t="s">
        <v>506</v>
      </c>
      <c r="H435">
        <v>0</v>
      </c>
      <c r="I435">
        <v>439.11256</v>
      </c>
      <c r="J435">
        <v>0</v>
      </c>
      <c r="K435" t="s">
        <v>506</v>
      </c>
      <c r="L435">
        <v>1.193103980233089</v>
      </c>
      <c r="M435">
        <v>10.98</v>
      </c>
      <c r="N435">
        <v>3.33</v>
      </c>
    </row>
    <row r="436" spans="1:14">
      <c r="A436" s="1" t="s">
        <v>448</v>
      </c>
      <c r="B436">
        <f>HYPERLINK("https://www.suredividend.com/sure-analysis-research-database/","Shattuck Labs Inc")</f>
        <v>0</v>
      </c>
      <c r="C436" t="s">
        <v>506</v>
      </c>
      <c r="D436">
        <v>2.85</v>
      </c>
      <c r="E436">
        <v>0</v>
      </c>
      <c r="F436" t="s">
        <v>506</v>
      </c>
      <c r="G436" t="s">
        <v>506</v>
      </c>
      <c r="H436">
        <v>0</v>
      </c>
      <c r="I436">
        <v>120.81317</v>
      </c>
      <c r="J436">
        <v>0</v>
      </c>
      <c r="K436" t="s">
        <v>506</v>
      </c>
      <c r="L436">
        <v>1.121168663996654</v>
      </c>
      <c r="M436">
        <v>7.12</v>
      </c>
      <c r="N436">
        <v>1.85</v>
      </c>
    </row>
    <row r="437" spans="1:14">
      <c r="A437" s="1" t="s">
        <v>449</v>
      </c>
      <c r="B437">
        <f>HYPERLINK("https://www.suredividend.com/sure-analysis-research-database/","Stevanato Group Spa")</f>
        <v>0</v>
      </c>
      <c r="C437" t="s">
        <v>506</v>
      </c>
      <c r="D437">
        <v>19.6</v>
      </c>
      <c r="E437">
        <v>0.002602040767669</v>
      </c>
      <c r="F437" t="s">
        <v>506</v>
      </c>
      <c r="G437" t="s">
        <v>506</v>
      </c>
      <c r="H437">
        <v>0.050999999046325</v>
      </c>
      <c r="I437">
        <v>5792.584706</v>
      </c>
      <c r="J437">
        <v>0</v>
      </c>
      <c r="K437" t="s">
        <v>506</v>
      </c>
      <c r="L437">
        <v>1.018881132983527</v>
      </c>
      <c r="M437">
        <v>21.41</v>
      </c>
      <c r="N437">
        <v>13.31</v>
      </c>
    </row>
    <row r="438" spans="1:14">
      <c r="A438" s="1" t="s">
        <v>450</v>
      </c>
      <c r="B438">
        <f>HYPERLINK("https://www.suredividend.com/sure-analysis-research-database/","Supernus Pharmaceuticals Inc")</f>
        <v>0</v>
      </c>
      <c r="C438" t="s">
        <v>505</v>
      </c>
      <c r="D438">
        <v>40.31</v>
      </c>
      <c r="E438">
        <v>0</v>
      </c>
      <c r="F438" t="s">
        <v>506</v>
      </c>
      <c r="G438" t="s">
        <v>506</v>
      </c>
      <c r="H438">
        <v>0</v>
      </c>
      <c r="I438">
        <v>2179.083543</v>
      </c>
      <c r="J438">
        <v>57.84358522987896</v>
      </c>
      <c r="K438">
        <v>0</v>
      </c>
      <c r="L438">
        <v>0.6874908061311611</v>
      </c>
      <c r="M438">
        <v>41.19</v>
      </c>
      <c r="N438">
        <v>24.95</v>
      </c>
    </row>
    <row r="439" spans="1:14">
      <c r="A439" s="1" t="s">
        <v>451</v>
      </c>
      <c r="B439">
        <f>HYPERLINK("https://www.suredividend.com/sure-analysis-research-database/","Surface Oncology Inc")</f>
        <v>0</v>
      </c>
      <c r="C439" t="s">
        <v>505</v>
      </c>
      <c r="D439">
        <v>1</v>
      </c>
      <c r="E439">
        <v>0</v>
      </c>
      <c r="F439" t="s">
        <v>506</v>
      </c>
      <c r="G439" t="s">
        <v>506</v>
      </c>
      <c r="H439">
        <v>0</v>
      </c>
      <c r="I439">
        <v>60.542261</v>
      </c>
      <c r="J439">
        <v>0</v>
      </c>
      <c r="K439" t="s">
        <v>506</v>
      </c>
      <c r="L439">
        <v>1.437183934521052</v>
      </c>
      <c r="M439">
        <v>4.05</v>
      </c>
      <c r="N439">
        <v>0.6024</v>
      </c>
    </row>
    <row r="440" spans="1:14">
      <c r="A440" s="1" t="s">
        <v>452</v>
      </c>
      <c r="B440">
        <f>HYPERLINK("https://www.suredividend.com/sure-analysis-research-database/","SpringWorks Therapeutics Inc")</f>
        <v>0</v>
      </c>
      <c r="C440" t="s">
        <v>505</v>
      </c>
      <c r="D440">
        <v>28.39</v>
      </c>
      <c r="E440">
        <v>0</v>
      </c>
      <c r="F440" t="s">
        <v>506</v>
      </c>
      <c r="G440" t="s">
        <v>506</v>
      </c>
      <c r="H440">
        <v>0</v>
      </c>
      <c r="I440">
        <v>1771.032532</v>
      </c>
      <c r="J440">
        <v>0</v>
      </c>
      <c r="K440" t="s">
        <v>506</v>
      </c>
      <c r="L440">
        <v>1.333906231714958</v>
      </c>
      <c r="M440">
        <v>65.92</v>
      </c>
      <c r="N440">
        <v>13.6</v>
      </c>
    </row>
    <row r="441" spans="1:14">
      <c r="A441" s="1" t="s">
        <v>453</v>
      </c>
      <c r="B441">
        <f>HYPERLINK("https://www.suredividend.com/sure-analysis-SYK/","Stryker Corp.")</f>
        <v>0</v>
      </c>
      <c r="C441" t="s">
        <v>505</v>
      </c>
      <c r="D441">
        <v>256.22</v>
      </c>
      <c r="E441">
        <v>0.01085005073764733</v>
      </c>
      <c r="F441">
        <v>0.07913669064748197</v>
      </c>
      <c r="G441">
        <v>0.09797557995870743</v>
      </c>
      <c r="H441">
        <v>2.821423835006069</v>
      </c>
      <c r="I441">
        <v>96961.316408</v>
      </c>
      <c r="J441">
        <v>39.4632952415059</v>
      </c>
      <c r="K441">
        <v>0.4387906430802596</v>
      </c>
      <c r="L441">
        <v>0.9942812846577421</v>
      </c>
      <c r="M441">
        <v>276.5</v>
      </c>
      <c r="N441">
        <v>187.62</v>
      </c>
    </row>
    <row r="442" spans="1:14">
      <c r="A442" s="1" t="s">
        <v>454</v>
      </c>
      <c r="B442">
        <f>HYPERLINK("https://www.suredividend.com/sure-analysis-research-database/","Syneos Health Inc")</f>
        <v>0</v>
      </c>
      <c r="C442" t="s">
        <v>505</v>
      </c>
      <c r="D442">
        <v>35.25</v>
      </c>
      <c r="E442">
        <v>0</v>
      </c>
      <c r="F442" t="s">
        <v>506</v>
      </c>
      <c r="G442" t="s">
        <v>506</v>
      </c>
      <c r="H442">
        <v>0</v>
      </c>
      <c r="I442">
        <v>3627.366846</v>
      </c>
      <c r="J442">
        <v>12.64208040344616</v>
      </c>
      <c r="K442">
        <v>0</v>
      </c>
      <c r="L442">
        <v>1.122084700065505</v>
      </c>
      <c r="M442">
        <v>92.62</v>
      </c>
      <c r="N442">
        <v>22.89</v>
      </c>
    </row>
    <row r="443" spans="1:14">
      <c r="A443" s="1" t="s">
        <v>455</v>
      </c>
      <c r="B443">
        <f>HYPERLINK("https://www.suredividend.com/sure-analysis-research-database/","Syros Pharmaceuticals Inc.")</f>
        <v>0</v>
      </c>
      <c r="C443" t="s">
        <v>505</v>
      </c>
      <c r="D443">
        <v>4.46</v>
      </c>
      <c r="E443">
        <v>0</v>
      </c>
      <c r="F443" t="s">
        <v>506</v>
      </c>
      <c r="G443" t="s">
        <v>506</v>
      </c>
      <c r="H443">
        <v>0</v>
      </c>
      <c r="I443">
        <v>28.100359</v>
      </c>
      <c r="J443" t="s">
        <v>506</v>
      </c>
      <c r="K443">
        <v>-0</v>
      </c>
      <c r="L443">
        <v>1.298471765530163</v>
      </c>
      <c r="M443">
        <v>23.5</v>
      </c>
      <c r="N443">
        <v>3.02</v>
      </c>
    </row>
    <row r="444" spans="1:14">
      <c r="A444" s="1" t="s">
        <v>456</v>
      </c>
      <c r="B444">
        <f>HYPERLINK("https://www.suredividend.com/sure-analysis-research-database/","Talaris Therapeutics Inc")</f>
        <v>0</v>
      </c>
      <c r="C444" t="s">
        <v>506</v>
      </c>
      <c r="D444">
        <v>1.29</v>
      </c>
      <c r="E444">
        <v>0</v>
      </c>
      <c r="F444" t="s">
        <v>506</v>
      </c>
      <c r="G444" t="s">
        <v>506</v>
      </c>
      <c r="H444">
        <v>0</v>
      </c>
      <c r="I444">
        <v>53.822135</v>
      </c>
      <c r="J444">
        <v>0</v>
      </c>
      <c r="K444" t="s">
        <v>506</v>
      </c>
      <c r="L444">
        <v>1.338991028475671</v>
      </c>
      <c r="M444">
        <v>10.56</v>
      </c>
      <c r="N444">
        <v>0.89</v>
      </c>
    </row>
    <row r="445" spans="1:14">
      <c r="A445" s="1" t="s">
        <v>457</v>
      </c>
      <c r="B445">
        <f>HYPERLINK("https://www.suredividend.com/sure-analysis-research-database/","Theravance Biopharma Inc")</f>
        <v>0</v>
      </c>
      <c r="C445" t="s">
        <v>505</v>
      </c>
      <c r="D445">
        <v>11.095</v>
      </c>
      <c r="E445">
        <v>0</v>
      </c>
      <c r="F445" t="s">
        <v>506</v>
      </c>
      <c r="G445" t="s">
        <v>506</v>
      </c>
      <c r="H445">
        <v>0</v>
      </c>
      <c r="I445">
        <v>747.424794</v>
      </c>
      <c r="J445">
        <v>0</v>
      </c>
      <c r="K445" t="s">
        <v>506</v>
      </c>
      <c r="L445">
        <v>0.7039302510196701</v>
      </c>
      <c r="M445">
        <v>11.83</v>
      </c>
      <c r="N445">
        <v>7.53</v>
      </c>
    </row>
    <row r="446" spans="1:14">
      <c r="A446" s="1" t="s">
        <v>458</v>
      </c>
      <c r="B446">
        <f>HYPERLINK("https://www.suredividend.com/sure-analysis-research-database/","Tricida Inc")</f>
        <v>0</v>
      </c>
      <c r="C446" t="s">
        <v>505</v>
      </c>
      <c r="D446">
        <v>0.12</v>
      </c>
      <c r="E446">
        <v>0</v>
      </c>
      <c r="F446" t="s">
        <v>506</v>
      </c>
      <c r="G446" t="s">
        <v>506</v>
      </c>
      <c r="H446">
        <v>0</v>
      </c>
      <c r="I446">
        <v>6.680266</v>
      </c>
      <c r="J446">
        <v>0</v>
      </c>
      <c r="K446" t="s">
        <v>506</v>
      </c>
      <c r="L446">
        <v>0.4581071236707001</v>
      </c>
      <c r="M446">
        <v>13.85</v>
      </c>
      <c r="N446">
        <v>0.115</v>
      </c>
    </row>
    <row r="447" spans="1:14">
      <c r="A447" s="1" t="s">
        <v>459</v>
      </c>
      <c r="B447">
        <f>HYPERLINK("https://www.suredividend.com/sure-analysis-research-database/","Tcr2 Therapeutics Inc")</f>
        <v>0</v>
      </c>
      <c r="C447" t="s">
        <v>505</v>
      </c>
      <c r="D447">
        <v>1.31</v>
      </c>
      <c r="E447">
        <v>0</v>
      </c>
      <c r="F447" t="s">
        <v>506</v>
      </c>
      <c r="G447" t="s">
        <v>506</v>
      </c>
      <c r="H447">
        <v>0</v>
      </c>
      <c r="I447">
        <v>50.64075</v>
      </c>
      <c r="J447">
        <v>0</v>
      </c>
      <c r="K447" t="s">
        <v>506</v>
      </c>
      <c r="L447">
        <v>1.128495491132477</v>
      </c>
      <c r="M447">
        <v>3.88</v>
      </c>
      <c r="N447">
        <v>0.8210000000000001</v>
      </c>
    </row>
    <row r="448" spans="1:14">
      <c r="A448" s="1" t="s">
        <v>460</v>
      </c>
      <c r="B448">
        <f>HYPERLINK("https://www.suredividend.com/sure-analysis-research-database/","Alaunos Therapeutics Inc")</f>
        <v>0</v>
      </c>
      <c r="C448" t="s">
        <v>506</v>
      </c>
      <c r="D448">
        <v>0.7464000000000001</v>
      </c>
      <c r="E448">
        <v>0</v>
      </c>
      <c r="F448" t="s">
        <v>506</v>
      </c>
      <c r="G448" t="s">
        <v>506</v>
      </c>
      <c r="H448">
        <v>0</v>
      </c>
      <c r="I448">
        <v>161.358276</v>
      </c>
      <c r="J448">
        <v>0</v>
      </c>
      <c r="K448" t="s">
        <v>506</v>
      </c>
      <c r="L448">
        <v>1.809265792917928</v>
      </c>
      <c r="M448">
        <v>4.01</v>
      </c>
      <c r="N448">
        <v>0.4053</v>
      </c>
    </row>
    <row r="449" spans="1:14">
      <c r="A449" s="1" t="s">
        <v>461</v>
      </c>
      <c r="B449">
        <f>HYPERLINK("https://www.suredividend.com/sure-analysis-research-database/","Bio-Techne Corp")</f>
        <v>0</v>
      </c>
      <c r="C449" t="s">
        <v>505</v>
      </c>
      <c r="D449">
        <v>81.45999999999999</v>
      </c>
      <c r="E449">
        <v>0.003918996911517</v>
      </c>
      <c r="F449">
        <v>0</v>
      </c>
      <c r="G449">
        <v>0</v>
      </c>
      <c r="H449">
        <v>0.319241488412219</v>
      </c>
      <c r="I449">
        <v>3196.684601</v>
      </c>
      <c r="J449">
        <v>10.9520508450048</v>
      </c>
      <c r="K449">
        <v>0.04471169305493263</v>
      </c>
      <c r="L449">
        <v>1.205189621267007</v>
      </c>
      <c r="M449">
        <v>113.38</v>
      </c>
      <c r="N449">
        <v>67.87</v>
      </c>
    </row>
    <row r="450" spans="1:14">
      <c r="A450" s="1" t="s">
        <v>462</v>
      </c>
      <c r="B450">
        <f>HYPERLINK("https://www.suredividend.com/sure-analysis-research-database/","Terns Pharmaceuticals Inc")</f>
        <v>0</v>
      </c>
      <c r="C450" t="s">
        <v>506</v>
      </c>
      <c r="D450">
        <v>8.4</v>
      </c>
      <c r="E450">
        <v>0</v>
      </c>
      <c r="F450" t="s">
        <v>506</v>
      </c>
      <c r="G450" t="s">
        <v>506</v>
      </c>
      <c r="H450">
        <v>0</v>
      </c>
      <c r="I450">
        <v>415.937164</v>
      </c>
      <c r="J450">
        <v>0</v>
      </c>
      <c r="K450" t="s">
        <v>506</v>
      </c>
      <c r="L450">
        <v>0.816790819315876</v>
      </c>
      <c r="M450">
        <v>10.67</v>
      </c>
      <c r="N450">
        <v>1.45</v>
      </c>
    </row>
    <row r="451" spans="1:14">
      <c r="A451" s="1" t="s">
        <v>463</v>
      </c>
      <c r="B451">
        <f>HYPERLINK("https://www.suredividend.com/sure-analysis-research-database/","Teleflex Incorporated")</f>
        <v>0</v>
      </c>
      <c r="C451" t="s">
        <v>505</v>
      </c>
      <c r="D451">
        <v>235.69</v>
      </c>
      <c r="E451">
        <v>0.005757913475577</v>
      </c>
      <c r="F451">
        <v>0</v>
      </c>
      <c r="G451">
        <v>0</v>
      </c>
      <c r="H451">
        <v>1.357082627058862</v>
      </c>
      <c r="I451">
        <v>11055.377665</v>
      </c>
      <c r="J451">
        <v>26.79253679491747</v>
      </c>
      <c r="K451">
        <v>0.1558074198689853</v>
      </c>
      <c r="L451">
        <v>0.8853178414719971</v>
      </c>
      <c r="M451">
        <v>355.24</v>
      </c>
      <c r="N451">
        <v>182.37</v>
      </c>
    </row>
    <row r="452" spans="1:14">
      <c r="A452" s="1" t="s">
        <v>464</v>
      </c>
      <c r="B452">
        <f>HYPERLINK("https://www.suredividend.com/sure-analysis-research-database/","Instil Bio Inc")</f>
        <v>0</v>
      </c>
      <c r="C452" t="s">
        <v>506</v>
      </c>
      <c r="D452">
        <v>0.76</v>
      </c>
      <c r="E452">
        <v>0</v>
      </c>
      <c r="F452" t="s">
        <v>506</v>
      </c>
      <c r="G452" t="s">
        <v>506</v>
      </c>
      <c r="H452">
        <v>0</v>
      </c>
      <c r="I452">
        <v>98.56771999999999</v>
      </c>
      <c r="J452">
        <v>0</v>
      </c>
      <c r="K452" t="s">
        <v>506</v>
      </c>
      <c r="L452">
        <v>1.591595187598873</v>
      </c>
      <c r="M452">
        <v>13.61</v>
      </c>
      <c r="N452">
        <v>0.471</v>
      </c>
    </row>
    <row r="453" spans="1:14">
      <c r="A453" s="1" t="s">
        <v>465</v>
      </c>
      <c r="B453">
        <f>HYPERLINK("https://www.suredividend.com/sure-analysis-research-database/","Alpha Teknova Inc")</f>
        <v>0</v>
      </c>
      <c r="C453" t="s">
        <v>506</v>
      </c>
      <c r="D453">
        <v>5.91</v>
      </c>
      <c r="E453">
        <v>0</v>
      </c>
      <c r="F453" t="s">
        <v>506</v>
      </c>
      <c r="G453" t="s">
        <v>506</v>
      </c>
      <c r="H453">
        <v>0</v>
      </c>
      <c r="I453">
        <v>166.01476</v>
      </c>
      <c r="J453">
        <v>0</v>
      </c>
      <c r="K453" t="s">
        <v>506</v>
      </c>
      <c r="L453">
        <v>1.526683040775549</v>
      </c>
      <c r="M453">
        <v>18.34</v>
      </c>
      <c r="N453">
        <v>3.02</v>
      </c>
    </row>
    <row r="454" spans="1:14">
      <c r="A454" s="1" t="s">
        <v>466</v>
      </c>
      <c r="B454">
        <f>HYPERLINK("https://www.suredividend.com/sure-analysis-TMO/","Thermo Fisher Scientific Inc.")</f>
        <v>0</v>
      </c>
      <c r="C454" t="s">
        <v>505</v>
      </c>
      <c r="D454">
        <v>593.66</v>
      </c>
      <c r="E454">
        <v>0.002021359027052522</v>
      </c>
      <c r="F454">
        <v>0.153846153846154</v>
      </c>
      <c r="G454">
        <v>0.1203003371416174</v>
      </c>
      <c r="H454">
        <v>1.199030552956939</v>
      </c>
      <c r="I454">
        <v>232830.814369</v>
      </c>
      <c r="J454">
        <v>33.11018406834756</v>
      </c>
      <c r="K454">
        <v>0.06743703897395607</v>
      </c>
      <c r="L454">
        <v>0.9851034419366581</v>
      </c>
      <c r="M454">
        <v>617.34</v>
      </c>
      <c r="N454">
        <v>475.52</v>
      </c>
    </row>
    <row r="455" spans="1:14">
      <c r="A455" s="1" t="s">
        <v>467</v>
      </c>
      <c r="B455">
        <f>HYPERLINK("https://www.suredividend.com/sure-analysis-research-database/","Tenaya Therapeutics Inc")</f>
        <v>0</v>
      </c>
      <c r="C455" t="s">
        <v>506</v>
      </c>
      <c r="D455">
        <v>2.86</v>
      </c>
      <c r="E455">
        <v>0</v>
      </c>
      <c r="F455" t="s">
        <v>506</v>
      </c>
      <c r="G455" t="s">
        <v>506</v>
      </c>
      <c r="H455">
        <v>0</v>
      </c>
      <c r="I455">
        <v>118.331093</v>
      </c>
      <c r="J455">
        <v>0</v>
      </c>
      <c r="K455" t="s">
        <v>506</v>
      </c>
      <c r="L455">
        <v>1.640849976287642</v>
      </c>
      <c r="M455">
        <v>16.17</v>
      </c>
      <c r="N455">
        <v>1.64</v>
      </c>
    </row>
    <row r="456" spans="1:14">
      <c r="A456" s="1" t="s">
        <v>468</v>
      </c>
      <c r="B456">
        <f>HYPERLINK("https://www.suredividend.com/sure-analysis-research-database/","Taysha Gene Therapies Inc")</f>
        <v>0</v>
      </c>
      <c r="C456" t="s">
        <v>506</v>
      </c>
      <c r="D456">
        <v>1.94</v>
      </c>
      <c r="E456">
        <v>0</v>
      </c>
      <c r="F456" t="s">
        <v>506</v>
      </c>
      <c r="G456" t="s">
        <v>506</v>
      </c>
      <c r="H456">
        <v>0</v>
      </c>
      <c r="I456">
        <v>121.138025</v>
      </c>
      <c r="J456">
        <v>0</v>
      </c>
      <c r="K456" t="s">
        <v>506</v>
      </c>
      <c r="L456">
        <v>2.090908643097013</v>
      </c>
      <c r="M456">
        <v>8.93</v>
      </c>
      <c r="N456">
        <v>1.35</v>
      </c>
    </row>
    <row r="457" spans="1:14">
      <c r="A457" s="1" t="s">
        <v>469</v>
      </c>
      <c r="B457">
        <f>HYPERLINK("https://www.suredividend.com/sure-analysis-research-database/","Travere Therapeutics Inc")</f>
        <v>0</v>
      </c>
      <c r="C457" t="s">
        <v>506</v>
      </c>
      <c r="D457">
        <v>21.35</v>
      </c>
      <c r="E457">
        <v>0</v>
      </c>
      <c r="F457" t="s">
        <v>506</v>
      </c>
      <c r="G457" t="s">
        <v>506</v>
      </c>
      <c r="H457">
        <v>0</v>
      </c>
      <c r="I457">
        <v>1370.10572</v>
      </c>
      <c r="J457">
        <v>0</v>
      </c>
      <c r="K457" t="s">
        <v>506</v>
      </c>
      <c r="L457">
        <v>0.9927445864149601</v>
      </c>
      <c r="M457">
        <v>30.35</v>
      </c>
      <c r="N457">
        <v>17.97</v>
      </c>
    </row>
    <row r="458" spans="1:14">
      <c r="A458" s="1" t="s">
        <v>470</v>
      </c>
      <c r="B458">
        <f>HYPERLINK("https://www.suredividend.com/sure-analysis-research-database/","Twist Bioscience Corp")</f>
        <v>0</v>
      </c>
      <c r="C458" t="s">
        <v>505</v>
      </c>
      <c r="D458">
        <v>27.03</v>
      </c>
      <c r="E458">
        <v>0</v>
      </c>
      <c r="F458" t="s">
        <v>506</v>
      </c>
      <c r="G458" t="s">
        <v>506</v>
      </c>
      <c r="H458">
        <v>0</v>
      </c>
      <c r="I458">
        <v>1531.11754</v>
      </c>
      <c r="J458" t="s">
        <v>506</v>
      </c>
      <c r="K458">
        <v>-0</v>
      </c>
      <c r="L458">
        <v>2.409408165926219</v>
      </c>
      <c r="M458">
        <v>66.15000000000001</v>
      </c>
      <c r="N458">
        <v>21.78</v>
      </c>
    </row>
    <row r="459" spans="1:14">
      <c r="A459" s="1" t="s">
        <v>471</v>
      </c>
      <c r="B459">
        <f>HYPERLINK("https://www.suredividend.com/sure-analysis-research-database/","10x Genomics Inc")</f>
        <v>0</v>
      </c>
      <c r="C459" t="s">
        <v>505</v>
      </c>
      <c r="D459">
        <v>47.33</v>
      </c>
      <c r="E459">
        <v>0</v>
      </c>
      <c r="F459" t="s">
        <v>506</v>
      </c>
      <c r="G459" t="s">
        <v>506</v>
      </c>
      <c r="H459">
        <v>0</v>
      </c>
      <c r="I459">
        <v>4524.57127</v>
      </c>
      <c r="J459" t="s">
        <v>506</v>
      </c>
      <c r="K459">
        <v>-0</v>
      </c>
      <c r="L459">
        <v>2.236611167404569</v>
      </c>
      <c r="M459">
        <v>100</v>
      </c>
      <c r="N459">
        <v>23.81</v>
      </c>
    </row>
    <row r="460" spans="1:14">
      <c r="A460" s="1" t="s">
        <v>472</v>
      </c>
      <c r="B460">
        <f>HYPERLINK("https://www.suredividend.com/sure-analysis-research-database/","Universal Health Services, Inc.")</f>
        <v>0</v>
      </c>
      <c r="C460" t="s">
        <v>505</v>
      </c>
      <c r="D460">
        <v>149.47</v>
      </c>
      <c r="E460">
        <v>0.005340740452356001</v>
      </c>
      <c r="F460" t="s">
        <v>506</v>
      </c>
      <c r="G460" t="s">
        <v>506</v>
      </c>
      <c r="H460">
        <v>0.7982804754136901</v>
      </c>
      <c r="I460">
        <v>10906.863566</v>
      </c>
      <c r="J460">
        <v>12.97874410929648</v>
      </c>
      <c r="K460">
        <v>0.08187492055525027</v>
      </c>
      <c r="L460">
        <v>0.9633495777809661</v>
      </c>
      <c r="M460">
        <v>157.72</v>
      </c>
      <c r="N460">
        <v>82.37</v>
      </c>
    </row>
    <row r="461" spans="1:14">
      <c r="A461" s="1" t="s">
        <v>473</v>
      </c>
      <c r="B461">
        <f>HYPERLINK("https://www.suredividend.com/sure-analysis-UNH/","Unitedhealth Group Inc")</f>
        <v>0</v>
      </c>
      <c r="C461" t="s">
        <v>505</v>
      </c>
      <c r="D461">
        <v>486.72</v>
      </c>
      <c r="E461">
        <v>0.01356015779092702</v>
      </c>
      <c r="F461">
        <v>0.1379310344827587</v>
      </c>
      <c r="G461">
        <v>0.1708049129648923</v>
      </c>
      <c r="H461">
        <v>6.370615305271219</v>
      </c>
      <c r="I461">
        <v>454766.380811</v>
      </c>
      <c r="J461">
        <v>23.40537214670921</v>
      </c>
      <c r="K461">
        <v>0.3121320580730632</v>
      </c>
      <c r="L461">
        <v>0.5675872825492471</v>
      </c>
      <c r="M461">
        <v>556.38</v>
      </c>
      <c r="N461">
        <v>440.1</v>
      </c>
    </row>
    <row r="462" spans="1:14">
      <c r="A462" s="1" t="s">
        <v>474</v>
      </c>
      <c r="B462">
        <f>HYPERLINK("https://www.suredividend.com/sure-analysis-research-database/","UroGen Pharma Ltd")</f>
        <v>0</v>
      </c>
      <c r="C462" t="s">
        <v>505</v>
      </c>
      <c r="D462">
        <v>8.4</v>
      </c>
      <c r="E462">
        <v>0</v>
      </c>
      <c r="F462" t="s">
        <v>506</v>
      </c>
      <c r="G462" t="s">
        <v>506</v>
      </c>
      <c r="H462">
        <v>0</v>
      </c>
      <c r="I462">
        <v>193.956328</v>
      </c>
      <c r="J462">
        <v>0</v>
      </c>
      <c r="K462" t="s">
        <v>506</v>
      </c>
      <c r="L462">
        <v>0.7410578708066661</v>
      </c>
      <c r="M462">
        <v>12.63</v>
      </c>
      <c r="N462">
        <v>4.85</v>
      </c>
    </row>
    <row r="463" spans="1:14">
      <c r="A463" s="1" t="s">
        <v>475</v>
      </c>
      <c r="B463">
        <f>HYPERLINK("https://www.suredividend.com/sure-analysis-research-database/","ProShares Trust")</f>
        <v>0</v>
      </c>
      <c r="D463">
        <v>19.92</v>
      </c>
      <c r="E463">
        <v>0.002474548205374</v>
      </c>
      <c r="F463" t="s">
        <v>506</v>
      </c>
      <c r="G463" t="s">
        <v>506</v>
      </c>
      <c r="H463">
        <v>0.049293000251054</v>
      </c>
      <c r="I463">
        <v>146.91</v>
      </c>
      <c r="J463">
        <v>0</v>
      </c>
      <c r="K463" t="s">
        <v>506</v>
      </c>
      <c r="L463">
        <v>3.28870631468185</v>
      </c>
      <c r="M463">
        <v>44.68</v>
      </c>
      <c r="N463">
        <v>11.62</v>
      </c>
    </row>
    <row r="464" spans="1:14">
      <c r="A464" s="1" t="s">
        <v>476</v>
      </c>
      <c r="B464">
        <f>HYPERLINK("https://www.suredividend.com/sure-analysis-research-database/","U.S. Physical Therapy, Inc.")</f>
        <v>0</v>
      </c>
      <c r="C464" t="s">
        <v>505</v>
      </c>
      <c r="D464">
        <v>94.23999999999999</v>
      </c>
      <c r="E464">
        <v>0.017281276235904</v>
      </c>
      <c r="F464" t="s">
        <v>506</v>
      </c>
      <c r="G464" t="s">
        <v>506</v>
      </c>
      <c r="H464">
        <v>1.628587472471617</v>
      </c>
      <c r="I464">
        <v>1225.269747</v>
      </c>
      <c r="J464">
        <v>31.55797010662957</v>
      </c>
      <c r="K464">
        <v>0.5428624908238723</v>
      </c>
      <c r="L464">
        <v>0.6193481634194</v>
      </c>
      <c r="M464">
        <v>130.25</v>
      </c>
      <c r="N464">
        <v>72.95</v>
      </c>
    </row>
    <row r="465" spans="1:14">
      <c r="A465" s="1" t="s">
        <v>477</v>
      </c>
      <c r="B465">
        <f>HYPERLINK("https://www.suredividend.com/sure-analysis-research-database/","United Therapeutics Corp")</f>
        <v>0</v>
      </c>
      <c r="C465" t="s">
        <v>505</v>
      </c>
      <c r="D465">
        <v>261.7</v>
      </c>
      <c r="E465">
        <v>0</v>
      </c>
      <c r="F465" t="s">
        <v>506</v>
      </c>
      <c r="G465" t="s">
        <v>506</v>
      </c>
      <c r="H465">
        <v>0</v>
      </c>
      <c r="I465">
        <v>11927.488862</v>
      </c>
      <c r="J465">
        <v>16.86102468447837</v>
      </c>
      <c r="K465">
        <v>0</v>
      </c>
      <c r="L465">
        <v>0.364181257071769</v>
      </c>
      <c r="M465">
        <v>283.09</v>
      </c>
      <c r="N465">
        <v>158.38</v>
      </c>
    </row>
    <row r="466" spans="1:14">
      <c r="A466" s="1" t="s">
        <v>478</v>
      </c>
      <c r="B466">
        <f>HYPERLINK("https://www.suredividend.com/sure-analysis-research-database/","Vericel Corp")</f>
        <v>0</v>
      </c>
      <c r="C466" t="s">
        <v>505</v>
      </c>
      <c r="D466">
        <v>28.98</v>
      </c>
      <c r="E466">
        <v>0</v>
      </c>
      <c r="F466" t="s">
        <v>506</v>
      </c>
      <c r="G466" t="s">
        <v>506</v>
      </c>
      <c r="H466">
        <v>0</v>
      </c>
      <c r="I466">
        <v>1368.522163</v>
      </c>
      <c r="J466" t="s">
        <v>506</v>
      </c>
      <c r="K466">
        <v>-0</v>
      </c>
      <c r="L466">
        <v>1.735840157768924</v>
      </c>
      <c r="M466">
        <v>43.97</v>
      </c>
      <c r="N466">
        <v>17.3</v>
      </c>
    </row>
    <row r="467" spans="1:14">
      <c r="A467" s="1" t="s">
        <v>479</v>
      </c>
      <c r="B467">
        <f>HYPERLINK("https://www.suredividend.com/sure-analysis-research-database/","Veracyte Inc")</f>
        <v>0</v>
      </c>
      <c r="C467" t="s">
        <v>505</v>
      </c>
      <c r="D467">
        <v>24.89</v>
      </c>
      <c r="E467">
        <v>0</v>
      </c>
      <c r="F467" t="s">
        <v>506</v>
      </c>
      <c r="G467" t="s">
        <v>506</v>
      </c>
      <c r="H467">
        <v>0</v>
      </c>
      <c r="I467">
        <v>1785.929581</v>
      </c>
      <c r="J467">
        <v>0</v>
      </c>
      <c r="K467" t="s">
        <v>506</v>
      </c>
      <c r="L467">
        <v>2.228428282984669</v>
      </c>
      <c r="M467">
        <v>33.23</v>
      </c>
      <c r="N467">
        <v>14.85</v>
      </c>
    </row>
    <row r="468" spans="1:14">
      <c r="A468" s="1" t="s">
        <v>480</v>
      </c>
      <c r="B468">
        <f>HYPERLINK("https://www.suredividend.com/sure-analysis-research-database/","Verve Therapeutics Inc")</f>
        <v>0</v>
      </c>
      <c r="C468" t="s">
        <v>506</v>
      </c>
      <c r="D468">
        <v>21.59</v>
      </c>
      <c r="E468">
        <v>0</v>
      </c>
      <c r="F468" t="s">
        <v>506</v>
      </c>
      <c r="G468" t="s">
        <v>506</v>
      </c>
      <c r="H468">
        <v>0</v>
      </c>
      <c r="I468">
        <v>1330.025783</v>
      </c>
      <c r="J468">
        <v>0</v>
      </c>
      <c r="K468" t="s">
        <v>506</v>
      </c>
      <c r="L468">
        <v>2.153274780664291</v>
      </c>
      <c r="M468">
        <v>43</v>
      </c>
      <c r="N468">
        <v>10.7</v>
      </c>
    </row>
    <row r="469" spans="1:14">
      <c r="A469" s="1" t="s">
        <v>481</v>
      </c>
      <c r="B469">
        <f>HYPERLINK("https://www.suredividend.com/sure-analysis-research-database/","Vir Biotechnology Inc")</f>
        <v>0</v>
      </c>
      <c r="C469" t="s">
        <v>505</v>
      </c>
      <c r="D469">
        <v>27.59</v>
      </c>
      <c r="E469">
        <v>0</v>
      </c>
      <c r="F469" t="s">
        <v>506</v>
      </c>
      <c r="G469" t="s">
        <v>506</v>
      </c>
      <c r="H469">
        <v>0</v>
      </c>
      <c r="I469">
        <v>3672.659983</v>
      </c>
      <c r="J469">
        <v>3.214036289146525</v>
      </c>
      <c r="K469">
        <v>0</v>
      </c>
      <c r="L469">
        <v>1.368922346717615</v>
      </c>
      <c r="M469">
        <v>35.48</v>
      </c>
      <c r="N469">
        <v>18.05</v>
      </c>
    </row>
    <row r="470" spans="1:14">
      <c r="A470" s="1" t="s">
        <v>482</v>
      </c>
      <c r="B470">
        <f>HYPERLINK("https://www.suredividend.com/sure-analysis-research-database/","Viracta Therapeutics Inc")</f>
        <v>0</v>
      </c>
      <c r="C470" t="s">
        <v>506</v>
      </c>
      <c r="D470">
        <v>2.06</v>
      </c>
      <c r="E470">
        <v>0</v>
      </c>
      <c r="F470" t="s">
        <v>506</v>
      </c>
      <c r="G470" t="s">
        <v>506</v>
      </c>
      <c r="H470">
        <v>0</v>
      </c>
      <c r="I470">
        <v>78.686531</v>
      </c>
      <c r="J470">
        <v>0</v>
      </c>
      <c r="K470" t="s">
        <v>506</v>
      </c>
      <c r="L470">
        <v>1.39704705620236</v>
      </c>
      <c r="M470">
        <v>5.75</v>
      </c>
      <c r="N470">
        <v>1.21</v>
      </c>
    </row>
    <row r="471" spans="1:14">
      <c r="A471" s="1" t="s">
        <v>483</v>
      </c>
      <c r="B471">
        <f>HYPERLINK("https://www.suredividend.com/sure-analysis-research-database/","Meridian Bioscience Inc.")</f>
        <v>0</v>
      </c>
      <c r="C471" t="s">
        <v>505</v>
      </c>
      <c r="D471">
        <v>33.74</v>
      </c>
      <c r="E471">
        <v>0</v>
      </c>
      <c r="F471" t="s">
        <v>506</v>
      </c>
      <c r="G471" t="s">
        <v>506</v>
      </c>
      <c r="H471">
        <v>0</v>
      </c>
      <c r="I471">
        <v>1478.750613</v>
      </c>
      <c r="J471">
        <v>34.8277305885678</v>
      </c>
      <c r="K471">
        <v>0</v>
      </c>
      <c r="L471">
        <v>0.470203761713977</v>
      </c>
      <c r="M471">
        <v>34.38</v>
      </c>
      <c r="N471">
        <v>19.91</v>
      </c>
    </row>
    <row r="472" spans="1:14">
      <c r="A472" s="1" t="s">
        <v>484</v>
      </c>
      <c r="B472">
        <f>HYPERLINK("https://www.suredividend.com/sure-analysis-research-database/","Vanda Pharmaceuticals Inc")</f>
        <v>0</v>
      </c>
      <c r="C472" t="s">
        <v>505</v>
      </c>
      <c r="D472">
        <v>7.54</v>
      </c>
      <c r="E472">
        <v>0</v>
      </c>
      <c r="F472" t="s">
        <v>506</v>
      </c>
      <c r="G472" t="s">
        <v>506</v>
      </c>
      <c r="H472">
        <v>0</v>
      </c>
      <c r="I472">
        <v>426.688962</v>
      </c>
      <c r="J472">
        <v>65.72534841651263</v>
      </c>
      <c r="K472">
        <v>0</v>
      </c>
      <c r="L472">
        <v>0.695490541990696</v>
      </c>
      <c r="M472">
        <v>15.26</v>
      </c>
      <c r="N472">
        <v>6.73</v>
      </c>
    </row>
    <row r="473" spans="1:14">
      <c r="A473" s="1" t="s">
        <v>485</v>
      </c>
      <c r="B473">
        <f>HYPERLINK("https://www.suredividend.com/sure-analysis-research-database/","Vor Biopharma Inc")</f>
        <v>0</v>
      </c>
      <c r="C473" t="s">
        <v>506</v>
      </c>
      <c r="D473">
        <v>5.6</v>
      </c>
      <c r="E473">
        <v>0</v>
      </c>
      <c r="F473" t="s">
        <v>506</v>
      </c>
      <c r="G473" t="s">
        <v>506</v>
      </c>
      <c r="H473">
        <v>0</v>
      </c>
      <c r="I473">
        <v>367.637054</v>
      </c>
      <c r="J473">
        <v>0</v>
      </c>
      <c r="K473" t="s">
        <v>506</v>
      </c>
      <c r="L473">
        <v>1.187288853615953</v>
      </c>
      <c r="M473">
        <v>9.720000000000001</v>
      </c>
      <c r="N473">
        <v>3.48</v>
      </c>
    </row>
    <row r="474" spans="1:14">
      <c r="A474" s="1" t="s">
        <v>486</v>
      </c>
      <c r="B474">
        <f>HYPERLINK("https://www.suredividend.com/sure-analysis-research-database/","Verrica Pharmaceuticals Inc")</f>
        <v>0</v>
      </c>
      <c r="C474" t="s">
        <v>505</v>
      </c>
      <c r="D474">
        <v>4.15</v>
      </c>
      <c r="E474">
        <v>0</v>
      </c>
      <c r="F474" t="s">
        <v>506</v>
      </c>
      <c r="G474" t="s">
        <v>506</v>
      </c>
      <c r="H474">
        <v>0</v>
      </c>
      <c r="I474">
        <v>170.54032</v>
      </c>
      <c r="J474">
        <v>0</v>
      </c>
      <c r="K474" t="s">
        <v>506</v>
      </c>
      <c r="L474">
        <v>1.312432572541998</v>
      </c>
      <c r="M474">
        <v>9.220000000000001</v>
      </c>
      <c r="N474">
        <v>1.77</v>
      </c>
    </row>
    <row r="475" spans="1:14">
      <c r="A475" s="1" t="s">
        <v>487</v>
      </c>
      <c r="B475">
        <f>HYPERLINK("https://www.suredividend.com/sure-analysis-research-database/","Varex Imaging Corp")</f>
        <v>0</v>
      </c>
      <c r="C475" t="s">
        <v>505</v>
      </c>
      <c r="D475">
        <v>21.39</v>
      </c>
      <c r="E475">
        <v>0</v>
      </c>
      <c r="F475" t="s">
        <v>506</v>
      </c>
      <c r="G475" t="s">
        <v>506</v>
      </c>
      <c r="H475">
        <v>0</v>
      </c>
      <c r="I475">
        <v>857.463069</v>
      </c>
      <c r="J475">
        <v>28.29911118811881</v>
      </c>
      <c r="K475">
        <v>0</v>
      </c>
      <c r="L475">
        <v>0.7029075271973431</v>
      </c>
      <c r="M475">
        <v>28.05</v>
      </c>
      <c r="N475">
        <v>18.9</v>
      </c>
    </row>
    <row r="476" spans="1:14">
      <c r="A476" s="1" t="s">
        <v>488</v>
      </c>
      <c r="B476">
        <f>HYPERLINK("https://www.suredividend.com/sure-analysis-research-database/","Vertex Pharmaceuticals, Inc.")</f>
        <v>0</v>
      </c>
      <c r="C476" t="s">
        <v>505</v>
      </c>
      <c r="D476">
        <v>309.84</v>
      </c>
      <c r="E476">
        <v>0</v>
      </c>
      <c r="F476" t="s">
        <v>506</v>
      </c>
      <c r="G476" t="s">
        <v>506</v>
      </c>
      <c r="H476">
        <v>0</v>
      </c>
      <c r="I476">
        <v>79533.279488</v>
      </c>
      <c r="J476">
        <v>24.29825140693081</v>
      </c>
      <c r="K476">
        <v>0</v>
      </c>
      <c r="L476">
        <v>0.6433624155662121</v>
      </c>
      <c r="M476">
        <v>324.75</v>
      </c>
      <c r="N476">
        <v>221.69</v>
      </c>
    </row>
    <row r="477" spans="1:14">
      <c r="A477" s="1" t="s">
        <v>489</v>
      </c>
      <c r="B477">
        <f>HYPERLINK("https://www.suredividend.com/sure-analysis-research-database/","Verastem Inc")</f>
        <v>0</v>
      </c>
      <c r="C477" t="s">
        <v>505</v>
      </c>
      <c r="D477">
        <v>0.5899</v>
      </c>
      <c r="E477">
        <v>0</v>
      </c>
      <c r="F477" t="s">
        <v>506</v>
      </c>
      <c r="G477" t="s">
        <v>506</v>
      </c>
      <c r="H477">
        <v>0</v>
      </c>
      <c r="I477">
        <v>123.932592</v>
      </c>
      <c r="J477">
        <v>0</v>
      </c>
      <c r="K477" t="s">
        <v>506</v>
      </c>
      <c r="L477">
        <v>1.589244842902372</v>
      </c>
      <c r="M477">
        <v>2.13</v>
      </c>
      <c r="N477">
        <v>0.2895</v>
      </c>
    </row>
    <row r="478" spans="1:14">
      <c r="A478" s="1" t="s">
        <v>490</v>
      </c>
      <c r="B478">
        <f>HYPERLINK("https://www.suredividend.com/sure-analysis-VTRS/","Viatris Inc")</f>
        <v>0</v>
      </c>
      <c r="C478" t="s">
        <v>506</v>
      </c>
      <c r="D478">
        <v>11.6</v>
      </c>
      <c r="E478">
        <v>0.04137931034482759</v>
      </c>
      <c r="F478" t="s">
        <v>506</v>
      </c>
      <c r="G478" t="s">
        <v>506</v>
      </c>
      <c r="H478">
        <v>0.472159242346286</v>
      </c>
      <c r="I478">
        <v>14067.141337</v>
      </c>
      <c r="J478">
        <v>17.50515348033848</v>
      </c>
      <c r="K478">
        <v>0.7131237612842259</v>
      </c>
      <c r="L478">
        <v>0.8186832320694031</v>
      </c>
      <c r="M478">
        <v>14.97</v>
      </c>
      <c r="N478">
        <v>8.33</v>
      </c>
    </row>
    <row r="479" spans="1:14">
      <c r="A479" s="1" t="s">
        <v>491</v>
      </c>
      <c r="B479">
        <f>HYPERLINK("https://www.suredividend.com/sure-analysis-research-database/","Waters Corp.")</f>
        <v>0</v>
      </c>
      <c r="C479" t="s">
        <v>505</v>
      </c>
      <c r="D479">
        <v>338.75</v>
      </c>
      <c r="E479">
        <v>0</v>
      </c>
      <c r="F479" t="s">
        <v>506</v>
      </c>
      <c r="G479" t="s">
        <v>506</v>
      </c>
      <c r="H479">
        <v>0</v>
      </c>
      <c r="I479">
        <v>20124.316031</v>
      </c>
      <c r="J479">
        <v>28.87558044579672</v>
      </c>
      <c r="K479">
        <v>0</v>
      </c>
      <c r="L479">
        <v>0.9638222844325011</v>
      </c>
      <c r="M479">
        <v>369</v>
      </c>
      <c r="N479">
        <v>265.61</v>
      </c>
    </row>
    <row r="480" spans="1:14">
      <c r="A480" s="1" t="s">
        <v>492</v>
      </c>
      <c r="B480">
        <f>HYPERLINK("https://www.suredividend.com/sure-analysis-WST/","West Pharmaceutical Services, Inc.")</f>
        <v>0</v>
      </c>
      <c r="C480" t="s">
        <v>505</v>
      </c>
      <c r="D480">
        <v>259.55</v>
      </c>
      <c r="E480">
        <v>0.002928144866114429</v>
      </c>
      <c r="F480" t="s">
        <v>506</v>
      </c>
      <c r="G480" t="s">
        <v>506</v>
      </c>
      <c r="H480">
        <v>0.549586430559023</v>
      </c>
      <c r="I480">
        <v>19215.261776</v>
      </c>
      <c r="J480">
        <v>30.47139514089756</v>
      </c>
      <c r="K480">
        <v>0.0665358874768793</v>
      </c>
      <c r="L480">
        <v>1.156800761424962</v>
      </c>
      <c r="M480">
        <v>423.18</v>
      </c>
      <c r="N480">
        <v>206.02</v>
      </c>
    </row>
    <row r="481" spans="1:14">
      <c r="A481" s="1" t="s">
        <v>493</v>
      </c>
      <c r="B481">
        <f>HYPERLINK("https://www.suredividend.com/sure-analysis-research-database/","Wave Life Sciences Ltd.")</f>
        <v>0</v>
      </c>
      <c r="C481" t="s">
        <v>505</v>
      </c>
      <c r="D481">
        <v>4.76</v>
      </c>
      <c r="E481">
        <v>0</v>
      </c>
      <c r="F481" t="s">
        <v>506</v>
      </c>
      <c r="G481" t="s">
        <v>506</v>
      </c>
      <c r="H481">
        <v>0</v>
      </c>
      <c r="I481">
        <v>413.647275</v>
      </c>
      <c r="J481" t="s">
        <v>506</v>
      </c>
      <c r="K481">
        <v>-0</v>
      </c>
      <c r="L481">
        <v>1.379571934143321</v>
      </c>
      <c r="M481">
        <v>7.12</v>
      </c>
      <c r="N481">
        <v>1.16</v>
      </c>
    </row>
    <row r="482" spans="1:14">
      <c r="A482" s="1" t="s">
        <v>494</v>
      </c>
      <c r="B482">
        <f>HYPERLINK("https://www.suredividend.com/sure-analysis-research-database/","Xenon Pharmaceuticals Inc")</f>
        <v>0</v>
      </c>
      <c r="C482" t="s">
        <v>505</v>
      </c>
      <c r="D482">
        <v>36.48</v>
      </c>
      <c r="E482">
        <v>0</v>
      </c>
      <c r="F482" t="s">
        <v>506</v>
      </c>
      <c r="G482" t="s">
        <v>506</v>
      </c>
      <c r="H482">
        <v>0</v>
      </c>
      <c r="I482">
        <v>2281.605813</v>
      </c>
      <c r="J482">
        <v>0</v>
      </c>
      <c r="K482" t="s">
        <v>506</v>
      </c>
      <c r="L482">
        <v>1.074973195264312</v>
      </c>
      <c r="M482">
        <v>41.39</v>
      </c>
      <c r="N482">
        <v>24.6</v>
      </c>
    </row>
    <row r="483" spans="1:14">
      <c r="A483" s="1" t="s">
        <v>495</v>
      </c>
      <c r="B483">
        <f>HYPERLINK("https://www.suredividend.com/sure-analysis-research-database/","Xencor Inc")</f>
        <v>0</v>
      </c>
      <c r="C483" t="s">
        <v>505</v>
      </c>
      <c r="D483">
        <v>28.83</v>
      </c>
      <c r="E483">
        <v>0</v>
      </c>
      <c r="F483" t="s">
        <v>506</v>
      </c>
      <c r="G483" t="s">
        <v>506</v>
      </c>
      <c r="H483">
        <v>0</v>
      </c>
      <c r="I483">
        <v>1727.609381</v>
      </c>
      <c r="J483">
        <v>57.73902547642124</v>
      </c>
      <c r="K483">
        <v>0</v>
      </c>
      <c r="L483">
        <v>1.006694286548903</v>
      </c>
      <c r="M483">
        <v>35.92</v>
      </c>
      <c r="N483">
        <v>19.36</v>
      </c>
    </row>
    <row r="484" spans="1:14">
      <c r="A484" s="1" t="s">
        <v>496</v>
      </c>
      <c r="B484">
        <f>HYPERLINK("https://www.suredividend.com/sure-analysis-research-database/","DENTSPLY Sirona Inc")</f>
        <v>0</v>
      </c>
      <c r="C484" t="s">
        <v>505</v>
      </c>
      <c r="D484">
        <v>36.97</v>
      </c>
      <c r="E484">
        <v>0.013443479819986</v>
      </c>
      <c r="F484">
        <v>0.1363636363636365</v>
      </c>
      <c r="G484">
        <v>0.07394092378577932</v>
      </c>
      <c r="H484">
        <v>0.4970054489449011</v>
      </c>
      <c r="I484">
        <v>7945.292425</v>
      </c>
      <c r="J484">
        <v>23.57653538700297</v>
      </c>
      <c r="K484">
        <v>0.3227308110031825</v>
      </c>
      <c r="L484">
        <v>0.8210245212079481</v>
      </c>
      <c r="M484">
        <v>57.87</v>
      </c>
      <c r="N484">
        <v>26.37</v>
      </c>
    </row>
    <row r="485" spans="1:14">
      <c r="A485" s="1" t="s">
        <v>497</v>
      </c>
      <c r="B485">
        <f>HYPERLINK("https://www.suredividend.com/sure-analysis-research-database/","Y-Mabs Therapeutics Inc")</f>
        <v>0</v>
      </c>
      <c r="C485" t="s">
        <v>505</v>
      </c>
      <c r="D485">
        <v>4.47</v>
      </c>
      <c r="E485">
        <v>0</v>
      </c>
      <c r="F485" t="s">
        <v>506</v>
      </c>
      <c r="G485" t="s">
        <v>506</v>
      </c>
      <c r="H485">
        <v>0</v>
      </c>
      <c r="I485">
        <v>195.196541</v>
      </c>
      <c r="J485">
        <v>0</v>
      </c>
      <c r="K485" t="s">
        <v>506</v>
      </c>
      <c r="L485">
        <v>1.69495810882469</v>
      </c>
      <c r="M485">
        <v>20.48</v>
      </c>
      <c r="N485">
        <v>2.94</v>
      </c>
    </row>
    <row r="486" spans="1:14">
      <c r="A486" s="1" t="s">
        <v>498</v>
      </c>
      <c r="B486">
        <f>HYPERLINK("https://www.suredividend.com/sure-analysis-research-database/","Zimmer Biomet Holdings Inc")</f>
        <v>0</v>
      </c>
      <c r="C486" t="s">
        <v>505</v>
      </c>
      <c r="D486">
        <v>124.09</v>
      </c>
      <c r="E486">
        <v>0.007712375016651001</v>
      </c>
      <c r="F486">
        <v>0</v>
      </c>
      <c r="G486">
        <v>0</v>
      </c>
      <c r="H486">
        <v>0.957028615816332</v>
      </c>
      <c r="I486">
        <v>26040.583323</v>
      </c>
      <c r="J486">
        <v>93.70486982108672</v>
      </c>
      <c r="K486">
        <v>0.7305561952796428</v>
      </c>
      <c r="L486">
        <v>0.8598666553583311</v>
      </c>
      <c r="M486">
        <v>134.19</v>
      </c>
      <c r="N486">
        <v>99.98</v>
      </c>
    </row>
    <row r="487" spans="1:14">
      <c r="A487" s="1" t="s">
        <v>499</v>
      </c>
      <c r="B487">
        <f>HYPERLINK("https://www.suredividend.com/sure-analysis-research-database/","ZimVie Inc")</f>
        <v>0</v>
      </c>
      <c r="C487" t="s">
        <v>506</v>
      </c>
      <c r="D487">
        <v>8.460000000000001</v>
      </c>
      <c r="E487">
        <v>0</v>
      </c>
      <c r="F487" t="s">
        <v>506</v>
      </c>
      <c r="G487" t="s">
        <v>506</v>
      </c>
      <c r="H487">
        <v>0</v>
      </c>
      <c r="I487">
        <v>220.706781</v>
      </c>
      <c r="J487">
        <v>0</v>
      </c>
      <c r="K487" t="s">
        <v>506</v>
      </c>
      <c r="M487">
        <v>33.44</v>
      </c>
      <c r="N487">
        <v>6.67</v>
      </c>
    </row>
    <row r="488" spans="1:14">
      <c r="A488" s="1" t="s">
        <v>500</v>
      </c>
      <c r="B488">
        <f>HYPERLINK("https://www.suredividend.com/sure-analysis-research-database/","Zai Lab Limited")</f>
        <v>0</v>
      </c>
      <c r="C488" t="s">
        <v>505</v>
      </c>
      <c r="D488">
        <v>45.53</v>
      </c>
      <c r="E488">
        <v>0</v>
      </c>
      <c r="F488" t="s">
        <v>506</v>
      </c>
      <c r="G488" t="s">
        <v>506</v>
      </c>
      <c r="H488">
        <v>0</v>
      </c>
      <c r="I488">
        <v>4457.785069</v>
      </c>
      <c r="J488">
        <v>0</v>
      </c>
      <c r="K488" t="s">
        <v>506</v>
      </c>
      <c r="L488">
        <v>1.368289344610506</v>
      </c>
      <c r="M488">
        <v>61.29</v>
      </c>
      <c r="N488">
        <v>20.98</v>
      </c>
    </row>
    <row r="489" spans="1:14">
      <c r="A489" s="1" t="s">
        <v>501</v>
      </c>
      <c r="B489">
        <f>HYPERLINK("https://www.suredividend.com/sure-analysis-research-database/","Zentalis Pharmaceuticals Inc")</f>
        <v>0</v>
      </c>
      <c r="C489" t="s">
        <v>505</v>
      </c>
      <c r="D489">
        <v>23.75</v>
      </c>
      <c r="E489">
        <v>0</v>
      </c>
      <c r="F489" t="s">
        <v>506</v>
      </c>
      <c r="G489" t="s">
        <v>506</v>
      </c>
      <c r="H489">
        <v>0</v>
      </c>
      <c r="I489">
        <v>1355.400411</v>
      </c>
      <c r="J489">
        <v>0</v>
      </c>
      <c r="K489" t="s">
        <v>506</v>
      </c>
      <c r="L489">
        <v>1.824869987566753</v>
      </c>
      <c r="M489">
        <v>59.65</v>
      </c>
      <c r="N489">
        <v>17.33</v>
      </c>
    </row>
    <row r="490" spans="1:14">
      <c r="A490" s="1" t="s">
        <v>502</v>
      </c>
      <c r="B490">
        <f>HYPERLINK("https://www.suredividend.com/sure-analysis-ZTS/","Zoetis Inc")</f>
        <v>0</v>
      </c>
      <c r="C490" t="s">
        <v>505</v>
      </c>
      <c r="D490">
        <v>163.81</v>
      </c>
      <c r="E490">
        <v>0.00793602344179232</v>
      </c>
      <c r="F490">
        <v>0.1538461538461537</v>
      </c>
      <c r="G490">
        <v>0.2437472815549153</v>
      </c>
      <c r="H490">
        <v>1.345746537739453</v>
      </c>
      <c r="I490">
        <v>76347.253501</v>
      </c>
      <c r="J490">
        <v>36.93626197433478</v>
      </c>
      <c r="K490">
        <v>0.3079511528007902</v>
      </c>
      <c r="L490">
        <v>0.9675970890507901</v>
      </c>
      <c r="M490">
        <v>203.66</v>
      </c>
      <c r="N490">
        <v>123.86</v>
      </c>
    </row>
    <row r="491" spans="1:14">
      <c r="A491" s="1" t="s">
        <v>503</v>
      </c>
      <c r="B491">
        <f>HYPERLINK("https://www.suredividend.com/sure-analysis-research-database/","Zymeworks BC Inc")</f>
        <v>0</v>
      </c>
      <c r="C491" t="s">
        <v>505</v>
      </c>
      <c r="D491">
        <v>10</v>
      </c>
      <c r="E491">
        <v>0</v>
      </c>
      <c r="F491" t="s">
        <v>506</v>
      </c>
      <c r="G491" t="s">
        <v>506</v>
      </c>
      <c r="H491">
        <v>0</v>
      </c>
      <c r="I491">
        <v>630.0337</v>
      </c>
      <c r="J491" t="s">
        <v>506</v>
      </c>
      <c r="K491">
        <v>-0</v>
      </c>
      <c r="L491">
        <v>1.018390331240086</v>
      </c>
      <c r="M491">
        <v>11.19</v>
      </c>
      <c r="N491">
        <v>4.11</v>
      </c>
    </row>
    <row r="492" spans="1:14">
      <c r="A492" s="1" t="s">
        <v>504</v>
      </c>
      <c r="B492">
        <f>HYPERLINK("https://www.suredividend.com/sure-analysis-research-database/","Zynex Inc")</f>
        <v>0</v>
      </c>
      <c r="C492" t="s">
        <v>505</v>
      </c>
      <c r="D492">
        <v>15.41</v>
      </c>
      <c r="E492">
        <v>0</v>
      </c>
      <c r="F492" t="s">
        <v>506</v>
      </c>
      <c r="G492" t="s">
        <v>506</v>
      </c>
      <c r="H492">
        <v>0</v>
      </c>
      <c r="I492">
        <v>577.157587</v>
      </c>
      <c r="J492">
        <v>31.21458017577068</v>
      </c>
      <c r="K492">
        <v>0</v>
      </c>
      <c r="L492">
        <v>1.173033465657496</v>
      </c>
      <c r="M492">
        <v>17.25</v>
      </c>
      <c r="N492">
        <v>4.97</v>
      </c>
    </row>
  </sheetData>
  <autoFilter ref="A1:O492"/>
  <conditionalFormatting sqref="A1:N1">
    <cfRule type="cellIs" dxfId="8" priority="15" operator="notEqual">
      <formula>-13.345</formula>
    </cfRule>
  </conditionalFormatting>
  <conditionalFormatting sqref="A2:A492">
    <cfRule type="cellIs" dxfId="0" priority="1" operator="notEqual">
      <formula>"None"</formula>
    </cfRule>
  </conditionalFormatting>
  <conditionalFormatting sqref="B2:B492">
    <cfRule type="cellIs" dxfId="1" priority="2" operator="notEqual">
      <formula>"None"</formula>
    </cfRule>
  </conditionalFormatting>
  <conditionalFormatting sqref="C2:C492">
    <cfRule type="cellIs" dxfId="0" priority="3" operator="notEqual">
      <formula>"None"</formula>
    </cfRule>
  </conditionalFormatting>
  <conditionalFormatting sqref="D2:D492">
    <cfRule type="cellIs" dxfId="2" priority="4" operator="notEqual">
      <formula>"None"</formula>
    </cfRule>
  </conditionalFormatting>
  <conditionalFormatting sqref="E2:E492">
    <cfRule type="cellIs" dxfId="3" priority="5" operator="notEqual">
      <formula>"None"</formula>
    </cfRule>
  </conditionalFormatting>
  <conditionalFormatting sqref="F2:F492">
    <cfRule type="cellIs" dxfId="4" priority="6" operator="notEqual">
      <formula>"None"</formula>
    </cfRule>
  </conditionalFormatting>
  <conditionalFormatting sqref="G2:G492">
    <cfRule type="cellIs" dxfId="3" priority="7" operator="notEqual">
      <formula>"None"</formula>
    </cfRule>
  </conditionalFormatting>
  <conditionalFormatting sqref="H2:H492">
    <cfRule type="cellIs" dxfId="2" priority="8" operator="notEqual">
      <formula>"None"</formula>
    </cfRule>
  </conditionalFormatting>
  <conditionalFormatting sqref="I2:I492">
    <cfRule type="cellIs" dxfId="5" priority="9" operator="notEqual">
      <formula>"None"</formula>
    </cfRule>
  </conditionalFormatting>
  <conditionalFormatting sqref="J2:J492">
    <cfRule type="cellIs" dxfId="6" priority="10" operator="notEqual">
      <formula>"None"</formula>
    </cfRule>
  </conditionalFormatting>
  <conditionalFormatting sqref="K2:K492">
    <cfRule type="cellIs" dxfId="3" priority="11" operator="notEqual">
      <formula>"None"</formula>
    </cfRule>
  </conditionalFormatting>
  <conditionalFormatting sqref="L2:L492">
    <cfRule type="cellIs" dxfId="7" priority="12" operator="notEqual">
      <formula>"None"</formula>
    </cfRule>
  </conditionalFormatting>
  <conditionalFormatting sqref="M2:M492">
    <cfRule type="cellIs" dxfId="2" priority="13" operator="notEqual">
      <formula>"None"</formula>
    </cfRule>
  </conditionalFormatting>
  <conditionalFormatting sqref="N2:N49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 t="s">
        <v>515</v>
      </c>
      <c r="I1" s="1" t="s">
        <v>516</v>
      </c>
    </row>
    <row r="2" spans="1:9">
      <c r="A2" s="1" t="s">
        <v>14</v>
      </c>
      <c r="B2">
        <f>HYPERLINK("https://www.suredividend.com/sure-analysis-research-database/","Agilent Technologies Inc.")</f>
        <v>0</v>
      </c>
      <c r="C2">
        <v>0.040392616094991</v>
      </c>
      <c r="D2">
        <v>0.202283042349787</v>
      </c>
      <c r="E2">
        <v>0.22983533836247</v>
      </c>
      <c r="F2">
        <v>0.041897761443367</v>
      </c>
      <c r="G2">
        <v>0.141341266309058</v>
      </c>
      <c r="H2">
        <v>0.242478550271692</v>
      </c>
      <c r="I2">
        <v>1.215956249360454</v>
      </c>
    </row>
    <row r="3" spans="1:9">
      <c r="A3" s="1" t="s">
        <v>15</v>
      </c>
      <c r="B3">
        <f>HYPERLINK("https://www.suredividend.com/sure-analysis-ABBV/","Abbvie Inc")</f>
        <v>0</v>
      </c>
      <c r="C3">
        <v>-0.069033653322546</v>
      </c>
      <c r="D3">
        <v>0.0268734829264</v>
      </c>
      <c r="E3">
        <v>0.032477594221604</v>
      </c>
      <c r="F3">
        <v>-0.065577600347808</v>
      </c>
      <c r="G3">
        <v>0.176573300068271</v>
      </c>
      <c r="H3">
        <v>0.460724298175632</v>
      </c>
      <c r="I3">
        <v>0.8073562868427501</v>
      </c>
    </row>
    <row r="4" spans="1:9">
      <c r="A4" s="1" t="s">
        <v>16</v>
      </c>
      <c r="B4">
        <f>HYPERLINK("https://www.suredividend.com/sure-analysis-ABC/","Amerisource Bergen Corp.")</f>
        <v>0</v>
      </c>
      <c r="C4">
        <v>-0.041991495393338</v>
      </c>
      <c r="D4">
        <v>0.104850827088563</v>
      </c>
      <c r="E4">
        <v>0.151876406026314</v>
      </c>
      <c r="F4">
        <v>-0.021121235894031</v>
      </c>
      <c r="G4">
        <v>0.252748423928027</v>
      </c>
      <c r="H4">
        <v>0.5945211619823531</v>
      </c>
      <c r="I4">
        <v>0.7644640145499481</v>
      </c>
    </row>
    <row r="5" spans="1:9">
      <c r="A5" s="1" t="s">
        <v>17</v>
      </c>
      <c r="B5">
        <f>HYPERLINK("https://www.suredividend.com/sure-analysis-research-database/","AbCellera Biologics Inc")</f>
        <v>0</v>
      </c>
      <c r="C5">
        <v>-0.024528301886792</v>
      </c>
      <c r="D5">
        <v>0.002909796314257</v>
      </c>
      <c r="E5">
        <v>-0.012416427889207</v>
      </c>
      <c r="F5">
        <v>0.020730503455083</v>
      </c>
      <c r="G5">
        <v>0.196759259259259</v>
      </c>
      <c r="H5">
        <v>-0.796856581532416</v>
      </c>
      <c r="I5">
        <v>-0.8244482173174871</v>
      </c>
    </row>
    <row r="6" spans="1:9">
      <c r="A6" s="1" t="s">
        <v>18</v>
      </c>
      <c r="B6">
        <f>HYPERLINK("https://www.suredividend.com/sure-analysis-research-database/","Abcam")</f>
        <v>0</v>
      </c>
      <c r="C6">
        <v>0.030226700251889</v>
      </c>
      <c r="D6">
        <v>0.142458100558659</v>
      </c>
      <c r="E6">
        <v>0.10840108401084</v>
      </c>
      <c r="F6">
        <v>0.051413881748071</v>
      </c>
      <c r="G6">
        <v>-0.026190476190476</v>
      </c>
      <c r="H6">
        <v>-0.298456260720411</v>
      </c>
      <c r="I6">
        <v>-0.138947368421052</v>
      </c>
    </row>
    <row r="7" spans="1:9">
      <c r="A7" s="1" t="s">
        <v>19</v>
      </c>
      <c r="B7">
        <f>HYPERLINK("https://www.suredividend.com/sure-analysis-research-database/","Abiomed Inc.")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1" t="s">
        <v>20</v>
      </c>
      <c r="B8">
        <f>HYPERLINK("https://www.suredividend.com/sure-analysis-research-database/","Acumen Pharmaceuticals Inc")</f>
        <v>0</v>
      </c>
      <c r="C8">
        <v>0.095785440613026</v>
      </c>
      <c r="D8">
        <v>-0.25130890052356</v>
      </c>
      <c r="E8">
        <v>-0.07142857142857101</v>
      </c>
      <c r="F8">
        <v>0.059259259259259</v>
      </c>
      <c r="G8">
        <v>0.104247104247104</v>
      </c>
      <c r="H8">
        <v>-0.7154228855721391</v>
      </c>
      <c r="I8">
        <v>-0.7154228855721391</v>
      </c>
    </row>
    <row r="9" spans="1:9">
      <c r="A9" s="1" t="s">
        <v>21</v>
      </c>
      <c r="B9">
        <f>HYPERLINK("https://www.suredividend.com/sure-analysis-research-database/","Absci Corp")</f>
        <v>0</v>
      </c>
      <c r="C9">
        <v>0.102459016393442</v>
      </c>
      <c r="D9">
        <v>-0.056140350877193</v>
      </c>
      <c r="E9">
        <v>-0.250696378830083</v>
      </c>
      <c r="F9">
        <v>0.28095238095238</v>
      </c>
      <c r="G9">
        <v>-0.602071005917159</v>
      </c>
      <c r="H9">
        <v>-0.8754052802223251</v>
      </c>
      <c r="I9">
        <v>-0.8754052802223251</v>
      </c>
    </row>
    <row r="10" spans="1:9">
      <c r="A10" s="1" t="s">
        <v>22</v>
      </c>
      <c r="B10">
        <f>HYPERLINK("https://www.suredividend.com/sure-analysis-ABT/","Abbott Laboratories")</f>
        <v>0</v>
      </c>
      <c r="C10">
        <v>0.048000698543277</v>
      </c>
      <c r="D10">
        <v>0.192203441771503</v>
      </c>
      <c r="E10">
        <v>0.02868876374989</v>
      </c>
      <c r="F10">
        <v>0.032251217117693</v>
      </c>
      <c r="G10">
        <v>-0.087439062170134</v>
      </c>
      <c r="H10">
        <v>0.031821665511255</v>
      </c>
      <c r="I10">
        <v>1.06472346211776</v>
      </c>
    </row>
    <row r="11" spans="1:9">
      <c r="A11" s="1" t="s">
        <v>23</v>
      </c>
      <c r="B11">
        <f>HYPERLINK("https://www.suredividend.com/sure-analysis-research-database/","Arbutus Biopharma Corp")</f>
        <v>0</v>
      </c>
      <c r="C11">
        <v>0.149999999999999</v>
      </c>
      <c r="D11">
        <v>0.308056872037914</v>
      </c>
      <c r="E11">
        <v>0.069767441860465</v>
      </c>
      <c r="F11">
        <v>0.184549356223175</v>
      </c>
      <c r="G11">
        <v>0.029850746268656</v>
      </c>
      <c r="H11">
        <v>-0.303030303030303</v>
      </c>
      <c r="I11">
        <v>-0.4692307692307691</v>
      </c>
    </row>
    <row r="12" spans="1:9">
      <c r="A12" s="1" t="s">
        <v>24</v>
      </c>
      <c r="B12">
        <f>HYPERLINK("https://www.suredividend.com/sure-analysis-research-database/","Acadia Pharmaceuticals Inc")</f>
        <v>0</v>
      </c>
      <c r="C12">
        <v>0.263879817112998</v>
      </c>
      <c r="D12">
        <v>0.218513853904282</v>
      </c>
      <c r="E12">
        <v>0.291722296395193</v>
      </c>
      <c r="F12">
        <v>0.215452261306532</v>
      </c>
      <c r="G12">
        <v>-0.08640226628895101</v>
      </c>
      <c r="H12">
        <v>-0.6279561622764851</v>
      </c>
      <c r="I12">
        <v>-0.281203566121842</v>
      </c>
    </row>
    <row r="13" spans="1:9">
      <c r="A13" s="1" t="s">
        <v>25</v>
      </c>
      <c r="B13">
        <f>HYPERLINK("https://www.suredividend.com/sure-analysis-research-database/","Adicet Bio Inc")</f>
        <v>0</v>
      </c>
      <c r="C13">
        <v>0.09813664596273201</v>
      </c>
      <c r="D13">
        <v>-0.489901904212348</v>
      </c>
      <c r="E13">
        <v>-0.4866434378629501</v>
      </c>
      <c r="F13">
        <v>-0.011185682326621</v>
      </c>
      <c r="G13">
        <v>-0.259010896898575</v>
      </c>
      <c r="H13">
        <v>-0.390344827586206</v>
      </c>
      <c r="I13">
        <v>-0.4763033175355451</v>
      </c>
    </row>
    <row r="14" spans="1:9">
      <c r="A14" s="1" t="s">
        <v>26</v>
      </c>
      <c r="B14">
        <f>HYPERLINK("https://www.suredividend.com/sure-analysis-research-database/","Achilles Therapeutics Plc")</f>
        <v>0</v>
      </c>
      <c r="C14">
        <v>0.4810126582278481</v>
      </c>
      <c r="D14">
        <v>-0.409090909090909</v>
      </c>
      <c r="E14">
        <v>-0.514522821576763</v>
      </c>
      <c r="F14">
        <v>0.299999999999999</v>
      </c>
      <c r="G14">
        <v>-0.7096774193548381</v>
      </c>
      <c r="H14">
        <v>-0.9293051359516611</v>
      </c>
      <c r="I14">
        <v>-0.9293051359516611</v>
      </c>
    </row>
    <row r="15" spans="1:9">
      <c r="A15" s="1" t="s">
        <v>27</v>
      </c>
      <c r="B15">
        <f>HYPERLINK("https://www.suredividend.com/sure-analysis-research-database/","AC Immune SA")</f>
        <v>0</v>
      </c>
      <c r="C15">
        <v>0.346312849162011</v>
      </c>
      <c r="D15">
        <v>-0.180306122448979</v>
      </c>
      <c r="E15">
        <v>-0.251583850931677</v>
      </c>
      <c r="F15">
        <v>0.181323529411764</v>
      </c>
      <c r="G15">
        <v>-0.444723502304147</v>
      </c>
      <c r="H15">
        <v>-0.600348258706467</v>
      </c>
      <c r="I15">
        <v>-0.8165981735159811</v>
      </c>
    </row>
    <row r="16" spans="1:9">
      <c r="A16" s="1" t="s">
        <v>28</v>
      </c>
      <c r="B16">
        <f>HYPERLINK("https://www.suredividend.com/sure-analysis-research-database/","Aclaris Therapeutics Inc")</f>
        <v>0</v>
      </c>
      <c r="C16">
        <v>0.109999999999999</v>
      </c>
      <c r="D16">
        <v>0.00422195416164</v>
      </c>
      <c r="E16">
        <v>0.04716981132075401</v>
      </c>
      <c r="F16">
        <v>0.057142857142857</v>
      </c>
      <c r="G16">
        <v>0.7094455852156051</v>
      </c>
      <c r="H16">
        <v>-0.07705099778270501</v>
      </c>
      <c r="I16">
        <v>-0.317622950819672</v>
      </c>
    </row>
    <row r="17" spans="1:9">
      <c r="A17" s="1" t="s">
        <v>29</v>
      </c>
      <c r="B17">
        <f>HYPERLINK("https://www.suredividend.com/sure-analysis-research-database/","Adaptimmune Therapeutics Plc")</f>
        <v>0</v>
      </c>
      <c r="C17">
        <v>0.204225352112676</v>
      </c>
      <c r="D17">
        <v>0.3359375</v>
      </c>
      <c r="E17">
        <v>-0.09999999999999901</v>
      </c>
      <c r="F17">
        <v>0.171232876712328</v>
      </c>
      <c r="G17">
        <v>-0.408304498269896</v>
      </c>
      <c r="H17">
        <v>-0.68450184501845</v>
      </c>
      <c r="I17">
        <v>-0.7886279357231151</v>
      </c>
    </row>
    <row r="18" spans="1:9">
      <c r="A18" s="1" t="s">
        <v>30</v>
      </c>
      <c r="B18">
        <f>HYPERLINK("https://www.suredividend.com/sure-analysis-research-database/","Adc Therapeutics SA")</f>
        <v>0</v>
      </c>
      <c r="C18">
        <v>0.546052631578947</v>
      </c>
      <c r="D18">
        <v>-0.01673640167364</v>
      </c>
      <c r="E18">
        <v>-0.378306878306878</v>
      </c>
      <c r="F18">
        <v>0.223958333333333</v>
      </c>
      <c r="G18">
        <v>-0.700063816209317</v>
      </c>
      <c r="H18">
        <v>-0.8519685039370071</v>
      </c>
      <c r="I18">
        <v>-0.8414839797639121</v>
      </c>
    </row>
    <row r="19" spans="1:9">
      <c r="A19" s="1" t="s">
        <v>31</v>
      </c>
      <c r="B19">
        <f>HYPERLINK("https://www.suredividend.com/sure-analysis-research-database/","Adma Biologics Inc")</f>
        <v>0</v>
      </c>
      <c r="C19">
        <v>-0.05149051490514901</v>
      </c>
      <c r="D19">
        <v>0.305970149253731</v>
      </c>
      <c r="E19">
        <v>0.562499999999999</v>
      </c>
      <c r="F19">
        <v>-0.097938144329896</v>
      </c>
      <c r="G19">
        <v>1.413793103448275</v>
      </c>
      <c r="H19">
        <v>0.446280991735537</v>
      </c>
      <c r="I19">
        <v>-0.011299435028248</v>
      </c>
    </row>
    <row r="20" spans="1:9">
      <c r="A20" s="1" t="s">
        <v>32</v>
      </c>
      <c r="B20">
        <f>HYPERLINK("https://www.suredividend.com/sure-analysis-research-database/","Adaptive Biotechnologies Corp")</f>
        <v>0</v>
      </c>
      <c r="C20">
        <v>0.142857142857142</v>
      </c>
      <c r="D20">
        <v>0.42194744976816</v>
      </c>
      <c r="E20">
        <v>-0.03765690376569</v>
      </c>
      <c r="F20">
        <v>0.204188481675392</v>
      </c>
      <c r="G20">
        <v>-0.438682123245881</v>
      </c>
      <c r="H20">
        <v>-0.862707058647963</v>
      </c>
      <c r="I20">
        <v>-0.7717121588089331</v>
      </c>
    </row>
    <row r="21" spans="1:9">
      <c r="A21" s="1" t="s">
        <v>33</v>
      </c>
      <c r="B21">
        <f>HYPERLINK("https://www.suredividend.com/sure-analysis-research-database/","Addus HomeCare Corporation")</f>
        <v>0</v>
      </c>
      <c r="C21">
        <v>0.065538700894593</v>
      </c>
      <c r="D21">
        <v>0.041932109917276</v>
      </c>
      <c r="E21">
        <v>0.150687808463719</v>
      </c>
      <c r="F21">
        <v>0.101417227862096</v>
      </c>
      <c r="G21">
        <v>0.418694976696012</v>
      </c>
      <c r="H21">
        <v>-0.119131832797427</v>
      </c>
      <c r="I21">
        <v>1.798978288633461</v>
      </c>
    </row>
    <row r="22" spans="1:9">
      <c r="A22" s="1" t="s">
        <v>34</v>
      </c>
      <c r="B22">
        <f>HYPERLINK("https://www.suredividend.com/sure-analysis-research-database/","Adverum Biotechnologies Inc")</f>
        <v>0</v>
      </c>
      <c r="C22">
        <v>0.208674013508709</v>
      </c>
      <c r="D22">
        <v>-0.227272727272727</v>
      </c>
      <c r="E22">
        <v>-0.6046511627906971</v>
      </c>
      <c r="F22">
        <v>0.173425366695427</v>
      </c>
      <c r="G22">
        <v>-0.561290322580645</v>
      </c>
      <c r="H22">
        <v>-0.949329359165424</v>
      </c>
      <c r="I22">
        <v>-0.861224489795918</v>
      </c>
    </row>
    <row r="23" spans="1:9">
      <c r="A23" s="1" t="s">
        <v>35</v>
      </c>
      <c r="B23">
        <f>HYPERLINK("https://www.suredividend.com/sure-analysis-research-database/","Affimed N.V.")</f>
        <v>0</v>
      </c>
      <c r="C23">
        <v>0.025210084033613</v>
      </c>
      <c r="D23">
        <v>-0.265060240963855</v>
      </c>
      <c r="E23">
        <v>-0.606451612903225</v>
      </c>
      <c r="F23">
        <v>-0.016129032258064</v>
      </c>
      <c r="G23">
        <v>-0.6965174129353231</v>
      </c>
      <c r="H23">
        <v>-0.8145896656534951</v>
      </c>
      <c r="I23">
        <v>-0.06153846153846101</v>
      </c>
    </row>
    <row r="24" spans="1:9">
      <c r="A24" s="1" t="s">
        <v>36</v>
      </c>
      <c r="B24">
        <f>HYPERLINK("https://www.suredividend.com/sure-analysis-research-database/","Agios Pharmaceuticals Inc")</f>
        <v>0</v>
      </c>
      <c r="C24">
        <v>-0.012622720897615</v>
      </c>
      <c r="D24">
        <v>0.042962962962962</v>
      </c>
      <c r="E24">
        <v>0.291743119266055</v>
      </c>
      <c r="F24">
        <v>0.002849002849002</v>
      </c>
      <c r="G24">
        <v>-0.055033557046979</v>
      </c>
      <c r="H24">
        <v>-0.410261780104712</v>
      </c>
      <c r="I24">
        <v>-0.597081127486049</v>
      </c>
    </row>
    <row r="25" spans="1:9">
      <c r="A25" s="1" t="s">
        <v>37</v>
      </c>
      <c r="B25">
        <f>HYPERLINK("https://www.suredividend.com/sure-analysis-research-database/","Aeglea BioTherapeutics Inc")</f>
        <v>0</v>
      </c>
      <c r="C25">
        <v>0.364566058595909</v>
      </c>
      <c r="D25">
        <v>-0.030058939096267</v>
      </c>
      <c r="E25">
        <v>0.059442060085836</v>
      </c>
      <c r="F25">
        <v>0.097354967770615</v>
      </c>
      <c r="G25">
        <v>-0.8857175925925921</v>
      </c>
      <c r="H25">
        <v>-0.9336424731182791</v>
      </c>
      <c r="I25">
        <v>-0.926859259259259</v>
      </c>
    </row>
    <row r="26" spans="1:9">
      <c r="A26" s="1" t="s">
        <v>38</v>
      </c>
      <c r="B26">
        <f>HYPERLINK("https://www.suredividend.com/sure-analysis-research-database/","AdaptHealth Corp")</f>
        <v>0</v>
      </c>
      <c r="C26">
        <v>0.105097214923804</v>
      </c>
      <c r="D26">
        <v>-0.031767955801104</v>
      </c>
      <c r="E26">
        <v>-0.022769516728624</v>
      </c>
      <c r="F26">
        <v>0.09417273673257001</v>
      </c>
      <c r="G26">
        <v>0.142934782608695</v>
      </c>
      <c r="H26">
        <v>-0.101665954720205</v>
      </c>
      <c r="I26">
        <v>-0.101665954720205</v>
      </c>
    </row>
    <row r="27" spans="1:9">
      <c r="A27" s="1" t="s">
        <v>39</v>
      </c>
      <c r="B27">
        <f>HYPERLINK("https://www.suredividend.com/sure-analysis-research-database/","Akebia Therapeutics Inc.")</f>
        <v>0</v>
      </c>
      <c r="C27">
        <v>0.793816942551119</v>
      </c>
      <c r="D27">
        <v>1.834230769230769</v>
      </c>
      <c r="E27">
        <v>0.6630557436244641</v>
      </c>
      <c r="F27">
        <v>0.277123050259965</v>
      </c>
      <c r="G27">
        <v>-0.6315500000000001</v>
      </c>
      <c r="H27">
        <v>-0.7660634920634921</v>
      </c>
      <c r="I27">
        <v>-0.949904826648538</v>
      </c>
    </row>
    <row r="28" spans="1:9">
      <c r="A28" s="1" t="s">
        <v>40</v>
      </c>
      <c r="B28">
        <f>HYPERLINK("https://www.suredividend.com/sure-analysis-research-database/","Akero Therapeutics Inc")</f>
        <v>0</v>
      </c>
      <c r="C28">
        <v>0.06313690739920201</v>
      </c>
      <c r="D28">
        <v>0.129442221699223</v>
      </c>
      <c r="E28">
        <v>3.29632945389436</v>
      </c>
      <c r="F28">
        <v>-0.1242700729927</v>
      </c>
      <c r="G28">
        <v>1.407927747114902</v>
      </c>
      <c r="H28">
        <v>0.6055536968885911</v>
      </c>
      <c r="I28">
        <v>1.619541484716157</v>
      </c>
    </row>
    <row r="29" spans="1:9">
      <c r="A29" s="1" t="s">
        <v>41</v>
      </c>
      <c r="B29">
        <f>HYPERLINK("https://www.suredividend.com/sure-analysis-research-database/","Akouos Inc")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 t="s">
        <v>42</v>
      </c>
      <c r="B30">
        <f>HYPERLINK("https://www.suredividend.com/sure-analysis-research-database/","Akoya Biosciences Inc")</f>
        <v>0</v>
      </c>
      <c r="C30">
        <v>-0.06249999999999901</v>
      </c>
      <c r="D30">
        <v>-0.190439475713184</v>
      </c>
      <c r="E30">
        <v>-0.247311827956989</v>
      </c>
      <c r="F30">
        <v>0.097178683385579</v>
      </c>
      <c r="G30">
        <v>-0.08695652173913</v>
      </c>
      <c r="H30">
        <v>-0.5969289827255271</v>
      </c>
      <c r="I30">
        <v>-0.5969289827255271</v>
      </c>
    </row>
    <row r="31" spans="1:9">
      <c r="A31" s="1" t="s">
        <v>43</v>
      </c>
      <c r="B31">
        <f>HYPERLINK("https://www.suredividend.com/sure-analysis-research-database/","Alector Inc")</f>
        <v>0</v>
      </c>
      <c r="C31">
        <v>-0.044368600682593</v>
      </c>
      <c r="D31">
        <v>-0.054054054054054</v>
      </c>
      <c r="E31">
        <v>-0.265734265734265</v>
      </c>
      <c r="F31">
        <v>-0.08992416034669501</v>
      </c>
      <c r="G31">
        <v>-0.459459459459459</v>
      </c>
      <c r="H31">
        <v>-0.481801357186921</v>
      </c>
      <c r="I31">
        <v>-0.533333333333333</v>
      </c>
    </row>
    <row r="32" spans="1:9">
      <c r="A32" s="1" t="s">
        <v>44</v>
      </c>
      <c r="B32">
        <f>HYPERLINK("https://www.suredividend.com/sure-analysis-research-database/","Align Technology, Inc.")</f>
        <v>0</v>
      </c>
      <c r="C32">
        <v>0.189592715880164</v>
      </c>
      <c r="D32">
        <v>0.170173833485818</v>
      </c>
      <c r="E32">
        <v>-0.145053475935828</v>
      </c>
      <c r="F32">
        <v>0.152252252252252</v>
      </c>
      <c r="G32">
        <v>-0.47489087687454</v>
      </c>
      <c r="H32">
        <v>-0.553134366782515</v>
      </c>
      <c r="I32">
        <v>-0.09815928152601401</v>
      </c>
    </row>
    <row r="33" spans="1:9">
      <c r="A33" s="1" t="s">
        <v>45</v>
      </c>
      <c r="B33">
        <f>HYPERLINK("https://www.suredividend.com/sure-analysis-research-database/","Aligos Therapeutics Inc")</f>
        <v>0</v>
      </c>
      <c r="C33">
        <v>1.191256249335177</v>
      </c>
      <c r="D33">
        <v>0.9807692307692301</v>
      </c>
      <c r="E33">
        <v>0.373333333333333</v>
      </c>
      <c r="F33">
        <v>1.161821807115122</v>
      </c>
      <c r="G33">
        <v>-0.32013201320132</v>
      </c>
      <c r="H33">
        <v>-0.939766081871345</v>
      </c>
      <c r="I33">
        <v>-0.8612794612794611</v>
      </c>
    </row>
    <row r="34" spans="1:9">
      <c r="A34" s="1" t="s">
        <v>46</v>
      </c>
      <c r="B34">
        <f>HYPERLINK("https://www.suredividend.com/sure-analysis-research-database/","Alkermes plc")</f>
        <v>0</v>
      </c>
      <c r="C34">
        <v>0.06697459584295501</v>
      </c>
      <c r="D34">
        <v>0.245283018867924</v>
      </c>
      <c r="E34">
        <v>-0.04578313253012</v>
      </c>
      <c r="F34">
        <v>0.060849598163031</v>
      </c>
      <c r="G34">
        <v>0.155</v>
      </c>
      <c r="H34">
        <v>0.291103865859338</v>
      </c>
      <c r="I34">
        <v>-0.513940031562335</v>
      </c>
    </row>
    <row r="35" spans="1:9">
      <c r="A35" s="1" t="s">
        <v>47</v>
      </c>
      <c r="B35">
        <f>HYPERLINK("https://www.suredividend.com/sure-analysis-research-database/","Allakos Inc")</f>
        <v>0</v>
      </c>
      <c r="C35">
        <v>-0.012755102040816</v>
      </c>
      <c r="D35">
        <v>0.275123558484349</v>
      </c>
      <c r="E35">
        <v>0.7834101382488481</v>
      </c>
      <c r="F35">
        <v>-0.080760095011876</v>
      </c>
      <c r="G35">
        <v>0.12992700729927</v>
      </c>
      <c r="H35">
        <v>-0.9398274119567751</v>
      </c>
      <c r="I35">
        <v>-0.7523200000000001</v>
      </c>
    </row>
    <row r="36" spans="1:9">
      <c r="A36" s="1" t="s">
        <v>48</v>
      </c>
      <c r="B36">
        <f>HYPERLINK("https://www.suredividend.com/sure-analysis-research-database/","Allogene Therapeutics Inc")</f>
        <v>0</v>
      </c>
      <c r="C36">
        <v>0.048</v>
      </c>
      <c r="D36">
        <v>-0.348906560636182</v>
      </c>
      <c r="E36">
        <v>-0.544189283228949</v>
      </c>
      <c r="F36">
        <v>0.041335453100158</v>
      </c>
      <c r="G36">
        <v>-0.4234154929577461</v>
      </c>
      <c r="H36">
        <v>-0.7910019144862791</v>
      </c>
      <c r="I36">
        <v>-0.738</v>
      </c>
    </row>
    <row r="37" spans="1:9">
      <c r="A37" s="1" t="s">
        <v>49</v>
      </c>
      <c r="B37">
        <f>HYPERLINK("https://www.suredividend.com/sure-analysis-research-database/","Alnylam Pharmaceuticals Inc")</f>
        <v>0</v>
      </c>
      <c r="C37">
        <v>-0.04831958891053</v>
      </c>
      <c r="D37">
        <v>0.154716411906677</v>
      </c>
      <c r="E37">
        <v>0.560122282608695</v>
      </c>
      <c r="F37">
        <v>-0.033662949715968</v>
      </c>
      <c r="G37">
        <v>0.6835276006157901</v>
      </c>
      <c r="H37">
        <v>0.377211394302848</v>
      </c>
      <c r="I37">
        <v>0.839701994712809</v>
      </c>
    </row>
    <row r="38" spans="1:9">
      <c r="A38" s="1" t="s">
        <v>50</v>
      </c>
      <c r="B38">
        <f>HYPERLINK("https://www.suredividend.com/sure-analysis-research-database/","Alpine Immune Sciences Inc")</f>
        <v>0</v>
      </c>
      <c r="C38">
        <v>0.224113475177305</v>
      </c>
      <c r="D38">
        <v>0.503484320557491</v>
      </c>
      <c r="E38">
        <v>-0.04535398230088401</v>
      </c>
      <c r="F38">
        <v>0.174149659863945</v>
      </c>
      <c r="G38">
        <v>0.027380952380952</v>
      </c>
      <c r="H38">
        <v>-0.331007751937984</v>
      </c>
      <c r="I38">
        <v>-0.206801470588235</v>
      </c>
    </row>
    <row r="39" spans="1:9">
      <c r="A39" s="1" t="s">
        <v>51</v>
      </c>
      <c r="B39">
        <f>HYPERLINK("https://www.suredividend.com/sure-analysis-research-database/","Altimmune Inc")</f>
        <v>0</v>
      </c>
      <c r="C39">
        <v>-0.023144996596324</v>
      </c>
      <c r="D39">
        <v>0.337371854613233</v>
      </c>
      <c r="E39">
        <v>0.09375000000000001</v>
      </c>
      <c r="F39">
        <v>-0.127659574468085</v>
      </c>
      <c r="G39">
        <v>1.052932761087267</v>
      </c>
      <c r="H39">
        <v>0.111541440743609</v>
      </c>
      <c r="I39">
        <v>-0.737179487179487</v>
      </c>
    </row>
    <row r="40" spans="1:9">
      <c r="A40" s="1" t="s">
        <v>52</v>
      </c>
      <c r="B40">
        <f>HYPERLINK("https://www.suredividend.com/sure-analysis-research-database/","AlloVir Inc")</f>
        <v>0</v>
      </c>
      <c r="C40">
        <v>-0.074074074074074</v>
      </c>
      <c r="D40">
        <v>-0.383078730904817</v>
      </c>
      <c r="E40">
        <v>-0.022346368715083</v>
      </c>
      <c r="F40">
        <v>0.023391812865497</v>
      </c>
      <c r="G40">
        <v>-0.352651048088779</v>
      </c>
      <c r="H40">
        <v>-0.8834369449378331</v>
      </c>
      <c r="I40">
        <v>-0.793225679401339</v>
      </c>
    </row>
    <row r="41" spans="1:9">
      <c r="A41" s="1" t="s">
        <v>53</v>
      </c>
      <c r="B41">
        <f>HYPERLINK("https://www.suredividend.com/sure-analysis-research-database/","Alx Oncology Holdings Inc")</f>
        <v>0</v>
      </c>
      <c r="C41">
        <v>-0.147308781869688</v>
      </c>
      <c r="D41">
        <v>-0.228864218616567</v>
      </c>
      <c r="E41">
        <v>-0.246243739565943</v>
      </c>
      <c r="F41">
        <v>-0.198757763975155</v>
      </c>
      <c r="G41">
        <v>-0.415155440414507</v>
      </c>
      <c r="H41">
        <v>-0.8885047536732931</v>
      </c>
      <c r="I41">
        <v>-0.6990000000000001</v>
      </c>
    </row>
    <row r="42" spans="1:9">
      <c r="A42" s="1" t="s">
        <v>54</v>
      </c>
      <c r="B42">
        <f>HYPERLINK("https://www.suredividend.com/sure-analysis-research-database/","Apollo Medical Holdings Inc")</f>
        <v>0</v>
      </c>
      <c r="C42">
        <v>0.104904189671971</v>
      </c>
      <c r="D42">
        <v>0.062792877225867</v>
      </c>
      <c r="E42">
        <v>-0.352246763137852</v>
      </c>
      <c r="F42">
        <v>0.149712740790807</v>
      </c>
      <c r="G42">
        <v>-0.33774576601129</v>
      </c>
      <c r="H42">
        <v>0.532432432432432</v>
      </c>
      <c r="I42">
        <v>0.432421052631579</v>
      </c>
    </row>
    <row r="43" spans="1:9">
      <c r="A43" s="1" t="s">
        <v>55</v>
      </c>
      <c r="B43">
        <f>HYPERLINK("https://www.suredividend.com/sure-analysis-AMGN/","AMGEN Inc.")</f>
        <v>0</v>
      </c>
      <c r="C43">
        <v>-0.011342297002929</v>
      </c>
      <c r="D43">
        <v>0.05204850517511601</v>
      </c>
      <c r="E43">
        <v>0.08674427120552901</v>
      </c>
      <c r="F43">
        <v>0.002284495887907</v>
      </c>
      <c r="G43">
        <v>0.192493686225212</v>
      </c>
      <c r="H43">
        <v>0.119183426357696</v>
      </c>
      <c r="I43">
        <v>0.624343681602968</v>
      </c>
    </row>
    <row r="44" spans="1:9">
      <c r="A44" s="1" t="s">
        <v>56</v>
      </c>
      <c r="B44">
        <f>HYPERLINK("https://www.suredividend.com/sure-analysis-research-database/","AMN Healthcare Services Inc.")</f>
        <v>0</v>
      </c>
      <c r="C44">
        <v>-0.047097270280661</v>
      </c>
      <c r="D44">
        <v>-0.137087649055618</v>
      </c>
      <c r="E44">
        <v>-0.198868686868686</v>
      </c>
      <c r="F44">
        <v>-0.035790702198015</v>
      </c>
      <c r="G44">
        <v>0.06122885891672</v>
      </c>
      <c r="H44">
        <v>0.356781168742302</v>
      </c>
      <c r="I44">
        <v>0.9573543928923981</v>
      </c>
    </row>
    <row r="45" spans="1:9">
      <c r="A45" s="1" t="s">
        <v>57</v>
      </c>
      <c r="B45">
        <f>HYPERLINK("https://www.suredividend.com/sure-analysis-research-database/","Ampio Pharmaceuticals Inc")</f>
        <v>0</v>
      </c>
      <c r="C45">
        <v>0.200533570475767</v>
      </c>
      <c r="D45">
        <v>3.623287671232876</v>
      </c>
      <c r="E45">
        <v>0.5134529147982061</v>
      </c>
      <c r="F45">
        <v>0.198934280639431</v>
      </c>
      <c r="G45">
        <v>-0.4374999999999991</v>
      </c>
      <c r="H45">
        <v>-0.8258064516129031</v>
      </c>
      <c r="I45">
        <v>-0.9068965517241381</v>
      </c>
    </row>
    <row r="46" spans="1:9">
      <c r="A46" s="1" t="s">
        <v>58</v>
      </c>
      <c r="B46">
        <f>HYPERLINK("https://www.suredividend.com/sure-analysis-research-database/","Amphastar Pharmaceuticals Inc")</f>
        <v>0</v>
      </c>
      <c r="C46">
        <v>0.002075406433759</v>
      </c>
      <c r="D46">
        <v>-0.05512067840834901</v>
      </c>
      <c r="E46">
        <v>-0.197284566361873</v>
      </c>
      <c r="F46">
        <v>0.033904354032833</v>
      </c>
      <c r="G46">
        <v>0.17050505050505</v>
      </c>
      <c r="H46">
        <v>0.57189365165491</v>
      </c>
      <c r="I46">
        <v>0.495611770779556</v>
      </c>
    </row>
    <row r="47" spans="1:9">
      <c r="A47" s="1" t="s">
        <v>59</v>
      </c>
      <c r="B47">
        <f>HYPERLINK("https://www.suredividend.com/sure-analysis-research-database/","Applied Molecular Transport Inc")</f>
        <v>0</v>
      </c>
      <c r="C47">
        <v>-0.416698113207547</v>
      </c>
      <c r="D47">
        <v>-0.399708737864077</v>
      </c>
      <c r="E47">
        <v>-0.734635193133047</v>
      </c>
      <c r="F47">
        <v>0.472142857142857</v>
      </c>
      <c r="G47">
        <v>-0.9300565610859721</v>
      </c>
      <c r="H47">
        <v>-0.982938741721854</v>
      </c>
      <c r="I47">
        <v>-0.965611790878754</v>
      </c>
    </row>
    <row r="48" spans="1:9">
      <c r="A48" s="1" t="s">
        <v>60</v>
      </c>
      <c r="B48">
        <f>HYPERLINK("https://www.suredividend.com/sure-analysis-research-database/","AnaptysBio Inc")</f>
        <v>0</v>
      </c>
      <c r="C48">
        <v>-0.134648667358947</v>
      </c>
      <c r="D48">
        <v>-0.09485879797248301</v>
      </c>
      <c r="E48">
        <v>0.141031492469192</v>
      </c>
      <c r="F48">
        <v>-0.193288157470151</v>
      </c>
      <c r="G48">
        <v>-0.193288157470151</v>
      </c>
      <c r="H48">
        <v>-0.00398406374502</v>
      </c>
      <c r="I48">
        <v>-0.782438430075711</v>
      </c>
    </row>
    <row r="49" spans="1:9">
      <c r="A49" s="1" t="s">
        <v>61</v>
      </c>
      <c r="B49">
        <f>HYPERLINK("https://www.suredividend.com/sure-analysis-research-database/","Angiodynamic Inc")</f>
        <v>0</v>
      </c>
      <c r="C49">
        <v>-0.006711409395973001</v>
      </c>
      <c r="D49">
        <v>0.000751314800901</v>
      </c>
      <c r="E49">
        <v>-0.397285067873303</v>
      </c>
      <c r="F49">
        <v>-0.03267973856209101</v>
      </c>
      <c r="G49">
        <v>-0.397830018083182</v>
      </c>
      <c r="H49">
        <v>-0.279220779220779</v>
      </c>
      <c r="I49">
        <v>-0.205724508050089</v>
      </c>
    </row>
    <row r="50" spans="1:9">
      <c r="A50" s="1" t="s">
        <v>62</v>
      </c>
      <c r="B50">
        <f>HYPERLINK("https://www.suredividend.com/sure-analysis-research-database/","Anika Therapeutics Inc.")</f>
        <v>0</v>
      </c>
      <c r="C50">
        <v>0.09212848570420001</v>
      </c>
      <c r="D50">
        <v>0.193672839506172</v>
      </c>
      <c r="E50">
        <v>0.367211665930181</v>
      </c>
      <c r="F50">
        <v>0.04527027027027</v>
      </c>
      <c r="G50">
        <v>-0.032822757111597</v>
      </c>
      <c r="H50">
        <v>-0.211317868977823</v>
      </c>
      <c r="I50">
        <v>-0.475859732339488</v>
      </c>
    </row>
    <row r="51" spans="1:9">
      <c r="A51" s="1" t="s">
        <v>63</v>
      </c>
      <c r="B51">
        <f>HYPERLINK("https://www.suredividend.com/sure-analysis-research-database/","ANI Pharmaceuticals Inc")</f>
        <v>0</v>
      </c>
      <c r="C51">
        <v>0.058971774193548</v>
      </c>
      <c r="D51">
        <v>0.163344407530454</v>
      </c>
      <c r="E51">
        <v>0.326807704452162</v>
      </c>
      <c r="F51">
        <v>0.044494158588118</v>
      </c>
      <c r="G51">
        <v>0.024878048780487</v>
      </c>
      <c r="H51">
        <v>0.323047858942065</v>
      </c>
      <c r="I51">
        <v>-0.399199313697454</v>
      </c>
    </row>
    <row r="52" spans="1:9">
      <c r="A52" s="1" t="s">
        <v>64</v>
      </c>
      <c r="B52">
        <f>HYPERLINK("https://www.suredividend.com/sure-analysis-research-database/","Annexon Inc")</f>
        <v>0</v>
      </c>
      <c r="C52">
        <v>0.236135957066189</v>
      </c>
      <c r="D52">
        <v>0.362919132149901</v>
      </c>
      <c r="E52">
        <v>0.341747572815533</v>
      </c>
      <c r="F52">
        <v>0.336557059961315</v>
      </c>
      <c r="G52">
        <v>-0.07866666666666601</v>
      </c>
      <c r="H52">
        <v>-0.7261196987713041</v>
      </c>
      <c r="I52">
        <v>-0.6109234234234231</v>
      </c>
    </row>
    <row r="53" spans="1:9">
      <c r="A53" s="1" t="s">
        <v>65</v>
      </c>
      <c r="B53">
        <f>HYPERLINK("https://www.suredividend.com/sure-analysis-research-database/","Annovis Bio Inc")</f>
        <v>0</v>
      </c>
      <c r="C53">
        <v>0.137323943661971</v>
      </c>
      <c r="D53">
        <v>0.06425041186161401</v>
      </c>
      <c r="E53">
        <v>0.011746280344557</v>
      </c>
      <c r="F53">
        <v>-0.037974683544303</v>
      </c>
      <c r="G53">
        <v>-0.009202453987730001</v>
      </c>
      <c r="H53">
        <v>0.272906403940886</v>
      </c>
      <c r="I53">
        <v>0.3472367049009381</v>
      </c>
    </row>
    <row r="54" spans="1:9">
      <c r="A54" s="1" t="s">
        <v>66</v>
      </c>
      <c r="B54">
        <f>HYPERLINK("https://www.suredividend.com/sure-analysis-research-database/","Artivion Inc")</f>
        <v>0</v>
      </c>
      <c r="C54">
        <v>0.009538950715421001</v>
      </c>
      <c r="D54">
        <v>0.264940239043824</v>
      </c>
      <c r="E54">
        <v>-0.3493852459016391</v>
      </c>
      <c r="F54">
        <v>0.047854785478547</v>
      </c>
      <c r="G54">
        <v>-0.289709172259507</v>
      </c>
      <c r="H54">
        <v>-0.4980237154150191</v>
      </c>
      <c r="I54">
        <v>-0.307901907356948</v>
      </c>
    </row>
    <row r="55" spans="1:9">
      <c r="A55" s="1" t="s">
        <v>67</v>
      </c>
      <c r="B55">
        <f>HYPERLINK("https://www.suredividend.com/sure-analysis-research-database/","Apellis Pharmaceuticals Inc")</f>
        <v>0</v>
      </c>
      <c r="C55">
        <v>-0.002108895705521</v>
      </c>
      <c r="D55">
        <v>-0.129889669007021</v>
      </c>
      <c r="E55">
        <v>-0.010456273764258</v>
      </c>
      <c r="F55">
        <v>0.006575130535679</v>
      </c>
      <c r="G55">
        <v>0.467851099830795</v>
      </c>
      <c r="H55">
        <v>0.083697688944409</v>
      </c>
      <c r="I55">
        <v>1.753968253968254</v>
      </c>
    </row>
    <row r="56" spans="1:9">
      <c r="A56" s="1" t="s">
        <v>68</v>
      </c>
      <c r="B56">
        <f>HYPERLINK("https://www.suredividend.com/sure-analysis-research-database/","Applied Therapeutics Inc")</f>
        <v>0</v>
      </c>
      <c r="C56">
        <v>0.211764705882353</v>
      </c>
      <c r="D56">
        <v>0.530460624071322</v>
      </c>
      <c r="E56">
        <v>0.019801980198019</v>
      </c>
      <c r="F56">
        <v>0.355263157894736</v>
      </c>
      <c r="G56">
        <v>-0.6750788643533121</v>
      </c>
      <c r="H56">
        <v>-0.9490603363006921</v>
      </c>
      <c r="I56">
        <v>-0.890425531914893</v>
      </c>
    </row>
    <row r="57" spans="1:9">
      <c r="A57" s="1" t="s">
        <v>69</v>
      </c>
      <c r="B57">
        <f>HYPERLINK("https://www.suredividend.com/sure-analysis-research-database/","Arcturus Therapeutics Holdings Inc")</f>
        <v>0</v>
      </c>
      <c r="C57">
        <v>0.002663825253063</v>
      </c>
      <c r="D57">
        <v>0.279401767505098</v>
      </c>
      <c r="E57">
        <v>0.016198704103671</v>
      </c>
      <c r="F57">
        <v>0.109669811320754</v>
      </c>
      <c r="G57">
        <v>-0.234648230988206</v>
      </c>
      <c r="H57">
        <v>-0.7048769013642771</v>
      </c>
      <c r="I57">
        <v>1.711815561959654</v>
      </c>
    </row>
    <row r="58" spans="1:9">
      <c r="A58" s="1" t="s">
        <v>70</v>
      </c>
      <c r="B58">
        <f>HYPERLINK("https://www.suredividend.com/sure-analysis-research-database/","Argen X SE")</f>
        <v>0</v>
      </c>
      <c r="C58">
        <v>0.021948160535117</v>
      </c>
      <c r="D58">
        <v>0.038279798247942</v>
      </c>
      <c r="E58">
        <v>0.05759558704234501</v>
      </c>
      <c r="F58">
        <v>0.032441992450439</v>
      </c>
      <c r="G58">
        <v>0.400608773500447</v>
      </c>
      <c r="H58">
        <v>0.240508737987249</v>
      </c>
      <c r="I58">
        <v>4.89657771747324</v>
      </c>
    </row>
    <row r="59" spans="1:9">
      <c r="A59" s="1" t="s">
        <v>71</v>
      </c>
      <c r="B59">
        <f>HYPERLINK("https://www.suredividend.com/sure-analysis-research-database/","Arcutis Biotherapeutics Inc")</f>
        <v>0</v>
      </c>
      <c r="C59">
        <v>0.163323782234956</v>
      </c>
      <c r="D59">
        <v>-0.070938215102974</v>
      </c>
      <c r="E59">
        <v>-0.284266196562362</v>
      </c>
      <c r="F59">
        <v>0.09729729729729701</v>
      </c>
      <c r="G59">
        <v>0.054545454545454</v>
      </c>
      <c r="H59">
        <v>-0.403379867744305</v>
      </c>
      <c r="I59">
        <v>-0.255045871559633</v>
      </c>
    </row>
    <row r="60" spans="1:9">
      <c r="A60" s="1" t="s">
        <v>72</v>
      </c>
      <c r="B60">
        <f>HYPERLINK("https://www.suredividend.com/sure-analysis-research-database/","Arvinas Inc")</f>
        <v>0</v>
      </c>
      <c r="C60">
        <v>-0.006518518518518</v>
      </c>
      <c r="D60">
        <v>-0.238127698250397</v>
      </c>
      <c r="E60">
        <v>-0.388138686131386</v>
      </c>
      <c r="F60">
        <v>-0.019877228880444</v>
      </c>
      <c r="G60">
        <v>-0.500223580265315</v>
      </c>
      <c r="H60">
        <v>-0.6023953515949241</v>
      </c>
      <c r="I60">
        <v>1.089096573208722</v>
      </c>
    </row>
    <row r="61" spans="1:9">
      <c r="A61" s="1" t="s">
        <v>73</v>
      </c>
      <c r="B61">
        <f>HYPERLINK("https://www.suredividend.com/sure-analysis-research-database/","Arrowhead Pharmaceuticals Inc.")</f>
        <v>0</v>
      </c>
      <c r="C61">
        <v>-0.09002695417789701</v>
      </c>
      <c r="D61">
        <v>0.011081162024558</v>
      </c>
      <c r="E61">
        <v>-0.23946834872719</v>
      </c>
      <c r="F61">
        <v>-0.167652859960552</v>
      </c>
      <c r="G61">
        <v>-0.335955940204563</v>
      </c>
      <c r="H61">
        <v>-0.578105473631592</v>
      </c>
      <c r="I61">
        <v>4.36724960254372</v>
      </c>
    </row>
    <row r="62" spans="1:9">
      <c r="A62" s="1" t="s">
        <v>74</v>
      </c>
      <c r="B62">
        <f>HYPERLINK("https://www.suredividend.com/sure-analysis-research-database/","Ascendis Pharma A/S")</f>
        <v>0</v>
      </c>
      <c r="C62">
        <v>0.019136774086653</v>
      </c>
      <c r="D62">
        <v>0.133824884792626</v>
      </c>
      <c r="E62">
        <v>0.365523365523365</v>
      </c>
      <c r="F62">
        <v>0.007287316793580001</v>
      </c>
      <c r="G62">
        <v>0.139390571455033</v>
      </c>
      <c r="H62">
        <v>-0.20560506263722</v>
      </c>
      <c r="I62">
        <v>1.387347176402095</v>
      </c>
    </row>
    <row r="63" spans="1:9">
      <c r="A63" s="1" t="s">
        <v>75</v>
      </c>
      <c r="B63">
        <f>HYPERLINK("https://www.suredividend.com/sure-analysis-research-database/","ATAI Life Sciences N.V.")</f>
        <v>0</v>
      </c>
      <c r="C63">
        <v>-0.3987341772151891</v>
      </c>
      <c r="D63">
        <v>-0.335664335664335</v>
      </c>
      <c r="E63">
        <v>-0.528535980148883</v>
      </c>
      <c r="F63">
        <v>-0.285714285714285</v>
      </c>
      <c r="G63">
        <v>-0.6387832699619771</v>
      </c>
      <c r="H63">
        <v>-0.9023136246786631</v>
      </c>
      <c r="I63">
        <v>-0.9023136246786631</v>
      </c>
    </row>
    <row r="64" spans="1:9">
      <c r="A64" s="1" t="s">
        <v>76</v>
      </c>
      <c r="B64">
        <f>HYPERLINK("https://www.suredividend.com/sure-analysis-research-database/","Athira Pharma Inc")</f>
        <v>0</v>
      </c>
      <c r="C64">
        <v>0.133116883116883</v>
      </c>
      <c r="D64">
        <v>-0.033240997229916</v>
      </c>
      <c r="E64">
        <v>0.029498525073746</v>
      </c>
      <c r="F64">
        <v>0.100946372239747</v>
      </c>
      <c r="G64">
        <v>-0.651</v>
      </c>
      <c r="H64">
        <v>-0.8278243709916131</v>
      </c>
      <c r="I64">
        <v>-0.796025715955581</v>
      </c>
    </row>
    <row r="65" spans="1:9">
      <c r="A65" s="1" t="s">
        <v>77</v>
      </c>
      <c r="B65">
        <f>HYPERLINK("https://www.suredividend.com/sure-analysis-research-database/","Athenex Inc")</f>
        <v>0</v>
      </c>
      <c r="C65">
        <v>0.250170881749829</v>
      </c>
      <c r="D65">
        <v>0.004945054945054</v>
      </c>
      <c r="E65">
        <v>-0.730036900369003</v>
      </c>
      <c r="F65">
        <v>0.24</v>
      </c>
      <c r="G65">
        <v>-0.817099999999999</v>
      </c>
      <c r="H65">
        <v>-0.984095652173913</v>
      </c>
      <c r="I65">
        <v>-0.9894460473167911</v>
      </c>
    </row>
    <row r="66" spans="1:9">
      <c r="A66" s="1" t="s">
        <v>78</v>
      </c>
      <c r="B66">
        <f>HYPERLINK("https://www.suredividend.com/sure-analysis-research-database/","Atara Biotherapeutics Inc")</f>
        <v>0</v>
      </c>
      <c r="C66">
        <v>0.175226586102719</v>
      </c>
      <c r="D66">
        <v>-0.08037825059101601</v>
      </c>
      <c r="E66">
        <v>0.086592178770949</v>
      </c>
      <c r="F66">
        <v>0.185975609756097</v>
      </c>
      <c r="G66">
        <v>-0.721944245889921</v>
      </c>
      <c r="H66">
        <v>-0.7877795962902341</v>
      </c>
      <c r="I66">
        <v>-0.8681355932203391</v>
      </c>
    </row>
    <row r="67" spans="1:9">
      <c r="A67" s="1" t="s">
        <v>79</v>
      </c>
      <c r="B67">
        <f>HYPERLINK("https://www.suredividend.com/sure-analysis-research-database/","Aurinia Pharmaceuticals Inc")</f>
        <v>0</v>
      </c>
      <c r="C67">
        <v>0.8108695652173911</v>
      </c>
      <c r="D67">
        <v>0.173239436619718</v>
      </c>
      <c r="E67">
        <v>-0.207421503330161</v>
      </c>
      <c r="F67">
        <v>0.92824074074074</v>
      </c>
      <c r="G67">
        <v>-0.48769987699877</v>
      </c>
      <c r="H67">
        <v>-0.4516129032258061</v>
      </c>
      <c r="I67">
        <v>0.495511669658886</v>
      </c>
    </row>
    <row r="68" spans="1:9">
      <c r="A68" s="1" t="s">
        <v>80</v>
      </c>
      <c r="B68">
        <f>HYPERLINK("https://www.suredividend.com/sure-analysis-research-database/","Autolus Therapeutics plc")</f>
        <v>0</v>
      </c>
      <c r="C68">
        <v>0.036269430051813</v>
      </c>
      <c r="D68">
        <v>-0.346405228758169</v>
      </c>
      <c r="E68">
        <v>-0.315068493150684</v>
      </c>
      <c r="F68">
        <v>0.052631578947368</v>
      </c>
      <c r="G68">
        <v>-0.494949494949494</v>
      </c>
      <c r="H68">
        <v>-0.7619047619047611</v>
      </c>
      <c r="I68">
        <v>-0.92</v>
      </c>
    </row>
    <row r="69" spans="1:9">
      <c r="A69" s="1" t="s">
        <v>81</v>
      </c>
      <c r="B69">
        <f>HYPERLINK("https://www.suredividend.com/sure-analysis-research-database/","Atea Pharmaceuticals Inc")</f>
        <v>0</v>
      </c>
      <c r="C69">
        <v>0.06986899563318701</v>
      </c>
      <c r="D69">
        <v>-0.078947368421052</v>
      </c>
      <c r="E69">
        <v>-0.414575866188769</v>
      </c>
      <c r="F69">
        <v>0.018711018711018</v>
      </c>
      <c r="G69">
        <v>-0.239130434782608</v>
      </c>
      <c r="H69">
        <v>-0.9095106186518921</v>
      </c>
      <c r="I69">
        <v>-0.8384970336189841</v>
      </c>
    </row>
    <row r="70" spans="1:9">
      <c r="A70" s="1" t="s">
        <v>82</v>
      </c>
      <c r="B70">
        <f>HYPERLINK("https://www.suredividend.com/sure-analysis-research-database/","Avanos Medical Inc")</f>
        <v>0</v>
      </c>
      <c r="C70">
        <v>0.102170658682634</v>
      </c>
      <c r="D70">
        <v>0.429611650485436</v>
      </c>
      <c r="E70">
        <v>0.05366726296958801</v>
      </c>
      <c r="F70">
        <v>0.08832224685883201</v>
      </c>
      <c r="G70">
        <v>-0.06329516539440201</v>
      </c>
      <c r="H70">
        <v>-0.378691983122362</v>
      </c>
      <c r="I70">
        <v>-0.38402007948128</v>
      </c>
    </row>
    <row r="71" spans="1:9">
      <c r="A71" s="1" t="s">
        <v>83</v>
      </c>
      <c r="B71">
        <f>HYPERLINK("https://www.suredividend.com/sure-analysis-research-database/","AvroBio Inc")</f>
        <v>0</v>
      </c>
      <c r="C71">
        <v>0.100999873433742</v>
      </c>
      <c r="D71">
        <v>0.338307692307692</v>
      </c>
      <c r="E71">
        <v>-0.1301</v>
      </c>
      <c r="F71">
        <v>0.220227240847243</v>
      </c>
      <c r="G71">
        <v>-0.524644808743169</v>
      </c>
      <c r="H71">
        <v>-0.9380413105413101</v>
      </c>
      <c r="I71">
        <v>-0.9721185897435891</v>
      </c>
    </row>
    <row r="72" spans="1:9">
      <c r="A72" s="1" t="s">
        <v>84</v>
      </c>
      <c r="B72">
        <f>HYPERLINK("https://www.suredividend.com/sure-analysis-research-database/","Aerovate Therapeutics Inc")</f>
        <v>0</v>
      </c>
      <c r="C72">
        <v>-0.09613928841786501</v>
      </c>
      <c r="D72">
        <v>0.177514792899408</v>
      </c>
      <c r="E72">
        <v>0.297121129820749</v>
      </c>
      <c r="F72">
        <v>-0.184982935153583</v>
      </c>
      <c r="G72">
        <v>1.894545454545454</v>
      </c>
      <c r="H72">
        <v>0.045992115637319</v>
      </c>
      <c r="I72">
        <v>0.045992115637319</v>
      </c>
    </row>
    <row r="73" spans="1:9">
      <c r="A73" s="1" t="s">
        <v>85</v>
      </c>
      <c r="B73">
        <f>HYPERLINK("https://www.suredividend.com/sure-analysis-research-database/","Anavex Life Sciences Corporation")</f>
        <v>0</v>
      </c>
      <c r="C73">
        <v>0.196283391405342</v>
      </c>
      <c r="D73">
        <v>-0.138075313807531</v>
      </c>
      <c r="E73">
        <v>-0.132996632996633</v>
      </c>
      <c r="F73">
        <v>0.11231101511879</v>
      </c>
      <c r="G73">
        <v>-0.168012924071082</v>
      </c>
      <c r="H73">
        <v>0.7913043478260871</v>
      </c>
      <c r="I73">
        <v>2.421926910299004</v>
      </c>
    </row>
    <row r="74" spans="1:9">
      <c r="A74" s="1" t="s">
        <v>86</v>
      </c>
      <c r="B74">
        <f>HYPERLINK("https://www.suredividend.com/sure-analysis-research-database/","Axsome Therapeutics Inc")</f>
        <v>0</v>
      </c>
      <c r="C74">
        <v>-0.04721549636803801</v>
      </c>
      <c r="D74">
        <v>0.707569913211186</v>
      </c>
      <c r="E74">
        <v>0.661895823557015</v>
      </c>
      <c r="F74">
        <v>-0.08168028004667401</v>
      </c>
      <c r="G74">
        <v>1.987977219995781</v>
      </c>
      <c r="H74">
        <v>-0.066798418972332</v>
      </c>
      <c r="I74">
        <v>23.01016949152542</v>
      </c>
    </row>
    <row r="75" spans="1:9">
      <c r="A75" s="1" t="s">
        <v>87</v>
      </c>
      <c r="B75">
        <f>HYPERLINK("https://www.suredividend.com/sure-analysis-AZN/","Astrazeneca plc")</f>
        <v>0</v>
      </c>
      <c r="C75">
        <v>0.01840942562592</v>
      </c>
      <c r="D75">
        <v>0.257958886665454</v>
      </c>
      <c r="E75">
        <v>0.06545909499919801</v>
      </c>
      <c r="F75">
        <v>0.019911504424778</v>
      </c>
      <c r="G75">
        <v>0.197802902095419</v>
      </c>
      <c r="H75">
        <v>0.384140531798201</v>
      </c>
      <c r="I75">
        <v>1.269609226790251</v>
      </c>
    </row>
    <row r="76" spans="1:9">
      <c r="A76" s="1" t="s">
        <v>88</v>
      </c>
      <c r="B76">
        <f>HYPERLINK("https://www.suredividend.com/sure-analysis-BAX/","Baxter International Inc.")</f>
        <v>0</v>
      </c>
      <c r="C76">
        <v>-0.128154182396185</v>
      </c>
      <c r="D76">
        <v>-0.218389576152688</v>
      </c>
      <c r="E76">
        <v>-0.328638289343433</v>
      </c>
      <c r="F76">
        <v>-0.139101432215028</v>
      </c>
      <c r="G76">
        <v>-0.4825093344088831</v>
      </c>
      <c r="H76">
        <v>-0.434137207541914</v>
      </c>
      <c r="I76">
        <v>-0.332093312104819</v>
      </c>
    </row>
    <row r="77" spans="1:9">
      <c r="A77" s="1" t="s">
        <v>89</v>
      </c>
      <c r="B77">
        <f>HYPERLINK("https://www.suredividend.com/sure-analysis-research-database/","BridgeBio Pharma Inc")</f>
        <v>0</v>
      </c>
      <c r="C77">
        <v>0.020581113801452</v>
      </c>
      <c r="D77">
        <v>-0.191754554170661</v>
      </c>
      <c r="E77">
        <v>-0.147623862487361</v>
      </c>
      <c r="F77">
        <v>0.106299212598425</v>
      </c>
      <c r="G77">
        <v>-0.181553398058252</v>
      </c>
      <c r="H77">
        <v>-0.8731186032510531</v>
      </c>
      <c r="I77">
        <v>-0.694010889292196</v>
      </c>
    </row>
    <row r="78" spans="1:9">
      <c r="A78" s="1" t="s">
        <v>90</v>
      </c>
      <c r="B78">
        <f>HYPERLINK("https://www.suredividend.com/sure-analysis-research-database/","BioAtla Inc")</f>
        <v>0</v>
      </c>
      <c r="C78">
        <v>-0.5786924939467311</v>
      </c>
      <c r="D78">
        <v>-0.488235294117647</v>
      </c>
      <c r="E78">
        <v>-0.196304849884526</v>
      </c>
      <c r="F78">
        <v>-0.578181818181818</v>
      </c>
      <c r="G78">
        <v>-0.6544190665342601</v>
      </c>
      <c r="H78">
        <v>-0.9201834862385321</v>
      </c>
      <c r="I78">
        <v>-0.8878143133462281</v>
      </c>
    </row>
    <row r="79" spans="1:9">
      <c r="A79" s="1" t="s">
        <v>91</v>
      </c>
      <c r="B79">
        <f>HYPERLINK("https://www.suredividend.com/sure-analysis-research-database/","Biocryst Pharmaceuticals Inc.")</f>
        <v>0</v>
      </c>
      <c r="C79">
        <v>-0.03970452446906701</v>
      </c>
      <c r="D79">
        <v>-0.264497878359264</v>
      </c>
      <c r="E79">
        <v>-0.107296137339055</v>
      </c>
      <c r="F79">
        <v>-0.09407665505226401</v>
      </c>
      <c r="G79">
        <v>-0.245283018867924</v>
      </c>
      <c r="H79">
        <v>0.137233460907599</v>
      </c>
      <c r="I79">
        <v>0.86046511627907</v>
      </c>
    </row>
    <row r="80" spans="1:9">
      <c r="A80" s="1" t="s">
        <v>92</v>
      </c>
      <c r="B80">
        <f>HYPERLINK("https://www.suredividend.com/sure-analysis-research-database/","Bicycle Therapeutics Plc")</f>
        <v>0</v>
      </c>
      <c r="C80">
        <v>-0.08801062769843901</v>
      </c>
      <c r="D80">
        <v>0.129576306046894</v>
      </c>
      <c r="E80">
        <v>0.270120259019426</v>
      </c>
      <c r="F80">
        <v>-0.072297297297297</v>
      </c>
      <c r="G80">
        <v>-0.405756329798744</v>
      </c>
      <c r="H80">
        <v>0.011790714812085</v>
      </c>
      <c r="I80">
        <v>1.288333333333333</v>
      </c>
    </row>
    <row r="81" spans="1:9">
      <c r="A81" s="1" t="s">
        <v>93</v>
      </c>
      <c r="B81">
        <f>HYPERLINK("https://www.suredividend.com/sure-analysis-research-database/","Black Diamond Therapeutics Inc")</f>
        <v>0</v>
      </c>
      <c r="C81">
        <v>1.307692307692307</v>
      </c>
      <c r="D81">
        <v>0.8987341772151891</v>
      </c>
      <c r="E81">
        <v>-0.152542372881355</v>
      </c>
      <c r="F81">
        <v>0.6666666666666661</v>
      </c>
      <c r="G81">
        <v>-0.21875</v>
      </c>
      <c r="H81">
        <v>-0.8851014936805821</v>
      </c>
      <c r="I81">
        <v>-0.924012158054711</v>
      </c>
    </row>
    <row r="82" spans="1:9">
      <c r="A82" s="1" t="s">
        <v>94</v>
      </c>
      <c r="B82">
        <f>HYPERLINK("https://www.suredividend.com/sure-analysis-BDX/","Becton, Dickinson And Co.")</f>
        <v>0</v>
      </c>
      <c r="C82">
        <v>0.001776128828544</v>
      </c>
      <c r="D82">
        <v>0.139313521071756</v>
      </c>
      <c r="E82">
        <v>0.060267437537335</v>
      </c>
      <c r="F82">
        <v>-0.001926858041683</v>
      </c>
      <c r="G82">
        <v>-0.003656256894246</v>
      </c>
      <c r="H82">
        <v>0.020524685028953</v>
      </c>
      <c r="I82">
        <v>0.180513275134802</v>
      </c>
    </row>
    <row r="83" spans="1:9">
      <c r="A83" s="1" t="s">
        <v>95</v>
      </c>
      <c r="B83">
        <f>HYPERLINK("https://www.suredividend.com/sure-analysis-research-database/","Beam Therapeutics Inc")</f>
        <v>0</v>
      </c>
      <c r="C83">
        <v>0.03030303030303</v>
      </c>
      <c r="D83">
        <v>-0.009341637010676</v>
      </c>
      <c r="E83">
        <v>-0.349591121495327</v>
      </c>
      <c r="F83">
        <v>0.138839171567374</v>
      </c>
      <c r="G83">
        <v>-0.291441298122812</v>
      </c>
      <c r="H83">
        <v>-0.519162258447587</v>
      </c>
      <c r="I83">
        <v>1.375466666666666</v>
      </c>
    </row>
    <row r="84" spans="1:9">
      <c r="A84" s="1" t="s">
        <v>96</v>
      </c>
      <c r="B84">
        <f>HYPERLINK("https://www.suredividend.com/sure-analysis-research-database/","BeiGene Ltd")</f>
        <v>0</v>
      </c>
      <c r="C84">
        <v>0.232056973732889</v>
      </c>
      <c r="D84">
        <v>0.5730058451910021</v>
      </c>
      <c r="E84">
        <v>0.413143796743223</v>
      </c>
      <c r="F84">
        <v>0.211330362826225</v>
      </c>
      <c r="G84">
        <v>0.059534698747266</v>
      </c>
      <c r="H84">
        <v>-0.25370458556262</v>
      </c>
      <c r="I84">
        <v>1.364604597497115</v>
      </c>
    </row>
    <row r="85" spans="1:9">
      <c r="A85" s="1" t="s">
        <v>97</v>
      </c>
      <c r="B85">
        <f>HYPERLINK("https://www.suredividend.com/sure-analysis-research-database/","Biohaven Ltd")</f>
        <v>0</v>
      </c>
      <c r="C85">
        <v>0.362897265336289</v>
      </c>
      <c r="D85">
        <v>0.3096590909090911</v>
      </c>
      <c r="E85">
        <v>1.526027397260274</v>
      </c>
      <c r="F85">
        <v>0.328530259365994</v>
      </c>
      <c r="G85">
        <v>1.526027397260274</v>
      </c>
      <c r="H85">
        <v>1.526027397260274</v>
      </c>
      <c r="I85">
        <v>1.526027397260274</v>
      </c>
    </row>
    <row r="86" spans="1:9">
      <c r="A86" s="1" t="s">
        <v>98</v>
      </c>
      <c r="B86">
        <f>HYPERLINK("https://www.suredividend.com/sure-analysis-research-database/","Biogen Inc")</f>
        <v>0</v>
      </c>
      <c r="C86">
        <v>-0.003799762950568</v>
      </c>
      <c r="D86">
        <v>0.06783999402126101</v>
      </c>
      <c r="E86">
        <v>0.3349995328412591</v>
      </c>
      <c r="F86">
        <v>0.03195868842987101</v>
      </c>
      <c r="G86">
        <v>0.295891529113005</v>
      </c>
      <c r="H86">
        <v>0.057937213090478</v>
      </c>
      <c r="I86">
        <v>-0.165415729680792</v>
      </c>
    </row>
    <row r="87" spans="1:9">
      <c r="A87" s="1" t="s">
        <v>99</v>
      </c>
      <c r="B87">
        <f>HYPERLINK("https://www.suredividend.com/sure-analysis-research-database/","Bio-Rad Laboratories Inc.")</f>
        <v>0</v>
      </c>
      <c r="C87">
        <v>0.108205699883676</v>
      </c>
      <c r="D87">
        <v>0.209090187990798</v>
      </c>
      <c r="E87">
        <v>-0.144308676858591</v>
      </c>
      <c r="F87">
        <v>0.08751694451711101</v>
      </c>
      <c r="G87">
        <v>-0.219215271137822</v>
      </c>
      <c r="H87">
        <v>-0.223866664403672</v>
      </c>
      <c r="I87">
        <v>0.7965349257484091</v>
      </c>
    </row>
    <row r="88" spans="1:9">
      <c r="A88" s="1" t="s">
        <v>100</v>
      </c>
      <c r="B88">
        <f>HYPERLINK("https://www.suredividend.com/sure-analysis-research-database/","Biolife Solutions Inc")</f>
        <v>0</v>
      </c>
      <c r="C88">
        <v>0.356073211314475</v>
      </c>
      <c r="D88">
        <v>0.289556962025316</v>
      </c>
      <c r="E88">
        <v>0.254489481785531</v>
      </c>
      <c r="F88">
        <v>0.343406593406593</v>
      </c>
      <c r="G88">
        <v>-0.148083623693379</v>
      </c>
      <c r="H88">
        <v>-0.427802480692721</v>
      </c>
      <c r="I88">
        <v>3.350533807829181</v>
      </c>
    </row>
    <row r="89" spans="1:9">
      <c r="A89" s="1" t="s">
        <v>101</v>
      </c>
      <c r="B89">
        <f>HYPERLINK("https://www.suredividend.com/sure-analysis-research-database/","Berkeley Lights Inc")</f>
        <v>0</v>
      </c>
      <c r="C89">
        <v>-0.06694560669456001</v>
      </c>
      <c r="D89">
        <v>0.131979695431472</v>
      </c>
      <c r="E89">
        <v>-0.5439672801635991</v>
      </c>
      <c r="F89">
        <v>-0.167910447761194</v>
      </c>
      <c r="G89">
        <v>-0.749156355455568</v>
      </c>
      <c r="H89">
        <v>-0.9731357667750871</v>
      </c>
      <c r="I89">
        <v>-0.9659281894576011</v>
      </c>
    </row>
    <row r="90" spans="1:9">
      <c r="A90" s="1" t="s">
        <v>102</v>
      </c>
      <c r="B90">
        <f>HYPERLINK("https://www.suredividend.com/sure-analysis-research-database/","Bellus Health Inc")</f>
        <v>0</v>
      </c>
      <c r="C90">
        <v>-0.09403669724770601</v>
      </c>
      <c r="D90">
        <v>-0.164904862579281</v>
      </c>
      <c r="E90">
        <v>-0.146868250539956</v>
      </c>
      <c r="F90">
        <v>-0.038929440389294</v>
      </c>
      <c r="G90">
        <v>0.420863309352518</v>
      </c>
      <c r="H90">
        <v>1.010178117048346</v>
      </c>
      <c r="I90">
        <v>6.314814814814815</v>
      </c>
    </row>
    <row r="91" spans="1:9">
      <c r="A91" s="1" t="s">
        <v>103</v>
      </c>
      <c r="B91">
        <f>HYPERLINK("https://www.suredividend.com/sure-analysis-research-database/","Bluebird bio Inc")</f>
        <v>0</v>
      </c>
      <c r="C91">
        <v>-0.201030927835051</v>
      </c>
      <c r="D91">
        <v>0.03678929765886201</v>
      </c>
      <c r="E91">
        <v>0.255060728744939</v>
      </c>
      <c r="F91">
        <v>-0.104046242774566</v>
      </c>
      <c r="G91">
        <v>-0.143646408839778</v>
      </c>
      <c r="H91">
        <v>-0.7976765435321761</v>
      </c>
      <c r="I91">
        <v>-0.9461391313110601</v>
      </c>
    </row>
    <row r="92" spans="1:9">
      <c r="A92" s="1" t="s">
        <v>104</v>
      </c>
      <c r="B92">
        <f>HYPERLINK("https://www.suredividend.com/sure-analysis-research-database/","Biomea Fusion Inc")</f>
        <v>0</v>
      </c>
      <c r="C92">
        <v>0.166270783847981</v>
      </c>
      <c r="D92">
        <v>0.07675438596491201</v>
      </c>
      <c r="E92">
        <v>-0.171308016877637</v>
      </c>
      <c r="F92">
        <v>0.164887307236061</v>
      </c>
      <c r="G92">
        <v>0.383098591549295</v>
      </c>
      <c r="H92">
        <v>-0.4720430107526881</v>
      </c>
      <c r="I92">
        <v>-0.4720430107526881</v>
      </c>
    </row>
    <row r="93" spans="1:9">
      <c r="A93" s="1" t="s">
        <v>105</v>
      </c>
      <c r="B93">
        <f>HYPERLINK("https://www.suredividend.com/sure-analysis-research-database/","Biomarin Pharmaceutical Inc.")</f>
        <v>0</v>
      </c>
      <c r="C93">
        <v>0.058593003249856</v>
      </c>
      <c r="D93">
        <v>0.230418842350849</v>
      </c>
      <c r="E93">
        <v>0.29214794073037</v>
      </c>
      <c r="F93">
        <v>0.07015170547879</v>
      </c>
      <c r="G93">
        <v>0.308328411104548</v>
      </c>
      <c r="H93">
        <v>0.274746777163904</v>
      </c>
      <c r="I93">
        <v>0.242706463195691</v>
      </c>
    </row>
    <row r="94" spans="1:9">
      <c r="A94" s="1" t="s">
        <v>106</v>
      </c>
      <c r="B94">
        <f>HYPERLINK("https://www.suredividend.com/sure-analysis-BMY/","Bristol-Myers Squibb Co.")</f>
        <v>0</v>
      </c>
      <c r="C94">
        <v>0.01918234498532</v>
      </c>
      <c r="D94">
        <v>0.034990061862116</v>
      </c>
      <c r="E94">
        <v>0.031021009747076</v>
      </c>
      <c r="F94">
        <v>0.038729262187032</v>
      </c>
      <c r="G94">
        <v>0.202209536285975</v>
      </c>
      <c r="H94">
        <v>0.228888067604588</v>
      </c>
      <c r="I94">
        <v>0.378611534600081</v>
      </c>
    </row>
    <row r="95" spans="1:9">
      <c r="A95" s="1" t="s">
        <v>107</v>
      </c>
      <c r="B95">
        <f>HYPERLINK("https://www.suredividend.com/sure-analysis-research-database/","Burning Rock Biotech Ltd")</f>
        <v>0</v>
      </c>
      <c r="C95">
        <v>0.513513513513513</v>
      </c>
      <c r="D95">
        <v>0.584905660377358</v>
      </c>
      <c r="E95">
        <v>-0.020408163265306</v>
      </c>
      <c r="F95">
        <v>0.493333333333333</v>
      </c>
      <c r="G95">
        <v>-0.631578947368421</v>
      </c>
      <c r="H95">
        <v>-0.9090663058186741</v>
      </c>
      <c r="I95">
        <v>-0.863580998781973</v>
      </c>
    </row>
    <row r="96" spans="1:9">
      <c r="A96" s="1" t="s">
        <v>108</v>
      </c>
      <c r="B96">
        <f>HYPERLINK("https://www.suredividend.com/sure-analysis-research-database/","BioNTech SE")</f>
        <v>0</v>
      </c>
      <c r="C96">
        <v>-0.198484423238843</v>
      </c>
      <c r="D96">
        <v>0.084700698875721</v>
      </c>
      <c r="E96">
        <v>-0.139145113643214</v>
      </c>
      <c r="F96">
        <v>-0.04946079084010101</v>
      </c>
      <c r="G96">
        <v>-0.019110144196785</v>
      </c>
      <c r="H96">
        <v>0.372297259634143</v>
      </c>
      <c r="I96">
        <v>9.160169063391656</v>
      </c>
    </row>
    <row r="97" spans="1:9">
      <c r="A97" s="1" t="s">
        <v>109</v>
      </c>
      <c r="B97">
        <f>HYPERLINK("https://www.suredividend.com/sure-analysis-research-database/","Bolt Biotherapeutics Inc")</f>
        <v>0</v>
      </c>
      <c r="C97">
        <v>0.125</v>
      </c>
      <c r="D97">
        <v>0.014084507042253</v>
      </c>
      <c r="E97">
        <v>-0.448275862068965</v>
      </c>
      <c r="F97">
        <v>0.107692307692307</v>
      </c>
      <c r="G97">
        <v>-0.603305785123966</v>
      </c>
      <c r="H97">
        <v>-0.9552099533437011</v>
      </c>
      <c r="I97">
        <v>-0.9552099533437011</v>
      </c>
    </row>
    <row r="98" spans="1:9">
      <c r="A98" s="1" t="s">
        <v>110</v>
      </c>
      <c r="B98">
        <f>HYPERLINK("https://www.suredividend.com/sure-analysis-research-database/","Blueprint Medicines Corp")</f>
        <v>0</v>
      </c>
      <c r="C98">
        <v>0.0482712168837</v>
      </c>
      <c r="D98">
        <v>-0.059806685461135</v>
      </c>
      <c r="E98">
        <v>-0.154779145546705</v>
      </c>
      <c r="F98">
        <v>0.065738415886783</v>
      </c>
      <c r="G98">
        <v>-0.322449571905383</v>
      </c>
      <c r="H98">
        <v>-0.53244542359303</v>
      </c>
      <c r="I98">
        <v>-0.3977815039339611</v>
      </c>
    </row>
    <row r="99" spans="1:9">
      <c r="A99" s="1" t="s">
        <v>111</v>
      </c>
      <c r="B99">
        <f>HYPERLINK("https://www.suredividend.com/sure-analysis-research-database/","Bruker Corp")</f>
        <v>0</v>
      </c>
      <c r="C99">
        <v>0.05684367988032901</v>
      </c>
      <c r="D99">
        <v>0.220723795042807</v>
      </c>
      <c r="E99">
        <v>0.07108583695541701</v>
      </c>
      <c r="F99">
        <v>0.033650329188003</v>
      </c>
      <c r="G99">
        <v>0.06538910453027801</v>
      </c>
      <c r="H99">
        <v>0.166103283905298</v>
      </c>
      <c r="I99">
        <v>1.039414242125956</v>
      </c>
    </row>
    <row r="100" spans="1:9">
      <c r="A100" s="1" t="s">
        <v>112</v>
      </c>
      <c r="B100">
        <f>HYPERLINK("https://www.suredividend.com/sure-analysis-research-database/","Boston Scientific Corp.")</f>
        <v>0</v>
      </c>
      <c r="C100">
        <v>-0.009982638888888</v>
      </c>
      <c r="D100">
        <v>0.124476213951195</v>
      </c>
      <c r="E100">
        <v>0.196747114375655</v>
      </c>
      <c r="F100">
        <v>-0.014047979252215</v>
      </c>
      <c r="G100">
        <v>0.061670933209215</v>
      </c>
      <c r="H100">
        <v>0.215884861407249</v>
      </c>
      <c r="I100">
        <v>0.649909584086799</v>
      </c>
    </row>
    <row r="101" spans="1:9">
      <c r="A101" s="1" t="s">
        <v>113</v>
      </c>
      <c r="B101">
        <f>HYPERLINK("https://www.suredividend.com/sure-analysis-research-database/","Brooklyn ImmunoTherapeutics Inc")</f>
        <v>0</v>
      </c>
      <c r="C101">
        <v>-0.344099776143268</v>
      </c>
      <c r="D101">
        <v>-0.6468055794730491</v>
      </c>
      <c r="E101">
        <v>-0.8749390243902431</v>
      </c>
      <c r="F101">
        <v>-0.9508153477218221</v>
      </c>
      <c r="G101">
        <v>-0.9775846994535521</v>
      </c>
      <c r="H101">
        <v>-0.046046511627906</v>
      </c>
      <c r="I101">
        <v>-0.672364217252396</v>
      </c>
    </row>
    <row r="102" spans="1:9">
      <c r="A102" s="1" t="s">
        <v>114</v>
      </c>
      <c r="B102">
        <f>HYPERLINK("https://www.suredividend.com/sure-analysis-research-database/","Cabaletta Bio Inc")</f>
        <v>0</v>
      </c>
      <c r="C102">
        <v>0.203051643192488</v>
      </c>
      <c r="D102">
        <v>4.694444444444445</v>
      </c>
      <c r="E102">
        <v>5.833333333333333</v>
      </c>
      <c r="F102">
        <v>0.108108108108108</v>
      </c>
      <c r="G102">
        <v>2.596491228070175</v>
      </c>
      <c r="H102">
        <v>-0.196708463949843</v>
      </c>
      <c r="I102">
        <v>0.024999999999999</v>
      </c>
    </row>
    <row r="103" spans="1:9">
      <c r="A103" s="1" t="s">
        <v>115</v>
      </c>
      <c r="B103">
        <f>HYPERLINK("https://www.suredividend.com/sure-analysis-research-database/","Candel Therapeutics Inc")</f>
        <v>0</v>
      </c>
      <c r="C103">
        <v>0.478260869565217</v>
      </c>
      <c r="D103">
        <v>0.322222222222222</v>
      </c>
      <c r="E103">
        <v>-0.312138728323699</v>
      </c>
      <c r="F103">
        <v>0.329608938547485</v>
      </c>
      <c r="G103">
        <v>-0.606611570247933</v>
      </c>
      <c r="H103">
        <v>-0.66</v>
      </c>
      <c r="I103">
        <v>-0.66</v>
      </c>
    </row>
    <row r="104" spans="1:9">
      <c r="A104" s="1" t="s">
        <v>116</v>
      </c>
      <c r="B104">
        <f>HYPERLINK("https://www.suredividend.com/sure-analysis-CAH/","Cardinal Health, Inc.")</f>
        <v>0</v>
      </c>
      <c r="C104">
        <v>-0.046166929593482</v>
      </c>
      <c r="D104">
        <v>0.044867854947756</v>
      </c>
      <c r="E104">
        <v>0.369477026670664</v>
      </c>
      <c r="F104">
        <v>-0.013659425003252</v>
      </c>
      <c r="G104">
        <v>0.5476975396467361</v>
      </c>
      <c r="H104">
        <v>0.472192988928456</v>
      </c>
      <c r="I104">
        <v>0.265444616352642</v>
      </c>
    </row>
    <row r="105" spans="1:9">
      <c r="A105" s="1" t="s">
        <v>117</v>
      </c>
      <c r="B105">
        <f>HYPERLINK("https://www.suredividend.com/sure-analysis-research-database/","Cara Therapeutics Inc")</f>
        <v>0</v>
      </c>
      <c r="C105">
        <v>0.044247787610619</v>
      </c>
      <c r="D105">
        <v>0.21524201853759</v>
      </c>
      <c r="E105">
        <v>0.191919191919192</v>
      </c>
      <c r="F105">
        <v>0.09869646182495301</v>
      </c>
      <c r="G105">
        <v>-0.012552301255229</v>
      </c>
      <c r="H105">
        <v>-0.378292939936775</v>
      </c>
      <c r="I105">
        <v>-0.09230769230769201</v>
      </c>
    </row>
    <row r="106" spans="1:9">
      <c r="A106" s="1" t="s">
        <v>118</v>
      </c>
      <c r="B106">
        <f>HYPERLINK("https://www.suredividend.com/sure-analysis-research-database/","Cymabay Therapeutics Inc")</f>
        <v>0</v>
      </c>
      <c r="C106">
        <v>0.399193548387096</v>
      </c>
      <c r="D106">
        <v>1.103030303030303</v>
      </c>
      <c r="E106">
        <v>1.231511254019293</v>
      </c>
      <c r="F106">
        <v>0.106858054226475</v>
      </c>
      <c r="G106">
        <v>1.401384083044982</v>
      </c>
      <c r="H106">
        <v>0.213286713286713</v>
      </c>
      <c r="I106">
        <v>-0.319607843137254</v>
      </c>
    </row>
    <row r="107" spans="1:9">
      <c r="A107" s="1" t="s">
        <v>119</v>
      </c>
      <c r="B107">
        <f>HYPERLINK("https://www.suredividend.com/sure-analysis-research-database/","C4 Therapeutics Inc")</f>
        <v>0</v>
      </c>
      <c r="C107">
        <v>0.247328244274809</v>
      </c>
      <c r="D107">
        <v>-0.06199770378874801</v>
      </c>
      <c r="E107">
        <v>-0.266606822262118</v>
      </c>
      <c r="F107">
        <v>0.384745762711864</v>
      </c>
      <c r="G107">
        <v>-0.6508547008547001</v>
      </c>
      <c r="H107">
        <v>-0.7784106319500951</v>
      </c>
      <c r="I107">
        <v>-0.6794821498626911</v>
      </c>
    </row>
    <row r="108" spans="1:9">
      <c r="A108" s="1" t="s">
        <v>120</v>
      </c>
      <c r="B108">
        <f>HYPERLINK("https://www.suredividend.com/sure-analysis-research-database/","Cross Country Healthcares, Inc.")</f>
        <v>0</v>
      </c>
      <c r="C108">
        <v>-0.017889087656529</v>
      </c>
      <c r="D108">
        <v>-0.246500137249519</v>
      </c>
      <c r="E108">
        <v>-0.09822601839684601</v>
      </c>
      <c r="F108">
        <v>0.033120060218291</v>
      </c>
      <c r="G108">
        <v>0.5694682675814751</v>
      </c>
      <c r="H108">
        <v>1.945278969957081</v>
      </c>
      <c r="I108">
        <v>1.067018072289156</v>
      </c>
    </row>
    <row r="109" spans="1:9">
      <c r="A109" s="1" t="s">
        <v>121</v>
      </c>
      <c r="B109">
        <f>HYPERLINK("https://www.suredividend.com/sure-analysis-research-database/","ChemoCentryx Inc")</f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1" t="s">
        <v>122</v>
      </c>
      <c r="B110">
        <f>HYPERLINK("https://www.suredividend.com/sure-analysis-research-database/","Codiak Biosciences Inc")</f>
        <v>0</v>
      </c>
      <c r="C110">
        <v>0.7371428571428571</v>
      </c>
      <c r="D110">
        <v>-0.019354838709677</v>
      </c>
      <c r="E110">
        <v>-0.7748148148148141</v>
      </c>
      <c r="F110">
        <v>0.52917505030181</v>
      </c>
      <c r="G110">
        <v>-0.910192023633678</v>
      </c>
      <c r="H110">
        <v>-0.9764978739853111</v>
      </c>
      <c r="I110">
        <v>-0.9498349834983491</v>
      </c>
    </row>
    <row r="111" spans="1:9">
      <c r="A111" s="1" t="s">
        <v>123</v>
      </c>
      <c r="B111">
        <f>HYPERLINK("https://www.suredividend.com/sure-analysis-research-database/","Avid Bioservices Inc")</f>
        <v>0</v>
      </c>
      <c r="C111">
        <v>0.195494186046511</v>
      </c>
      <c r="D111">
        <v>0.05719794344473</v>
      </c>
      <c r="E111">
        <v>-0.16497461928934</v>
      </c>
      <c r="F111">
        <v>0.194625998547567</v>
      </c>
      <c r="G111">
        <v>-0.09615384615384601</v>
      </c>
      <c r="H111">
        <v>0.207782672540381</v>
      </c>
      <c r="I111">
        <v>3.386666666666666</v>
      </c>
    </row>
    <row r="112" spans="1:9">
      <c r="A112" s="1" t="s">
        <v>124</v>
      </c>
      <c r="B112">
        <f>HYPERLINK("https://www.suredividend.com/sure-analysis-research-database/","Caredx Inc")</f>
        <v>0</v>
      </c>
      <c r="C112">
        <v>0.252622377622377</v>
      </c>
      <c r="D112">
        <v>-0.151568975725281</v>
      </c>
      <c r="E112">
        <v>-0.429992044550517</v>
      </c>
      <c r="F112">
        <v>0.255915863277826</v>
      </c>
      <c r="G112">
        <v>-0.613016473129894</v>
      </c>
      <c r="H112">
        <v>-0.836527492584987</v>
      </c>
      <c r="I112">
        <v>1.270998415213946</v>
      </c>
    </row>
    <row r="113" spans="1:9">
      <c r="A113" s="1" t="s">
        <v>125</v>
      </c>
      <c r="B113">
        <f>HYPERLINK("https://www.suredividend.com/sure-analysis-research-database/","Codexis Inc.")</f>
        <v>0</v>
      </c>
      <c r="C113">
        <v>0.359081419624217</v>
      </c>
      <c r="D113">
        <v>0.271484375</v>
      </c>
      <c r="E113">
        <v>-0.196296296296296</v>
      </c>
      <c r="F113">
        <v>0.396995708154506</v>
      </c>
      <c r="G113">
        <v>-0.6717095310136151</v>
      </c>
      <c r="H113">
        <v>-0.745404771216269</v>
      </c>
      <c r="I113">
        <v>-0.243023255813953</v>
      </c>
    </row>
    <row r="114" spans="1:9">
      <c r="A114" s="1" t="s">
        <v>126</v>
      </c>
      <c r="B114">
        <f>HYPERLINK("https://www.suredividend.com/sure-analysis-research-database/","Cullinan Oncology Inc")</f>
        <v>0</v>
      </c>
      <c r="C114">
        <v>0.054509415262636</v>
      </c>
      <c r="D114">
        <v>-0.133550488599348</v>
      </c>
      <c r="E114">
        <v>-0.304120340091563</v>
      </c>
      <c r="F114">
        <v>0.008530805687203</v>
      </c>
      <c r="G114">
        <v>-0.139158576051779</v>
      </c>
      <c r="H114">
        <v>-0.7213200628601361</v>
      </c>
      <c r="I114">
        <v>-0.6442661317285181</v>
      </c>
    </row>
    <row r="115" spans="1:9">
      <c r="A115" s="1" t="s">
        <v>127</v>
      </c>
      <c r="B115">
        <f>HYPERLINK("https://www.suredividend.com/sure-analysis-research-database/","Compugen Ltd")</f>
        <v>0</v>
      </c>
      <c r="C115">
        <v>0.05500670813513801</v>
      </c>
      <c r="D115">
        <v>0.042168674698795</v>
      </c>
      <c r="E115">
        <v>-0.5957943925233641</v>
      </c>
      <c r="F115">
        <v>0.208606958222719</v>
      </c>
      <c r="G115">
        <v>-0.763661202185792</v>
      </c>
      <c r="H115">
        <v>-0.9315664556962021</v>
      </c>
      <c r="I115">
        <v>-0.711666666666666</v>
      </c>
    </row>
    <row r="116" spans="1:9">
      <c r="A116" s="1" t="s">
        <v>128</v>
      </c>
      <c r="B116">
        <f>HYPERLINK("https://www.suredividend.com/sure-analysis-research-database/","Coherus Biosciences Inc")</f>
        <v>0</v>
      </c>
      <c r="C116">
        <v>0.247579529737205</v>
      </c>
      <c r="D116">
        <v>0.064935064935064</v>
      </c>
      <c r="E116">
        <v>0.144670050761421</v>
      </c>
      <c r="F116">
        <v>0.138888888888888</v>
      </c>
      <c r="G116">
        <v>-0.283558379666402</v>
      </c>
      <c r="H116">
        <v>-0.498610339077265</v>
      </c>
      <c r="I116">
        <v>-0.160930232558139</v>
      </c>
    </row>
    <row r="117" spans="1:9">
      <c r="A117" s="1" t="s">
        <v>129</v>
      </c>
      <c r="B117">
        <f>HYPERLINK("https://www.suredividend.com/sure-analysis-CI/","Cigna Corp.")</f>
        <v>0</v>
      </c>
      <c r="C117">
        <v>-0.07443870812822601</v>
      </c>
      <c r="D117">
        <v>0.026810762932118</v>
      </c>
      <c r="E117">
        <v>0.161701231510298</v>
      </c>
      <c r="F117">
        <v>-0.069354741353292</v>
      </c>
      <c r="G117">
        <v>0.321637070985489</v>
      </c>
      <c r="H117">
        <v>0.398797440648865</v>
      </c>
      <c r="I117">
        <v>0.438154371665616</v>
      </c>
    </row>
    <row r="118" spans="1:9">
      <c r="A118" s="1" t="s">
        <v>130</v>
      </c>
      <c r="B118">
        <f>HYPERLINK("https://www.suredividend.com/sure-analysis-research-database/","Cellectis")</f>
        <v>0</v>
      </c>
      <c r="C118">
        <v>0.5148514851485141</v>
      </c>
      <c r="D118">
        <v>0.302127659574468</v>
      </c>
      <c r="E118">
        <v>0.12087912087912</v>
      </c>
      <c r="F118">
        <v>0.457142857142857</v>
      </c>
      <c r="G118">
        <v>-0.5377643504531721</v>
      </c>
      <c r="H118">
        <v>-0.9032258064516121</v>
      </c>
      <c r="I118">
        <v>-0.8962008141112611</v>
      </c>
    </row>
    <row r="119" spans="1:9">
      <c r="A119" s="1" t="s">
        <v>131</v>
      </c>
      <c r="B119">
        <f>HYPERLINK("https://www.suredividend.com/sure-analysis-research-database/","Clearside Biomedical Inc")</f>
        <v>0</v>
      </c>
      <c r="C119">
        <v>0.5</v>
      </c>
      <c r="D119">
        <v>0.415094339622641</v>
      </c>
      <c r="E119">
        <v>-0.180327868852459</v>
      </c>
      <c r="F119">
        <v>0.339285714285714</v>
      </c>
      <c r="G119">
        <v>-0.206349206349206</v>
      </c>
      <c r="H119">
        <v>-0.5901639344262291</v>
      </c>
      <c r="I119">
        <v>-0.7670807453416141</v>
      </c>
    </row>
    <row r="120" spans="1:9">
      <c r="A120" s="1" t="s">
        <v>132</v>
      </c>
      <c r="B120">
        <f>HYPERLINK("https://www.suredividend.com/sure-analysis-research-database/","Clovis Oncology Inc")</f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1" t="s">
        <v>133</v>
      </c>
      <c r="B121">
        <f>HYPERLINK("https://www.suredividend.com/sure-analysis-research-database/","Compass Pathways Plc")</f>
        <v>0</v>
      </c>
      <c r="C121">
        <v>0.084522502744237</v>
      </c>
      <c r="D121">
        <v>0.031315240083507</v>
      </c>
      <c r="E121">
        <v>-0.306666666666666</v>
      </c>
      <c r="F121">
        <v>0.23038605230386</v>
      </c>
      <c r="G121">
        <v>-0.3734939759036141</v>
      </c>
      <c r="H121">
        <v>-0.780102381482305</v>
      </c>
      <c r="I121">
        <v>-0.6593103448275861</v>
      </c>
    </row>
    <row r="122" spans="1:9">
      <c r="A122" s="1" t="s">
        <v>134</v>
      </c>
      <c r="B122">
        <f>HYPERLINK("https://www.suredividend.com/sure-analysis-research-database/","Chimerix Inc")</f>
        <v>0</v>
      </c>
      <c r="C122">
        <v>-0.08040201005025101</v>
      </c>
      <c r="D122">
        <v>0.063953488372093</v>
      </c>
      <c r="E122">
        <v>-0.183035714285714</v>
      </c>
      <c r="F122">
        <v>-0.016129032258064</v>
      </c>
      <c r="G122">
        <v>-0.6678765880217781</v>
      </c>
      <c r="H122">
        <v>-0.8039635779325121</v>
      </c>
      <c r="I122">
        <v>-0.628803245436105</v>
      </c>
    </row>
    <row r="123" spans="1:9">
      <c r="A123" s="1" t="s">
        <v>135</v>
      </c>
      <c r="B123">
        <f>HYPERLINK("https://www.suredividend.com/sure-analysis-research-database/","Centene Corp.")</f>
        <v>0</v>
      </c>
      <c r="C123">
        <v>-0.067360685854255</v>
      </c>
      <c r="D123">
        <v>0.031144211238998</v>
      </c>
      <c r="E123">
        <v>-0.158656502043973</v>
      </c>
      <c r="F123">
        <v>-0.07145470064626201</v>
      </c>
      <c r="G123">
        <v>-0.012833808659579</v>
      </c>
      <c r="H123">
        <v>0.213545816733067</v>
      </c>
      <c r="I123">
        <v>0.376163368573235</v>
      </c>
    </row>
    <row r="124" spans="1:9">
      <c r="A124" s="1" t="s">
        <v>136</v>
      </c>
      <c r="B124">
        <f>HYPERLINK("https://www.suredividend.com/sure-analysis-research-database/","Conmed Corp.")</f>
        <v>0</v>
      </c>
      <c r="C124">
        <v>0.100820232399179</v>
      </c>
      <c r="D124">
        <v>0.25486661766501</v>
      </c>
      <c r="E124">
        <v>-0.049989824479647</v>
      </c>
      <c r="F124">
        <v>0.09013989169675</v>
      </c>
      <c r="G124">
        <v>-0.217215903567609</v>
      </c>
      <c r="H124">
        <v>-0.183366123765288</v>
      </c>
      <c r="I124">
        <v>0.787600567562717</v>
      </c>
    </row>
    <row r="125" spans="1:9">
      <c r="A125" s="1" t="s">
        <v>137</v>
      </c>
      <c r="B125">
        <f>HYPERLINK("https://www.suredividend.com/sure-analysis-research-database/","Centessa Pharmaceuticals plc")</f>
        <v>0</v>
      </c>
      <c r="C125">
        <v>0.206153846153846</v>
      </c>
      <c r="D125">
        <v>0.06233062330623301</v>
      </c>
      <c r="E125">
        <v>-0.247600767754318</v>
      </c>
      <c r="F125">
        <v>0.264516129032258</v>
      </c>
      <c r="G125">
        <v>-0.563959955506117</v>
      </c>
      <c r="H125">
        <v>-0.819770114942528</v>
      </c>
      <c r="I125">
        <v>-0.819770114942528</v>
      </c>
    </row>
    <row r="126" spans="1:9">
      <c r="A126" s="1" t="s">
        <v>138</v>
      </c>
      <c r="B126">
        <f>HYPERLINK("https://www.suredividend.com/sure-analysis-research-database/","Connect Biopharma Holdings Ltd")</f>
        <v>0</v>
      </c>
      <c r="C126">
        <v>0.384615384615384</v>
      </c>
      <c r="D126">
        <v>0.180585920419764</v>
      </c>
      <c r="E126">
        <v>0.248988088354342</v>
      </c>
      <c r="F126">
        <v>0.244526388568794</v>
      </c>
      <c r="G126">
        <v>-0.779591836734693</v>
      </c>
      <c r="H126">
        <v>-0.9415900486749591</v>
      </c>
      <c r="I126">
        <v>-0.9415900486749591</v>
      </c>
    </row>
    <row r="127" spans="1:9">
      <c r="A127" s="1" t="s">
        <v>139</v>
      </c>
      <c r="B127">
        <f>HYPERLINK("https://www.suredividend.com/sure-analysis-research-database/","Cogent Biosciences Inc")</f>
        <v>0</v>
      </c>
      <c r="C127">
        <v>0.217983651226158</v>
      </c>
      <c r="D127">
        <v>-0.042142857142857</v>
      </c>
      <c r="E127">
        <v>0.145175064047822</v>
      </c>
      <c r="F127">
        <v>0.160034602076124</v>
      </c>
      <c r="G127">
        <v>0.7529411764705881</v>
      </c>
      <c r="H127">
        <v>0.133558748943364</v>
      </c>
      <c r="I127">
        <v>0.207020702070207</v>
      </c>
    </row>
    <row r="128" spans="1:9">
      <c r="A128" s="1" t="s">
        <v>140</v>
      </c>
      <c r="B128">
        <f>HYPERLINK("https://www.suredividend.com/sure-analysis-research-database/","Collegium Pharmaceutical Inc")</f>
        <v>0</v>
      </c>
      <c r="C128">
        <v>0.198695652173913</v>
      </c>
      <c r="D128">
        <v>0.572732458642327</v>
      </c>
      <c r="E128">
        <v>0.57004555808656</v>
      </c>
      <c r="F128">
        <v>0.188362068965517</v>
      </c>
      <c r="G128">
        <v>0.556747600225861</v>
      </c>
      <c r="H128">
        <v>0.167231160033869</v>
      </c>
      <c r="I128">
        <v>0.179213002566296</v>
      </c>
    </row>
    <row r="129" spans="1:9">
      <c r="A129" s="1" t="s">
        <v>141</v>
      </c>
      <c r="B129">
        <f>HYPERLINK("https://www.suredividend.com/sure-analysis-research-database/","Cooper Companies, Inc.")</f>
        <v>0</v>
      </c>
      <c r="C129">
        <v>0.04584903846270801</v>
      </c>
      <c r="D129">
        <v>0.32220526281777</v>
      </c>
      <c r="E129">
        <v>0.08836588699777501</v>
      </c>
      <c r="F129">
        <v>0.039586742116071</v>
      </c>
      <c r="G129">
        <v>-0.114620038492765</v>
      </c>
      <c r="H129">
        <v>-0.087680649741881</v>
      </c>
      <c r="I129">
        <v>0.429833023223503</v>
      </c>
    </row>
    <row r="130" spans="1:9">
      <c r="A130" s="1" t="s">
        <v>142</v>
      </c>
      <c r="B130">
        <f>HYPERLINK("https://www.suredividend.com/sure-analysis-research-database/","Corcept Therapeutics Inc")</f>
        <v>0</v>
      </c>
      <c r="C130">
        <v>0.163910505836575</v>
      </c>
      <c r="D130">
        <v>-0.163871418588399</v>
      </c>
      <c r="E130">
        <v>-0.139827462257368</v>
      </c>
      <c r="F130">
        <v>0.178237321516494</v>
      </c>
      <c r="G130">
        <v>0.392088423502035</v>
      </c>
      <c r="H130">
        <v>-0.144746247319513</v>
      </c>
      <c r="I130">
        <v>-0.00208507089241</v>
      </c>
    </row>
    <row r="131" spans="1:9">
      <c r="A131" s="1" t="s">
        <v>143</v>
      </c>
      <c r="B131">
        <f>HYPERLINK("https://www.suredividend.com/sure-analysis-research-database/","Catalyst Pharmaceuticals Inc")</f>
        <v>0</v>
      </c>
      <c r="C131">
        <v>0.066666666666666</v>
      </c>
      <c r="D131">
        <v>0.55165982842223</v>
      </c>
      <c r="E131">
        <v>1.107396149949342</v>
      </c>
      <c r="F131">
        <v>0.118279569892473</v>
      </c>
      <c r="G131">
        <v>2.754512635379061</v>
      </c>
      <c r="H131">
        <v>4.667574931880109</v>
      </c>
      <c r="I131">
        <v>4.546666666666667</v>
      </c>
    </row>
    <row r="132" spans="1:9">
      <c r="A132" s="1" t="s">
        <v>144</v>
      </c>
      <c r="B132">
        <f>HYPERLINK("https://www.suredividend.com/sure-analysis-research-database/","Computer Programs &amp; Systems Inc")</f>
        <v>0</v>
      </c>
      <c r="C132">
        <v>0.006084466714388</v>
      </c>
      <c r="D132">
        <v>-0.05353535353535301</v>
      </c>
      <c r="E132">
        <v>-0.13720073664825</v>
      </c>
      <c r="F132">
        <v>0.03269654665687</v>
      </c>
      <c r="G132">
        <v>0.018478260869565</v>
      </c>
      <c r="H132">
        <v>-0.071664464993395</v>
      </c>
      <c r="I132">
        <v>-0.014406978741905</v>
      </c>
    </row>
    <row r="133" spans="1:9">
      <c r="A133" s="1" t="s">
        <v>145</v>
      </c>
      <c r="B133">
        <f>HYPERLINK("https://www.suredividend.com/sure-analysis-research-database/","Caribou Biosciences Inc")</f>
        <v>0</v>
      </c>
      <c r="C133">
        <v>-0.018433179723502</v>
      </c>
      <c r="D133">
        <v>-0.33713692946058</v>
      </c>
      <c r="E133">
        <v>-0.195214105793451</v>
      </c>
      <c r="F133">
        <v>0.017515923566878</v>
      </c>
      <c r="G133">
        <v>-0.37719298245614</v>
      </c>
      <c r="H133">
        <v>-0.608455882352941</v>
      </c>
      <c r="I133">
        <v>-0.608455882352941</v>
      </c>
    </row>
    <row r="134" spans="1:9">
      <c r="A134" s="1" t="s">
        <v>146</v>
      </c>
      <c r="B134">
        <f>HYPERLINK("https://www.suredividend.com/sure-analysis-research-database/","Curis Inc")</f>
        <v>0</v>
      </c>
      <c r="C134">
        <v>0.3997200559888021</v>
      </c>
      <c r="D134">
        <v>-0.027777777777777</v>
      </c>
      <c r="E134">
        <v>-0.426229508196721</v>
      </c>
      <c r="F134">
        <v>0.272727272727272</v>
      </c>
      <c r="G134">
        <v>-0.7719869706840391</v>
      </c>
      <c r="H134">
        <v>-0.93688007213706</v>
      </c>
      <c r="I134">
        <v>-0.8</v>
      </c>
    </row>
    <row r="135" spans="1:9">
      <c r="A135" s="1" t="s">
        <v>147</v>
      </c>
      <c r="B135">
        <f>HYPERLINK("https://www.suredividend.com/sure-analysis-research-database/","Charles River Laboratories International Inc.")</f>
        <v>0</v>
      </c>
      <c r="C135">
        <v>0.103762879578775</v>
      </c>
      <c r="D135">
        <v>0.214756718952942</v>
      </c>
      <c r="E135">
        <v>0.02155099983196</v>
      </c>
      <c r="F135">
        <v>0.115970628728774</v>
      </c>
      <c r="G135">
        <v>-0.25100104724943</v>
      </c>
      <c r="H135">
        <v>-0.135364812971127</v>
      </c>
      <c r="I135">
        <v>1.253869682083603</v>
      </c>
    </row>
    <row r="136" spans="1:9">
      <c r="A136" s="1" t="s">
        <v>148</v>
      </c>
      <c r="B136">
        <f>HYPERLINK("https://www.suredividend.com/sure-analysis-research-database/","Crinetics Pharmaceuticals Inc")</f>
        <v>0</v>
      </c>
      <c r="C136">
        <v>0.229050279329608</v>
      </c>
      <c r="D136">
        <v>0.141868512110726</v>
      </c>
      <c r="E136">
        <v>-0.04023267086766801</v>
      </c>
      <c r="F136">
        <v>0.08196721311475401</v>
      </c>
      <c r="G136">
        <v>0.043753294675803</v>
      </c>
      <c r="H136">
        <v>0.32</v>
      </c>
      <c r="I136">
        <v>-0.192166462668298</v>
      </c>
    </row>
    <row r="137" spans="1:9">
      <c r="A137" s="1" t="s">
        <v>149</v>
      </c>
      <c r="B137">
        <f>HYPERLINK("https://www.suredividend.com/sure-analysis-research-database/","CRISPR Therapeutics AG")</f>
        <v>0</v>
      </c>
      <c r="C137">
        <v>0.092250110083663</v>
      </c>
      <c r="D137">
        <v>-0.024193548387096</v>
      </c>
      <c r="E137">
        <v>-0.379487179487179</v>
      </c>
      <c r="F137">
        <v>0.220418204182041</v>
      </c>
      <c r="G137">
        <v>-0.207634563168822</v>
      </c>
      <c r="H137">
        <v>-0.7319827120475411</v>
      </c>
      <c r="I137">
        <v>0.668684830137907</v>
      </c>
    </row>
    <row r="138" spans="1:9">
      <c r="A138" s="1" t="s">
        <v>150</v>
      </c>
      <c r="B138">
        <f>HYPERLINK("https://www.suredividend.com/sure-analysis-research-database/","Corvel Corp.")</f>
        <v>0</v>
      </c>
      <c r="C138">
        <v>0.161272124673859</v>
      </c>
      <c r="D138">
        <v>0.065200517464424</v>
      </c>
      <c r="E138">
        <v>0.048449735786592</v>
      </c>
      <c r="F138">
        <v>0.133145255625128</v>
      </c>
      <c r="G138">
        <v>-0.07311307480159801</v>
      </c>
      <c r="H138">
        <v>0.5865125240847781</v>
      </c>
      <c r="I138">
        <v>2.210136452241715</v>
      </c>
    </row>
    <row r="139" spans="1:9">
      <c r="A139" s="1" t="s">
        <v>151</v>
      </c>
      <c r="B139">
        <f>HYPERLINK("https://www.suredividend.com/sure-analysis-research-database/","Cardiovascular Systems Inc.")</f>
        <v>0</v>
      </c>
      <c r="C139">
        <v>-0.028368794326241</v>
      </c>
      <c r="D139">
        <v>-0.017921146953404</v>
      </c>
      <c r="E139">
        <v>-0.173204586602293</v>
      </c>
      <c r="F139">
        <v>0.005873715124816</v>
      </c>
      <c r="G139">
        <v>-0.241837299391256</v>
      </c>
      <c r="H139">
        <v>-0.7072023936738621</v>
      </c>
      <c r="I139">
        <v>-0.472671285604311</v>
      </c>
    </row>
    <row r="140" spans="1:9">
      <c r="A140" s="1" t="s">
        <v>152</v>
      </c>
      <c r="B140">
        <f>HYPERLINK("https://www.suredividend.com/sure-analysis-research-database/","Castle Biosciences Inc")</f>
        <v>0</v>
      </c>
      <c r="C140">
        <v>0.108153078202995</v>
      </c>
      <c r="D140">
        <v>0.239646347138204</v>
      </c>
      <c r="E140">
        <v>-0.01878453038674</v>
      </c>
      <c r="F140">
        <v>0.131690739167374</v>
      </c>
      <c r="G140">
        <v>-0.207142857142857</v>
      </c>
      <c r="H140">
        <v>-0.6698066435299951</v>
      </c>
      <c r="I140">
        <v>0.244859813084112</v>
      </c>
    </row>
    <row r="141" spans="1:9">
      <c r="A141" s="1" t="s">
        <v>153</v>
      </c>
      <c r="B141">
        <f>HYPERLINK("https://www.suredividend.com/sure-analysis-research-database/","Cytek BioSciences Inc")</f>
        <v>0</v>
      </c>
      <c r="C141">
        <v>0.05358851674641101</v>
      </c>
      <c r="D141">
        <v>-0.26843853820598</v>
      </c>
      <c r="E141">
        <v>-0.109943411479385</v>
      </c>
      <c r="F141">
        <v>0.07835455435847201</v>
      </c>
      <c r="G141">
        <v>-0.225738396624472</v>
      </c>
      <c r="H141">
        <v>-0.413113006396588</v>
      </c>
      <c r="I141">
        <v>-0.413113006396588</v>
      </c>
    </row>
    <row r="142" spans="1:9">
      <c r="A142" s="1" t="s">
        <v>154</v>
      </c>
      <c r="B142">
        <f>HYPERLINK("https://www.suredividend.com/sure-analysis-research-database/","Catalent Inc.")</f>
        <v>0</v>
      </c>
      <c r="C142">
        <v>0.138089758342922</v>
      </c>
      <c r="D142">
        <v>-0.268815614372319</v>
      </c>
      <c r="E142">
        <v>-0.5508628519527701</v>
      </c>
      <c r="F142">
        <v>0.09864474561208601</v>
      </c>
      <c r="G142">
        <v>-0.515576018808777</v>
      </c>
      <c r="H142">
        <v>-0.5819242475481901</v>
      </c>
      <c r="I142">
        <v>0.151606893339543</v>
      </c>
    </row>
    <row r="143" spans="1:9">
      <c r="A143" s="1" t="s">
        <v>155</v>
      </c>
      <c r="B143">
        <f>HYPERLINK("https://www.suredividend.com/sure-analysis-research-database/","CytomX Therapeutics Inc")</f>
        <v>0</v>
      </c>
      <c r="C143">
        <v>0.6688741721854301</v>
      </c>
      <c r="D143">
        <v>0.8947368421052631</v>
      </c>
      <c r="E143">
        <v>0.7142857142857141</v>
      </c>
      <c r="F143">
        <v>0.5750000000000001</v>
      </c>
      <c r="G143">
        <v>-0.4125874125874121</v>
      </c>
      <c r="H143">
        <v>-0.6181818181818181</v>
      </c>
      <c r="I143">
        <v>-0.901369863013698</v>
      </c>
    </row>
    <row r="144" spans="1:9">
      <c r="A144" s="1" t="s">
        <v>156</v>
      </c>
      <c r="B144">
        <f>HYPERLINK("https://www.suredividend.com/sure-analysis-research-database/","Cutera Inc")</f>
        <v>0</v>
      </c>
      <c r="C144">
        <v>-0.245426829268292</v>
      </c>
      <c r="D144">
        <v>-0.236111111111111</v>
      </c>
      <c r="E144">
        <v>-0.186428739140643</v>
      </c>
      <c r="F144">
        <v>-0.216417910447761</v>
      </c>
      <c r="G144">
        <v>0.039915966386554</v>
      </c>
      <c r="H144">
        <v>0.347200622083981</v>
      </c>
      <c r="I144">
        <v>-0.321917808219178</v>
      </c>
    </row>
    <row r="145" spans="1:9">
      <c r="A145" s="1" t="s">
        <v>157</v>
      </c>
      <c r="B145">
        <f>HYPERLINK("https://www.suredividend.com/sure-analysis-research-database/","CureVac N.V.")</f>
        <v>0</v>
      </c>
      <c r="C145">
        <v>0.5658682634730541</v>
      </c>
      <c r="D145">
        <v>0.39652870493992</v>
      </c>
      <c r="E145">
        <v>-0.249641319942611</v>
      </c>
      <c r="F145">
        <v>0.7346600331674961</v>
      </c>
      <c r="G145">
        <v>-0.441537640149492</v>
      </c>
      <c r="H145">
        <v>-0.8965073711289201</v>
      </c>
      <c r="I145">
        <v>-0.8128801431127011</v>
      </c>
    </row>
    <row r="146" spans="1:9">
      <c r="A146" s="1" t="s">
        <v>158</v>
      </c>
      <c r="B146">
        <f>HYPERLINK("https://www.suredividend.com/sure-analysis-research-database/","Covetrus Inc")</f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s="1" t="s">
        <v>159</v>
      </c>
      <c r="B147">
        <f>HYPERLINK("https://www.suredividend.com/sure-analysis-research-database/","Cel-Sci Corp.")</f>
        <v>0</v>
      </c>
      <c r="C147">
        <v>0.371980676328502</v>
      </c>
      <c r="D147">
        <v>-0.053333333333333</v>
      </c>
      <c r="E147">
        <v>-0.27735368956743</v>
      </c>
      <c r="F147">
        <v>0.208510638297872</v>
      </c>
      <c r="G147">
        <v>-0.496453900709219</v>
      </c>
      <c r="H147">
        <v>-0.7998590556730091</v>
      </c>
      <c r="I147">
        <v>0.448979591836734</v>
      </c>
    </row>
    <row r="148" spans="1:9">
      <c r="A148" s="1" t="s">
        <v>160</v>
      </c>
      <c r="B148">
        <f>HYPERLINK("https://www.suredividend.com/sure-analysis-CVS/","CVS Health Corp")</f>
        <v>0</v>
      </c>
      <c r="C148">
        <v>-0.06926388401530201</v>
      </c>
      <c r="D148">
        <v>-0.055210460014769</v>
      </c>
      <c r="E148">
        <v>-0.054300541114012</v>
      </c>
      <c r="F148">
        <v>-0.05997571063675301</v>
      </c>
      <c r="G148">
        <v>-0.122669907073599</v>
      </c>
      <c r="H148">
        <v>0.231624725361842</v>
      </c>
      <c r="I148">
        <v>0.262422894256846</v>
      </c>
    </row>
    <row r="149" spans="1:9">
      <c r="A149" s="1" t="s">
        <v>161</v>
      </c>
      <c r="B149">
        <f>HYPERLINK("https://www.suredividend.com/sure-analysis-research-database/","Cybin Inc")</f>
        <v>0</v>
      </c>
      <c r="C149">
        <v>0.356666666666666</v>
      </c>
      <c r="D149">
        <v>-0.16938775510204</v>
      </c>
      <c r="E149">
        <v>-0.301287553648068</v>
      </c>
      <c r="F149">
        <v>0.3699091215079091</v>
      </c>
      <c r="G149">
        <v>-0.6009803921568621</v>
      </c>
      <c r="H149">
        <v>-0.852536231884057</v>
      </c>
      <c r="I149">
        <v>-0.852536231884057</v>
      </c>
    </row>
    <row r="150" spans="1:9">
      <c r="A150" s="1" t="s">
        <v>162</v>
      </c>
      <c r="B150">
        <f>HYPERLINK("https://www.suredividend.com/sure-analysis-research-database/","Community Health Systems, Inc.")</f>
        <v>0</v>
      </c>
      <c r="C150">
        <v>0.22976501305483</v>
      </c>
      <c r="D150">
        <v>1.297560975609756</v>
      </c>
      <c r="E150">
        <v>0.145985401459853</v>
      </c>
      <c r="F150">
        <v>0.09027777777777701</v>
      </c>
      <c r="G150">
        <v>-0.6393568147013781</v>
      </c>
      <c r="H150">
        <v>-0.528056112224448</v>
      </c>
      <c r="I150">
        <v>-0.09596928982725501</v>
      </c>
    </row>
    <row r="151" spans="1:9">
      <c r="A151" s="1" t="s">
        <v>163</v>
      </c>
      <c r="B151">
        <f>HYPERLINK("https://www.suredividend.com/sure-analysis-research-database/","Cyteir Therapeutics Inc")</f>
        <v>0</v>
      </c>
      <c r="C151">
        <v>0.283464566929133</v>
      </c>
      <c r="D151">
        <v>-0.063218390804597</v>
      </c>
      <c r="E151">
        <v>-0.580976863753213</v>
      </c>
      <c r="F151">
        <v>-0.012121212121212</v>
      </c>
      <c r="G151">
        <v>-0.7052441229656421</v>
      </c>
      <c r="H151">
        <v>-0.906321839080459</v>
      </c>
      <c r="I151">
        <v>-0.906321839080459</v>
      </c>
    </row>
    <row r="152" spans="1:9">
      <c r="A152" s="1" t="s">
        <v>164</v>
      </c>
      <c r="B152">
        <f>HYPERLINK("https://www.suredividend.com/sure-analysis-research-database/","Cytokinetics Inc")</f>
        <v>0</v>
      </c>
      <c r="C152">
        <v>-0.073803191489361</v>
      </c>
      <c r="D152">
        <v>-0.09974149073675101</v>
      </c>
      <c r="E152">
        <v>0.057974683544303</v>
      </c>
      <c r="F152">
        <v>-0.087952859013531</v>
      </c>
      <c r="G152">
        <v>0.379207920792079</v>
      </c>
      <c r="H152">
        <v>1.080139372822299</v>
      </c>
      <c r="I152">
        <v>3.353125</v>
      </c>
    </row>
    <row r="153" spans="1:9">
      <c r="A153" s="1" t="s">
        <v>165</v>
      </c>
      <c r="B153">
        <f>HYPERLINK("https://www.suredividend.com/sure-analysis-research-database/","Day One Biopharmaceuticals Inc")</f>
        <v>0</v>
      </c>
      <c r="C153">
        <v>0.091306459446333</v>
      </c>
      <c r="D153">
        <v>0.149948822927328</v>
      </c>
      <c r="E153">
        <v>0.167879417879417</v>
      </c>
      <c r="F153">
        <v>0.04414498141263901</v>
      </c>
      <c r="G153">
        <v>0.5358851674641141</v>
      </c>
      <c r="H153">
        <v>-0.132097334878331</v>
      </c>
      <c r="I153">
        <v>-0.132097334878331</v>
      </c>
    </row>
    <row r="154" spans="1:9">
      <c r="A154" s="1" t="s">
        <v>166</v>
      </c>
      <c r="B154">
        <f>HYPERLINK("https://www.suredividend.com/sure-analysis-research-database/","Decibel Therapeutics Inc")</f>
        <v>0</v>
      </c>
      <c r="C154">
        <v>0.314720812182741</v>
      </c>
      <c r="D154">
        <v>-0.340966921119592</v>
      </c>
      <c r="E154">
        <v>-0.5383244206773611</v>
      </c>
      <c r="F154">
        <v>0.263414634146341</v>
      </c>
      <c r="G154">
        <v>-0.435729847494553</v>
      </c>
      <c r="H154">
        <v>-0.8563505268996111</v>
      </c>
      <c r="I154">
        <v>-0.8563505268996111</v>
      </c>
    </row>
    <row r="155" spans="1:9">
      <c r="A155" s="1" t="s">
        <v>167</v>
      </c>
      <c r="B155">
        <f>HYPERLINK("https://www.suredividend.com/sure-analysis-research-database/","DBV Technologies")</f>
        <v>0</v>
      </c>
      <c r="C155">
        <v>0.258620689655172</v>
      </c>
      <c r="D155">
        <v>-0.07006369426751601</v>
      </c>
      <c r="E155">
        <v>-0.401639344262295</v>
      </c>
      <c r="F155">
        <v>-0.045751633986928</v>
      </c>
      <c r="G155">
        <v>-0.07006369426751601</v>
      </c>
      <c r="H155">
        <v>-0.774691358024691</v>
      </c>
      <c r="I155">
        <v>-0.941716566866267</v>
      </c>
    </row>
    <row r="156" spans="1:9">
      <c r="A156" s="1" t="s">
        <v>168</v>
      </c>
      <c r="B156">
        <f>HYPERLINK("https://www.suredividend.com/sure-analysis-research-database/","Deciphera Pharmaceuticals Inc")</f>
        <v>0</v>
      </c>
      <c r="C156">
        <v>0.155778894472361</v>
      </c>
      <c r="D156">
        <v>0.090693538826318</v>
      </c>
      <c r="E156">
        <v>0.36094674556213</v>
      </c>
      <c r="F156">
        <v>0.122635753508236</v>
      </c>
      <c r="G156">
        <v>1.288557213930348</v>
      </c>
      <c r="H156">
        <v>-0.610499576629974</v>
      </c>
      <c r="I156">
        <v>-0.330178376410629</v>
      </c>
    </row>
    <row r="157" spans="1:9">
      <c r="A157" s="1" t="s">
        <v>169</v>
      </c>
      <c r="B157">
        <f>HYPERLINK("https://www.suredividend.com/sure-analysis-DGX/","Quest Diagnostics, Inc.")</f>
        <v>0</v>
      </c>
      <c r="C157">
        <v>-0.06355441081777201</v>
      </c>
      <c r="D157">
        <v>0.06347349177330901</v>
      </c>
      <c r="E157">
        <v>0.086061992833768</v>
      </c>
      <c r="F157">
        <v>-0.070378419841472</v>
      </c>
      <c r="G157">
        <v>0.066928232697905</v>
      </c>
      <c r="H157">
        <v>0.184553481249796</v>
      </c>
      <c r="I157">
        <v>0.5183405684981131</v>
      </c>
    </row>
    <row r="158" spans="1:9">
      <c r="A158" s="1" t="s">
        <v>170</v>
      </c>
      <c r="B158">
        <f>HYPERLINK("https://www.suredividend.com/sure-analysis-DHR/","Danaher Corp.")</f>
        <v>0</v>
      </c>
      <c r="C158">
        <v>0.05243617496214401</v>
      </c>
      <c r="D158">
        <v>0.122960030971434</v>
      </c>
      <c r="E158">
        <v>-0.015424890446284</v>
      </c>
      <c r="F158">
        <v>0.033833170070077</v>
      </c>
      <c r="G158">
        <v>-0.01785190180237</v>
      </c>
      <c r="H158">
        <v>0.185298326716425</v>
      </c>
      <c r="I158">
        <v>1.789913608250986</v>
      </c>
    </row>
    <row r="159" spans="1:9">
      <c r="A159" s="1" t="s">
        <v>171</v>
      </c>
      <c r="B159">
        <f>HYPERLINK("https://www.suredividend.com/sure-analysis-research-database/","Codex DNA Inc")</f>
        <v>0</v>
      </c>
      <c r="C159">
        <v>-0.05797101449275301</v>
      </c>
      <c r="D159">
        <v>-0.192546583850931</v>
      </c>
      <c r="E159">
        <v>-0.301075268817204</v>
      </c>
      <c r="F159">
        <v>0.08333333333333301</v>
      </c>
      <c r="G159">
        <v>-0.8659793814432991</v>
      </c>
      <c r="H159">
        <v>-0.9297297297297291</v>
      </c>
      <c r="I159">
        <v>-0.9297297297297291</v>
      </c>
    </row>
    <row r="160" spans="1:9">
      <c r="A160" s="1" t="s">
        <v>172</v>
      </c>
      <c r="B160">
        <f>HYPERLINK("https://www.suredividend.com/sure-analysis-research-database/","Denali Therapeutics Inc")</f>
        <v>0</v>
      </c>
      <c r="C160">
        <v>0.029026548672566</v>
      </c>
      <c r="D160">
        <v>0.026483050847457</v>
      </c>
      <c r="E160">
        <v>-0.217075141395098</v>
      </c>
      <c r="F160">
        <v>0.045307443365695</v>
      </c>
      <c r="G160">
        <v>-0.101668726823238</v>
      </c>
      <c r="H160">
        <v>-0.613430851063829</v>
      </c>
      <c r="I160">
        <v>0.471153846153846</v>
      </c>
    </row>
    <row r="161" spans="1:9">
      <c r="A161" s="1" t="s">
        <v>173</v>
      </c>
      <c r="B161">
        <f>HYPERLINK("https://www.suredividend.com/sure-analysis-research-database/","Design Therapeutics Inc")</f>
        <v>0</v>
      </c>
      <c r="C161">
        <v>0.05064782096584201</v>
      </c>
      <c r="D161">
        <v>-0.429302623160588</v>
      </c>
      <c r="E161">
        <v>-0.5680387409200961</v>
      </c>
      <c r="F161">
        <v>-0.130604288499025</v>
      </c>
      <c r="G161">
        <v>-0.201432408236347</v>
      </c>
      <c r="H161">
        <v>-0.7850084357676541</v>
      </c>
      <c r="I161">
        <v>-0.7850084357676541</v>
      </c>
    </row>
    <row r="162" spans="1:9">
      <c r="A162" s="1" t="s">
        <v>174</v>
      </c>
      <c r="B162">
        <f>HYPERLINK("https://www.suredividend.com/sure-analysis-research-database/","Precision Biosciences Inc")</f>
        <v>0</v>
      </c>
      <c r="C162">
        <v>0.141509433962264</v>
      </c>
      <c r="D162">
        <v>-0.135714285714285</v>
      </c>
      <c r="E162">
        <v>-0.308571428571428</v>
      </c>
      <c r="F162">
        <v>0.016806722689075</v>
      </c>
      <c r="G162">
        <v>-0.7363834422657951</v>
      </c>
      <c r="H162">
        <v>-0.9108983799705441</v>
      </c>
      <c r="I162">
        <v>-0.9306192660550461</v>
      </c>
    </row>
    <row r="163" spans="1:9">
      <c r="A163" s="1" t="s">
        <v>175</v>
      </c>
      <c r="B163">
        <f>HYPERLINK("https://www.suredividend.com/sure-analysis-research-database/","DaVita Inc")</f>
        <v>0</v>
      </c>
      <c r="C163">
        <v>0.09741768001093001</v>
      </c>
      <c r="D163">
        <v>-0.107456384042671</v>
      </c>
      <c r="E163">
        <v>-0.06788905651618901</v>
      </c>
      <c r="F163">
        <v>0.075666264898888</v>
      </c>
      <c r="G163">
        <v>-0.26574641192065</v>
      </c>
      <c r="H163">
        <v>-0.326852162252765</v>
      </c>
      <c r="I163">
        <v>0.021752957638977</v>
      </c>
    </row>
    <row r="164" spans="1:9">
      <c r="A164" s="1" t="s">
        <v>176</v>
      </c>
      <c r="B164">
        <f>HYPERLINK("https://www.suredividend.com/sure-analysis-research-database/","Dynavax Technologies Corp.")</f>
        <v>0</v>
      </c>
      <c r="C164">
        <v>-0.009640666082383001</v>
      </c>
      <c r="D164">
        <v>0.02820746132848</v>
      </c>
      <c r="E164">
        <v>-0.255599472990777</v>
      </c>
      <c r="F164">
        <v>0.06203007518796901</v>
      </c>
      <c r="G164">
        <v>-0.121306376360808</v>
      </c>
      <c r="H164">
        <v>1.242063492063492</v>
      </c>
      <c r="I164">
        <v>-0.277955271565495</v>
      </c>
    </row>
    <row r="165" spans="1:9">
      <c r="A165" s="1" t="s">
        <v>177</v>
      </c>
      <c r="B165">
        <f>HYPERLINK("https://www.suredividend.com/sure-analysis-research-database/","Dexcom Inc")</f>
        <v>0</v>
      </c>
      <c r="C165">
        <v>-0.060125479261066</v>
      </c>
      <c r="D165">
        <v>0.127299331103678</v>
      </c>
      <c r="E165">
        <v>0.28420050005953</v>
      </c>
      <c r="F165">
        <v>-0.04750971388202</v>
      </c>
      <c r="G165">
        <v>0.022127457948353</v>
      </c>
      <c r="H165">
        <v>0.173986394557823</v>
      </c>
      <c r="I165">
        <v>6.697413024085638</v>
      </c>
    </row>
    <row r="166" spans="1:9">
      <c r="A166" s="1" t="s">
        <v>178</v>
      </c>
      <c r="B166">
        <f>HYPERLINK("https://www.suredividend.com/sure-analysis-research-database/","Dyne Therapeutics Inc")</f>
        <v>0</v>
      </c>
      <c r="C166">
        <v>0.037369207772795</v>
      </c>
      <c r="D166">
        <v>0.178268251273344</v>
      </c>
      <c r="E166">
        <v>0.199654278305963</v>
      </c>
      <c r="F166">
        <v>0.197584124245038</v>
      </c>
      <c r="G166">
        <v>0.9251040221914001</v>
      </c>
      <c r="H166">
        <v>-0.346516007532956</v>
      </c>
      <c r="I166">
        <v>-0.419246861924686</v>
      </c>
    </row>
    <row r="167" spans="1:9">
      <c r="A167" s="1" t="s">
        <v>179</v>
      </c>
      <c r="B167">
        <f>HYPERLINK("https://www.suredividend.com/sure-analysis-research-database/","Emergent Biosolutions Inc")</f>
        <v>0</v>
      </c>
      <c r="C167">
        <v>0.17028670721112</v>
      </c>
      <c r="D167">
        <v>-0.278135048231511</v>
      </c>
      <c r="E167">
        <v>-0.5740037950664131</v>
      </c>
      <c r="F167">
        <v>0.14055884843353</v>
      </c>
      <c r="G167">
        <v>-0.7132212050244831</v>
      </c>
      <c r="H167">
        <v>-0.8776122115209881</v>
      </c>
      <c r="I167">
        <v>-0.7368626684899391</v>
      </c>
    </row>
    <row r="168" spans="1:9">
      <c r="A168" s="1" t="s">
        <v>180</v>
      </c>
      <c r="B168">
        <f>HYPERLINK("https://www.suredividend.com/sure-analysis-research-database/","Editas Medicine Inc")</f>
        <v>0</v>
      </c>
      <c r="C168">
        <v>-0.124999999999999</v>
      </c>
      <c r="D168">
        <v>-0.314310051107325</v>
      </c>
      <c r="E168">
        <v>-0.5278592375366561</v>
      </c>
      <c r="F168">
        <v>-0.09244644870349401</v>
      </c>
      <c r="G168">
        <v>-0.556473829201101</v>
      </c>
      <c r="H168">
        <v>-0.8738046715786171</v>
      </c>
      <c r="I168">
        <v>-0.7351973684210521</v>
      </c>
    </row>
    <row r="169" spans="1:9">
      <c r="A169" s="1" t="s">
        <v>181</v>
      </c>
      <c r="B169">
        <f>HYPERLINK("https://www.suredividend.com/sure-analysis-research-database/","Eagle Pharmaceuticals Inc")</f>
        <v>0</v>
      </c>
      <c r="C169">
        <v>0.13525276196853</v>
      </c>
      <c r="D169">
        <v>0.108894702419882</v>
      </c>
      <c r="E169">
        <v>-0.17473837916768</v>
      </c>
      <c r="F169">
        <v>0.160109476565172</v>
      </c>
      <c r="G169">
        <v>-0.274807527801539</v>
      </c>
      <c r="H169">
        <v>-0.294717138103161</v>
      </c>
      <c r="I169">
        <v>-0.423691366417403</v>
      </c>
    </row>
    <row r="170" spans="1:9">
      <c r="A170" s="1" t="s">
        <v>182</v>
      </c>
      <c r="B170">
        <f>HYPERLINK("https://www.suredividend.com/sure-analysis-research-database/","Enhabit Inc")</f>
        <v>0</v>
      </c>
      <c r="C170">
        <v>0.129316678912564</v>
      </c>
      <c r="D170">
        <v>0.196108949416342</v>
      </c>
      <c r="E170">
        <v>-0.184182590233545</v>
      </c>
      <c r="F170">
        <v>0.167933130699088</v>
      </c>
      <c r="G170">
        <v>-0.3852</v>
      </c>
      <c r="H170">
        <v>-0.3852</v>
      </c>
      <c r="I170">
        <v>-0.3852</v>
      </c>
    </row>
    <row r="171" spans="1:9">
      <c r="A171" s="1" t="s">
        <v>183</v>
      </c>
      <c r="B171">
        <f>HYPERLINK("https://www.suredividend.com/sure-analysis-research-database/","Eiger BioPharmaceuticals Inc")</f>
        <v>0</v>
      </c>
      <c r="C171">
        <v>0.184873949579831</v>
      </c>
      <c r="D171">
        <v>-0.722986247544204</v>
      </c>
      <c r="E171">
        <v>-0.837557603686635</v>
      </c>
      <c r="F171">
        <v>0.194915254237288</v>
      </c>
      <c r="G171">
        <v>-0.655256723716381</v>
      </c>
      <c r="H171">
        <v>-0.8663507109004741</v>
      </c>
      <c r="I171">
        <v>-0.8406779661016951</v>
      </c>
    </row>
    <row r="172" spans="1:9">
      <c r="A172" s="1" t="s">
        <v>184</v>
      </c>
      <c r="B172">
        <f>HYPERLINK("https://www.suredividend.com/sure-analysis-ELV/","Elevance Health Inc")</f>
        <v>0</v>
      </c>
      <c r="C172">
        <v>-0.061369509043927</v>
      </c>
      <c r="D172">
        <v>-0.05944472538547801</v>
      </c>
      <c r="E172">
        <v>0.043280848358413</v>
      </c>
      <c r="F172">
        <v>-0.065266974676881</v>
      </c>
      <c r="G172">
        <v>0.09176057635231401</v>
      </c>
      <c r="H172">
        <v>0.5167259293421891</v>
      </c>
      <c r="I172">
        <v>1.024303975317752</v>
      </c>
    </row>
    <row r="173" spans="1:9">
      <c r="A173" s="1" t="s">
        <v>185</v>
      </c>
      <c r="B173">
        <f>HYPERLINK("https://www.suredividend.com/sure-analysis-research-database/","Embecta Corp")</f>
        <v>0</v>
      </c>
      <c r="C173">
        <v>-0.149427513079524</v>
      </c>
      <c r="D173">
        <v>-0.202587221224896</v>
      </c>
      <c r="E173">
        <v>-0.113211356278179</v>
      </c>
      <c r="F173">
        <v>-0.062079873467773</v>
      </c>
      <c r="G173">
        <v>-0.214101119872771</v>
      </c>
      <c r="H173">
        <v>-0.214101119872771</v>
      </c>
      <c r="I173">
        <v>-0.214101119872771</v>
      </c>
    </row>
    <row r="174" spans="1:9">
      <c r="A174" s="1" t="s">
        <v>186</v>
      </c>
      <c r="B174">
        <f>HYPERLINK("https://www.suredividend.com/sure-analysis-research-database/","Ensign Group Inc")</f>
        <v>0</v>
      </c>
      <c r="C174">
        <v>-0.03691083671730901</v>
      </c>
      <c r="D174">
        <v>0.09013379765824801</v>
      </c>
      <c r="E174">
        <v>0.19544713777926</v>
      </c>
      <c r="F174">
        <v>-0.015326075467709</v>
      </c>
      <c r="G174">
        <v>0.236864291451748</v>
      </c>
      <c r="H174">
        <v>0.124834130432945</v>
      </c>
      <c r="I174">
        <v>3.249127688202696</v>
      </c>
    </row>
    <row r="175" spans="1:9">
      <c r="A175" s="1" t="s">
        <v>187</v>
      </c>
      <c r="B175">
        <f>HYPERLINK("https://www.suredividend.com/sure-analysis-research-database/","Enanta Pharmaceuticals Inc")</f>
        <v>0</v>
      </c>
      <c r="C175">
        <v>0.07092651757188401</v>
      </c>
      <c r="D175">
        <v>0.07850707850707801</v>
      </c>
      <c r="E175">
        <v>0.020706455542021</v>
      </c>
      <c r="F175">
        <v>0.080825451418744</v>
      </c>
      <c r="G175">
        <v>-0.109930961232076</v>
      </c>
      <c r="H175">
        <v>0.074129459517197</v>
      </c>
      <c r="I175">
        <v>-0.253119429590017</v>
      </c>
    </row>
    <row r="176" spans="1:9">
      <c r="A176" s="1" t="s">
        <v>188</v>
      </c>
      <c r="B176">
        <f>HYPERLINK("https://www.suredividend.com/sure-analysis-research-database/","Erasca Inc")</f>
        <v>0</v>
      </c>
      <c r="C176">
        <v>-0.08571428571428501</v>
      </c>
      <c r="D176">
        <v>-0.4873164218958611</v>
      </c>
      <c r="E176">
        <v>-0.505791505791505</v>
      </c>
      <c r="F176">
        <v>-0.109048723897911</v>
      </c>
      <c r="G176">
        <v>-0.652488687782805</v>
      </c>
      <c r="H176">
        <v>-0.779690189328743</v>
      </c>
      <c r="I176">
        <v>-0.779690189328743</v>
      </c>
    </row>
    <row r="177" spans="1:9">
      <c r="A177" s="1" t="s">
        <v>189</v>
      </c>
      <c r="B177">
        <f>HYPERLINK("https://www.suredividend.com/sure-analysis-research-database/","89bio Inc")</f>
        <v>0</v>
      </c>
      <c r="C177">
        <v>0.064901793339026</v>
      </c>
      <c r="D177">
        <v>0.441618497109826</v>
      </c>
      <c r="E177">
        <v>2.614492753623189</v>
      </c>
      <c r="F177">
        <v>-0.020424194815396</v>
      </c>
      <c r="G177">
        <v>0.244510978043912</v>
      </c>
      <c r="H177">
        <v>-0.3972933784436921</v>
      </c>
      <c r="I177">
        <v>-0.400480769230769</v>
      </c>
    </row>
    <row r="178" spans="1:9">
      <c r="A178" s="1" t="s">
        <v>190</v>
      </c>
      <c r="B178">
        <f>HYPERLINK("https://www.suredividend.com/sure-analysis-research-database/","Evelo Biosciences Inc")</f>
        <v>0</v>
      </c>
      <c r="C178">
        <v>-0.352201257861635</v>
      </c>
      <c r="D178">
        <v>-0.457894736842105</v>
      </c>
      <c r="E178">
        <v>-0.5579399141630901</v>
      </c>
      <c r="F178">
        <v>-0.360248447204968</v>
      </c>
      <c r="G178">
        <v>-0.7897959183673471</v>
      </c>
      <c r="H178">
        <v>-0.926533523537803</v>
      </c>
      <c r="I178">
        <v>-0.9366153846153841</v>
      </c>
    </row>
    <row r="179" spans="1:9">
      <c r="A179" s="1" t="s">
        <v>191</v>
      </c>
      <c r="B179">
        <f>HYPERLINK("https://www.suredividend.com/sure-analysis-research-database/","Edwards Lifesciences Corp")</f>
        <v>0</v>
      </c>
      <c r="C179">
        <v>0.06059390048154101</v>
      </c>
      <c r="D179">
        <v>-0.065086664308454</v>
      </c>
      <c r="E179">
        <v>-0.235906331309627</v>
      </c>
      <c r="F179">
        <v>0.062726176115802</v>
      </c>
      <c r="G179">
        <v>-0.296138482023968</v>
      </c>
      <c r="H179">
        <v>-0.09102373036799201</v>
      </c>
      <c r="I179">
        <v>0.919701331370617</v>
      </c>
    </row>
    <row r="180" spans="1:9">
      <c r="A180" s="1" t="s">
        <v>192</v>
      </c>
      <c r="B180">
        <f>HYPERLINK("https://www.suredividend.com/sure-analysis-research-database/","Edgewise Therapeutics Inc")</f>
        <v>0</v>
      </c>
      <c r="C180">
        <v>0.345724907063196</v>
      </c>
      <c r="D180">
        <v>0.05232558139534801</v>
      </c>
      <c r="E180">
        <v>0.05847953216374201</v>
      </c>
      <c r="F180">
        <v>0.21476510067114</v>
      </c>
      <c r="G180">
        <v>-0.255654557916381</v>
      </c>
      <c r="H180">
        <v>-0.638</v>
      </c>
      <c r="I180">
        <v>-0.638</v>
      </c>
    </row>
    <row r="181" spans="1:9">
      <c r="A181" s="1" t="s">
        <v>193</v>
      </c>
      <c r="B181">
        <f>HYPERLINK("https://www.suredividend.com/sure-analysis-research-database/","Exelixis Inc")</f>
        <v>0</v>
      </c>
      <c r="C181">
        <v>0.06154822335025301</v>
      </c>
      <c r="D181">
        <v>0.017021276595744</v>
      </c>
      <c r="E181">
        <v>-0.217492984097287</v>
      </c>
      <c r="F181">
        <v>0.043017456359102</v>
      </c>
      <c r="G181">
        <v>-0.03406466512702</v>
      </c>
      <c r="H181">
        <v>-0.215290806754221</v>
      </c>
      <c r="I181">
        <v>-0.4025</v>
      </c>
    </row>
    <row r="182" spans="1:9">
      <c r="A182" s="1" t="s">
        <v>194</v>
      </c>
      <c r="B182">
        <f>HYPERLINK("https://www.suredividend.com/sure-analysis-research-database/","Fate Therapeutics Inc")</f>
        <v>0</v>
      </c>
      <c r="C182">
        <v>-0.553469387755102</v>
      </c>
      <c r="D182">
        <v>-0.7164333851736651</v>
      </c>
      <c r="E182">
        <v>-0.8359328134373121</v>
      </c>
      <c r="F182">
        <v>-0.457879088206144</v>
      </c>
      <c r="G182">
        <v>-0.8527590847913861</v>
      </c>
      <c r="H182">
        <v>-0.9451188923447371</v>
      </c>
      <c r="I182">
        <v>-0.257801899592944</v>
      </c>
    </row>
    <row r="183" spans="1:9">
      <c r="A183" s="1" t="s">
        <v>195</v>
      </c>
      <c r="B183">
        <f>HYPERLINK("https://www.suredividend.com/sure-analysis-research-database/","4D Molecular Therapeutics Inc")</f>
        <v>0</v>
      </c>
      <c r="C183">
        <v>-0.00830078125</v>
      </c>
      <c r="D183">
        <v>1.964963503649635</v>
      </c>
      <c r="E183">
        <v>1.035070140280561</v>
      </c>
      <c r="F183">
        <v>-0.08554705087798201</v>
      </c>
      <c r="G183">
        <v>0.422268907563025</v>
      </c>
      <c r="H183">
        <v>-0.5651894669235711</v>
      </c>
      <c r="I183">
        <v>-0.498518518518518</v>
      </c>
    </row>
    <row r="184" spans="1:9">
      <c r="A184" s="1" t="s">
        <v>196</v>
      </c>
      <c r="B184">
        <f>HYPERLINK("https://www.suredividend.com/sure-analysis-research-database/","FibroGen Inc")</f>
        <v>0</v>
      </c>
      <c r="C184">
        <v>0.268571428571428</v>
      </c>
      <c r="D184">
        <v>0.218292682926829</v>
      </c>
      <c r="E184">
        <v>0.60224538893344</v>
      </c>
      <c r="F184">
        <v>0.247191011235955</v>
      </c>
      <c r="G184">
        <v>0.445730824891461</v>
      </c>
      <c r="H184">
        <v>-0.552218735992828</v>
      </c>
      <c r="I184">
        <v>-0.58244514106583</v>
      </c>
    </row>
    <row r="185" spans="1:9">
      <c r="A185" s="1" t="s">
        <v>197</v>
      </c>
      <c r="B185">
        <f>HYPERLINK("https://www.suredividend.com/sure-analysis-research-database/","Homology Medicines Inc")</f>
        <v>0</v>
      </c>
      <c r="C185">
        <v>0.261538461538461</v>
      </c>
      <c r="D185">
        <v>0.138888888888888</v>
      </c>
      <c r="E185">
        <v>-0.344</v>
      </c>
      <c r="F185">
        <v>0.301587301587301</v>
      </c>
      <c r="G185">
        <v>-0.513353115727003</v>
      </c>
      <c r="H185">
        <v>-0.87157400156617</v>
      </c>
      <c r="I185">
        <v>-0.9121114683815641</v>
      </c>
    </row>
    <row r="186" spans="1:9">
      <c r="A186" s="1" t="s">
        <v>198</v>
      </c>
      <c r="B186">
        <f>HYPERLINK("https://www.suredividend.com/sure-analysis-research-database/","Fulgent Genetics Inc")</f>
        <v>0</v>
      </c>
      <c r="C186">
        <v>0.04149377593361001</v>
      </c>
      <c r="D186">
        <v>-0.147819273961869</v>
      </c>
      <c r="E186">
        <v>-0.4588723051409611</v>
      </c>
      <c r="F186">
        <v>0.09570181329751501</v>
      </c>
      <c r="G186">
        <v>-0.462438220757825</v>
      </c>
      <c r="H186">
        <v>-0.5073229654235241</v>
      </c>
      <c r="I186">
        <v>5.500000000000001</v>
      </c>
    </row>
    <row r="187" spans="1:9">
      <c r="A187" s="1" t="s">
        <v>199</v>
      </c>
      <c r="B187">
        <f>HYPERLINK("https://www.suredividend.com/sure-analysis-FMS/","Fresenius Medical Care AG &amp; Co. KGaA")</f>
        <v>0</v>
      </c>
      <c r="C187">
        <v>0.163174603174603</v>
      </c>
      <c r="D187">
        <v>0.342124542124542</v>
      </c>
      <c r="E187">
        <v>-0.179946284691136</v>
      </c>
      <c r="F187">
        <v>0.121175030599755</v>
      </c>
      <c r="G187">
        <v>-0.426128087459081</v>
      </c>
      <c r="H187">
        <v>-0.541865995803772</v>
      </c>
      <c r="I187">
        <v>-0.640328730116971</v>
      </c>
    </row>
    <row r="188" spans="1:9">
      <c r="A188" s="1" t="s">
        <v>200</v>
      </c>
      <c r="B188">
        <f>HYPERLINK("https://www.suredividend.com/sure-analysis-research-database/","Forma Therapeutics Holdings Inc")</f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s="1" t="s">
        <v>201</v>
      </c>
      <c r="B189">
        <f>HYPERLINK("https://www.suredividend.com/sure-analysis-research-database/","Amicus Therapeutics Inc")</f>
        <v>0</v>
      </c>
      <c r="C189">
        <v>0.08855472013366701</v>
      </c>
      <c r="D189">
        <v>0.172817281728172</v>
      </c>
      <c r="E189">
        <v>0.194317140238313</v>
      </c>
      <c r="F189">
        <v>0.06715806715806601</v>
      </c>
      <c r="G189">
        <v>0.4493882091212451</v>
      </c>
      <c r="H189">
        <v>-0.355588526211671</v>
      </c>
      <c r="I189">
        <v>-0.180503144654088</v>
      </c>
    </row>
    <row r="190" spans="1:9">
      <c r="A190" s="1" t="s">
        <v>202</v>
      </c>
      <c r="B190">
        <f>HYPERLINK("https://www.suredividend.com/sure-analysis-research-database/","Frequency Therapeutics Inc")</f>
        <v>0</v>
      </c>
      <c r="C190">
        <v>1.5</v>
      </c>
      <c r="D190">
        <v>1.896341463414634</v>
      </c>
      <c r="E190">
        <v>1.159090909090908</v>
      </c>
      <c r="F190">
        <v>0.233766233766233</v>
      </c>
      <c r="G190">
        <v>-0.014522821576763</v>
      </c>
      <c r="H190">
        <v>-0.8673184357541891</v>
      </c>
      <c r="I190">
        <v>-0.6532846715328461</v>
      </c>
    </row>
    <row r="191" spans="1:9">
      <c r="A191" s="1" t="s">
        <v>203</v>
      </c>
      <c r="B191">
        <f>HYPERLINK("https://www.suredividend.com/sure-analysis-research-database/","Fulcrum Therapeutics Inc")</f>
        <v>0</v>
      </c>
      <c r="C191">
        <v>1.011146496815286</v>
      </c>
      <c r="D191">
        <v>1.325966850828729</v>
      </c>
      <c r="E191">
        <v>1.177586206896552</v>
      </c>
      <c r="F191">
        <v>0.7348901098901091</v>
      </c>
      <c r="G191">
        <v>-0.023956723338485</v>
      </c>
      <c r="H191">
        <v>-0.08411892675852001</v>
      </c>
      <c r="I191">
        <v>-0.064444444444444</v>
      </c>
    </row>
    <row r="192" spans="1:9">
      <c r="A192" s="1" t="s">
        <v>204</v>
      </c>
      <c r="B192">
        <f>HYPERLINK("https://www.suredividend.com/sure-analysis-research-database/","Generation Bio Co")</f>
        <v>0</v>
      </c>
      <c r="C192">
        <v>0.045555555555555</v>
      </c>
      <c r="D192">
        <v>-0.09344894026974901</v>
      </c>
      <c r="E192">
        <v>-0.337323943661971</v>
      </c>
      <c r="F192">
        <v>0.197201017811704</v>
      </c>
      <c r="G192">
        <v>-0.275038520801232</v>
      </c>
      <c r="H192">
        <v>-0.8462920614178371</v>
      </c>
      <c r="I192">
        <v>-0.809437019036046</v>
      </c>
    </row>
    <row r="193" spans="1:9">
      <c r="A193" s="1" t="s">
        <v>205</v>
      </c>
      <c r="B193">
        <f>HYPERLINK("https://www.suredividend.com/sure-analysis-research-database/","Global Blood Therapeutics Inc.")</f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s="1" t="s">
        <v>206</v>
      </c>
      <c r="B194">
        <f>HYPERLINK("https://www.suredividend.com/sure-analysis-research-database/","Geron Corp.")</f>
        <v>0</v>
      </c>
      <c r="C194">
        <v>0.533653846153846</v>
      </c>
      <c r="D194">
        <v>0.375</v>
      </c>
      <c r="E194">
        <v>0.6968085106382981</v>
      </c>
      <c r="F194">
        <v>0.318181818181818</v>
      </c>
      <c r="G194">
        <v>2.038095238095238</v>
      </c>
      <c r="H194">
        <v>0.9101796407185621</v>
      </c>
      <c r="I194">
        <v>0.661458333333333</v>
      </c>
    </row>
    <row r="195" spans="1:9">
      <c r="A195" s="1" t="s">
        <v>207</v>
      </c>
      <c r="B195">
        <f>HYPERLINK("https://www.suredividend.com/sure-analysis-GILD/","Gilead Sciences, Inc.")</f>
        <v>0</v>
      </c>
      <c r="C195">
        <v>-0.026504045971619</v>
      </c>
      <c r="D195">
        <v>0.234672568583004</v>
      </c>
      <c r="E195">
        <v>0.3874380115561331</v>
      </c>
      <c r="F195">
        <v>-0.033080955154338</v>
      </c>
      <c r="G195">
        <v>0.26693752461073</v>
      </c>
      <c r="H195">
        <v>0.351234765849458</v>
      </c>
      <c r="I195">
        <v>0.246050271321029</v>
      </c>
    </row>
    <row r="196" spans="1:9">
      <c r="A196" s="1" t="s">
        <v>208</v>
      </c>
      <c r="B196">
        <f>HYPERLINK("https://www.suredividend.com/sure-analysis-research-database/","Glaukos Corporation")</f>
        <v>0</v>
      </c>
      <c r="C196">
        <v>0.113584212941716</v>
      </c>
      <c r="D196">
        <v>-0.117475904709947</v>
      </c>
      <c r="E196">
        <v>-0.040529853697113</v>
      </c>
      <c r="F196">
        <v>0.111034798534798</v>
      </c>
      <c r="G196">
        <v>-0.05546905410665601</v>
      </c>
      <c r="H196">
        <v>-0.453121478476448</v>
      </c>
      <c r="I196">
        <v>0.700420462508759</v>
      </c>
    </row>
    <row r="197" spans="1:9">
      <c r="A197" s="1" t="s">
        <v>209</v>
      </c>
      <c r="B197">
        <f>HYPERLINK("https://www.suredividend.com/sure-analysis-research-database/","Galapagos NV")</f>
        <v>0</v>
      </c>
      <c r="C197">
        <v>0.09095238095238001</v>
      </c>
      <c r="D197">
        <v>0.033378439332431</v>
      </c>
      <c r="E197">
        <v>-0.185422222222222</v>
      </c>
      <c r="F197">
        <v>0.032447048219918</v>
      </c>
      <c r="G197">
        <v>-0.198530697918488</v>
      </c>
      <c r="H197">
        <v>-0.590673575129533</v>
      </c>
      <c r="I197">
        <v>-0.5924937744574881</v>
      </c>
    </row>
    <row r="198" spans="1:9">
      <c r="A198" s="1" t="s">
        <v>210</v>
      </c>
      <c r="B198">
        <f>HYPERLINK("https://www.suredividend.com/sure-analysis-research-database/","Monte Rosa Therapeutics Inc")</f>
        <v>0</v>
      </c>
      <c r="C198">
        <v>-0.128297362110311</v>
      </c>
      <c r="D198">
        <v>-0.06555269922879101</v>
      </c>
      <c r="E198">
        <v>-0.376500857632933</v>
      </c>
      <c r="F198">
        <v>-0.044678055190538</v>
      </c>
      <c r="G198">
        <v>-0.43203125</v>
      </c>
      <c r="H198">
        <v>-0.65675165250236</v>
      </c>
      <c r="I198">
        <v>-0.65675165250236</v>
      </c>
    </row>
    <row r="199" spans="1:9">
      <c r="A199" s="1" t="s">
        <v>211</v>
      </c>
      <c r="B199">
        <f>HYPERLINK("https://www.suredividend.com/sure-analysis-research-database/","Genmab")</f>
        <v>0</v>
      </c>
      <c r="C199">
        <v>-0.06374594343996201</v>
      </c>
      <c r="D199">
        <v>0.09398699891657601</v>
      </c>
      <c r="E199">
        <v>0.123504867872044</v>
      </c>
      <c r="F199">
        <v>-0.04695611137328901</v>
      </c>
      <c r="G199">
        <v>0.205671641791044</v>
      </c>
      <c r="H199">
        <v>-0.062224286045971</v>
      </c>
      <c r="I199">
        <v>1.114659685863874</v>
      </c>
    </row>
    <row r="200" spans="1:9">
      <c r="A200" s="1" t="s">
        <v>212</v>
      </c>
      <c r="B200">
        <f>HYPERLINK("https://www.suredividend.com/sure-analysis-research-database/","Gamida Cell Ltd")</f>
        <v>0</v>
      </c>
      <c r="C200">
        <v>0.316239316239316</v>
      </c>
      <c r="D200">
        <v>-0.060975609756097</v>
      </c>
      <c r="E200">
        <v>-0.094117647058823</v>
      </c>
      <c r="F200">
        <v>0.193798449612403</v>
      </c>
      <c r="G200">
        <v>-0.524691358024691</v>
      </c>
      <c r="H200">
        <v>-0.827932960893854</v>
      </c>
      <c r="I200">
        <v>-0.8175355450236961</v>
      </c>
    </row>
    <row r="201" spans="1:9">
      <c r="A201" s="1" t="s">
        <v>213</v>
      </c>
      <c r="B201">
        <f>HYPERLINK("https://www.suredividend.com/sure-analysis-research-database/","Gossamer Bio Inc")</f>
        <v>0</v>
      </c>
      <c r="C201">
        <v>0.02051282051282</v>
      </c>
      <c r="D201">
        <v>-0.8415605095541401</v>
      </c>
      <c r="E201">
        <v>-0.834442595673876</v>
      </c>
      <c r="F201">
        <v>-0.08294930875576001</v>
      </c>
      <c r="G201">
        <v>-0.806608357628765</v>
      </c>
      <c r="H201">
        <v>-0.8041338582677161</v>
      </c>
      <c r="I201">
        <v>-0.8890746934225191</v>
      </c>
    </row>
    <row r="202" spans="1:9">
      <c r="A202" s="1" t="s">
        <v>214</v>
      </c>
      <c r="B202">
        <f>HYPERLINK("https://www.suredividend.com/sure-analysis-research-database/","Gracell Biotechnologies Inc")</f>
        <v>0</v>
      </c>
      <c r="C202">
        <v>-0.030837004405286</v>
      </c>
      <c r="D202">
        <v>-0.276315789473684</v>
      </c>
      <c r="E202">
        <v>-0.445843828715365</v>
      </c>
      <c r="F202">
        <v>-0.043478260869565</v>
      </c>
      <c r="G202">
        <v>-0.49074074074074</v>
      </c>
      <c r="H202">
        <v>-0.9017857142857141</v>
      </c>
      <c r="I202">
        <v>-0.912210694333599</v>
      </c>
    </row>
    <row r="203" spans="1:9">
      <c r="A203" s="1" t="s">
        <v>215</v>
      </c>
      <c r="B203">
        <f>HYPERLINK("https://www.suredividend.com/sure-analysis-research-database/","Grifols SA")</f>
        <v>0</v>
      </c>
      <c r="C203">
        <v>0.155778894472361</v>
      </c>
      <c r="D203">
        <v>0.513157894736842</v>
      </c>
      <c r="E203">
        <v>-0.123809523809523</v>
      </c>
      <c r="F203">
        <v>0.08235294117647</v>
      </c>
      <c r="G203">
        <v>-0.253852392538524</v>
      </c>
      <c r="H203">
        <v>-0.5112803922506071</v>
      </c>
      <c r="I203">
        <v>-0.590745510433765</v>
      </c>
    </row>
    <row r="204" spans="1:9">
      <c r="A204" s="1" t="s">
        <v>216</v>
      </c>
      <c r="B204">
        <f>HYPERLINK("https://www.suredividend.com/sure-analysis-research-database/","Graphite Bio Inc")</f>
        <v>0</v>
      </c>
      <c r="C204">
        <v>-0.336769759450171</v>
      </c>
      <c r="D204">
        <v>-0.406153846153846</v>
      </c>
      <c r="E204">
        <v>-0.41337386018237</v>
      </c>
      <c r="F204">
        <v>-0.41867469879518</v>
      </c>
      <c r="G204">
        <v>-0.7845982142857141</v>
      </c>
      <c r="H204">
        <v>-0.8956756756756751</v>
      </c>
      <c r="I204">
        <v>-0.8956756756756751</v>
      </c>
    </row>
    <row r="205" spans="1:9">
      <c r="A205" s="1" t="s">
        <v>217</v>
      </c>
      <c r="B205">
        <f>HYPERLINK("https://www.suredividend.com/sure-analysis-research-database/","Gritstone Bio Inc")</f>
        <v>0</v>
      </c>
      <c r="C205">
        <v>-0.120343839541547</v>
      </c>
      <c r="D205">
        <v>0.370535714285714</v>
      </c>
      <c r="E205">
        <v>0.07719298245614001</v>
      </c>
      <c r="F205">
        <v>-0.110144927536231</v>
      </c>
      <c r="G205">
        <v>-0.386</v>
      </c>
      <c r="H205">
        <v>-0.8798434442270051</v>
      </c>
      <c r="I205">
        <v>-0.78441011235955</v>
      </c>
    </row>
    <row r="206" spans="1:9">
      <c r="A206" s="1" t="s">
        <v>218</v>
      </c>
      <c r="B206">
        <f>HYPERLINK("https://www.suredividend.com/sure-analysis-GSK/","GSK Plc")</f>
        <v>0</v>
      </c>
      <c r="C206">
        <v>0.002266288951841</v>
      </c>
      <c r="D206">
        <v>0.120936289124256</v>
      </c>
      <c r="E206">
        <v>-0.157217722725107</v>
      </c>
      <c r="F206">
        <v>0.006829823562891001</v>
      </c>
      <c r="G206">
        <v>-0.344456693934649</v>
      </c>
      <c r="H206">
        <v>-0.17221177153232</v>
      </c>
      <c r="I206">
        <v>-0.04654622283546</v>
      </c>
    </row>
    <row r="207" spans="1:9">
      <c r="A207" s="1" t="s">
        <v>219</v>
      </c>
      <c r="B207">
        <f>HYPERLINK("https://www.suredividend.com/sure-analysis-research-database/","Genetron Holdings Ltd")</f>
        <v>0</v>
      </c>
      <c r="C207">
        <v>0.191919191919191</v>
      </c>
      <c r="D207">
        <v>0.338323692866054</v>
      </c>
      <c r="E207">
        <v>-0.04838709677419301</v>
      </c>
      <c r="F207">
        <v>0.05357142857142801</v>
      </c>
      <c r="G207">
        <v>-0.724941724941724</v>
      </c>
      <c r="H207">
        <v>-0.9441287878787871</v>
      </c>
      <c r="I207">
        <v>-0.9262500000000001</v>
      </c>
    </row>
    <row r="208" spans="1:9">
      <c r="A208" s="1" t="s">
        <v>220</v>
      </c>
      <c r="B208">
        <f>HYPERLINK("https://www.suredividend.com/sure-analysis-research-database/","G1 Therapeutics Inc")</f>
        <v>0</v>
      </c>
      <c r="C208">
        <v>0.07653910149750401</v>
      </c>
      <c r="D208">
        <v>-0.406966086159486</v>
      </c>
      <c r="E208">
        <v>-0.239717978848413</v>
      </c>
      <c r="F208">
        <v>0.191528545119705</v>
      </c>
      <c r="G208">
        <v>-0.258027522935779</v>
      </c>
      <c r="H208">
        <v>-0.6976635514018691</v>
      </c>
      <c r="I208">
        <v>-0.7543659832953681</v>
      </c>
    </row>
    <row r="209" spans="1:9">
      <c r="A209" s="1" t="s">
        <v>221</v>
      </c>
      <c r="B209">
        <f>HYPERLINK("https://www.suredividend.com/sure-analysis-research-database/","Halozyme Therapeutics Inc.")</f>
        <v>0</v>
      </c>
      <c r="C209">
        <v>-0.118080548414738</v>
      </c>
      <c r="D209">
        <v>0.117238384715588</v>
      </c>
      <c r="E209">
        <v>0.025303845387527</v>
      </c>
      <c r="F209">
        <v>-0.095606326889279</v>
      </c>
      <c r="G209">
        <v>0.518442018294482</v>
      </c>
      <c r="H209">
        <v>0.08336842105263101</v>
      </c>
      <c r="I209">
        <v>1.862068965517241</v>
      </c>
    </row>
    <row r="210" spans="1:9">
      <c r="A210" s="1" t="s">
        <v>222</v>
      </c>
      <c r="B210">
        <f>HYPERLINK("https://www.suredividend.com/sure-analysis-research-database/","Harpoon Therapeutics Inc")</f>
        <v>0</v>
      </c>
      <c r="C210">
        <v>0.269411764705882</v>
      </c>
      <c r="D210">
        <v>-0.08858621053743</v>
      </c>
      <c r="E210">
        <v>-0.6628124999999999</v>
      </c>
      <c r="F210">
        <v>0.189472233705387</v>
      </c>
      <c r="G210">
        <v>-0.8304125736738701</v>
      </c>
      <c r="H210">
        <v>-0.961134624043223</v>
      </c>
      <c r="I210">
        <v>-0.936059259259259</v>
      </c>
    </row>
    <row r="211" spans="1:9">
      <c r="A211" s="1" t="s">
        <v>223</v>
      </c>
      <c r="B211">
        <f>HYPERLINK("https://www.suredividend.com/sure-analysis-research-database/","Harvard Bioscience Inc.")</f>
        <v>0</v>
      </c>
      <c r="C211">
        <v>0.256521739130434</v>
      </c>
      <c r="D211">
        <v>0.278761061946902</v>
      </c>
      <c r="E211">
        <v>-0.225201072386058</v>
      </c>
      <c r="F211">
        <v>0.043321299638989</v>
      </c>
      <c r="G211">
        <v>-0.4982638888888881</v>
      </c>
      <c r="H211">
        <v>-0.311904761904761</v>
      </c>
      <c r="I211">
        <v>-0.268354430379746</v>
      </c>
    </row>
    <row r="212" spans="1:9">
      <c r="A212" s="1" t="s">
        <v>224</v>
      </c>
      <c r="B212">
        <f>HYPERLINK("https://www.suredividend.com/sure-analysis-research-database/","HCA Healthcare Inc")</f>
        <v>0</v>
      </c>
      <c r="C212">
        <v>0.076163030053519</v>
      </c>
      <c r="D212">
        <v>0.332271185991479</v>
      </c>
      <c r="E212">
        <v>0.448950010116043</v>
      </c>
      <c r="F212">
        <v>0.089348224704117</v>
      </c>
      <c r="G212">
        <v>0.109931166434051</v>
      </c>
      <c r="H212">
        <v>0.59132139334981</v>
      </c>
      <c r="I212">
        <v>1.940600764511201</v>
      </c>
    </row>
    <row r="213" spans="1:9">
      <c r="A213" s="1" t="s">
        <v>225</v>
      </c>
      <c r="B213">
        <f>HYPERLINK("https://www.suredividend.com/sure-analysis-research-database/","Hanger Inc")</f>
        <v>0</v>
      </c>
      <c r="C213">
        <v>0.003215434083601</v>
      </c>
      <c r="D213">
        <v>0.277815699658702</v>
      </c>
      <c r="E213">
        <v>0.026878771256171</v>
      </c>
      <c r="F213">
        <v>0.03254274682846101</v>
      </c>
      <c r="G213">
        <v>-0.162041181736795</v>
      </c>
      <c r="H213">
        <v>0.167810355583281</v>
      </c>
      <c r="I213">
        <v>0.4534161490683221</v>
      </c>
    </row>
    <row r="214" spans="1:9">
      <c r="A214" s="1" t="s">
        <v>226</v>
      </c>
      <c r="B214">
        <f>HYPERLINK("https://www.suredividend.com/sure-analysis-research-database/","Hologic, Inc.")</f>
        <v>0</v>
      </c>
      <c r="C214">
        <v>0.05621850967913</v>
      </c>
      <c r="D214">
        <v>0.274356103023516</v>
      </c>
      <c r="E214">
        <v>0.108081791626095</v>
      </c>
      <c r="F214">
        <v>0.06483090495922901</v>
      </c>
      <c r="G214">
        <v>0.127849355797819</v>
      </c>
      <c r="H214">
        <v>0.049262381454162</v>
      </c>
      <c r="I214">
        <v>0.8329498389323511</v>
      </c>
    </row>
    <row r="215" spans="1:9">
      <c r="A215" s="1" t="s">
        <v>227</v>
      </c>
      <c r="B215">
        <f>HYPERLINK("https://www.suredividend.com/sure-analysis-research-database/","Werewolf Therapeutics Inc")</f>
        <v>0</v>
      </c>
      <c r="C215">
        <v>1.443181818181818</v>
      </c>
      <c r="D215">
        <v>0.168478260869565</v>
      </c>
      <c r="E215">
        <v>-0.179389312977099</v>
      </c>
      <c r="F215">
        <v>1.097560975609756</v>
      </c>
      <c r="G215">
        <v>-0.423592493297587</v>
      </c>
      <c r="H215">
        <v>-0.732919254658385</v>
      </c>
      <c r="I215">
        <v>-0.732919254658385</v>
      </c>
    </row>
    <row r="216" spans="1:9">
      <c r="A216" s="1" t="s">
        <v>228</v>
      </c>
      <c r="B216">
        <f>HYPERLINK("https://www.suredividend.com/sure-analysis-research-database/","Harmony Biosciences Holdings Inc")</f>
        <v>0</v>
      </c>
      <c r="C216">
        <v>-0.134464067144605</v>
      </c>
      <c r="D216">
        <v>-0.013354594379111</v>
      </c>
      <c r="E216">
        <v>-0.05875641756988</v>
      </c>
      <c r="F216">
        <v>-0.101633393829401</v>
      </c>
      <c r="G216">
        <v>0.467101363366923</v>
      </c>
      <c r="H216">
        <v>0.367403314917126</v>
      </c>
      <c r="I216">
        <v>0.337476357741151</v>
      </c>
    </row>
    <row r="217" spans="1:9">
      <c r="A217" s="1" t="s">
        <v>229</v>
      </c>
      <c r="B217">
        <f>HYPERLINK("https://www.suredividend.com/sure-analysis-research-database/","Henry Schein Inc.")</f>
        <v>0</v>
      </c>
      <c r="C217">
        <v>-0.001851623256388</v>
      </c>
      <c r="D217">
        <v>0.151195899772209</v>
      </c>
      <c r="E217">
        <v>0.03746471644855</v>
      </c>
      <c r="F217">
        <v>0.012395142105922</v>
      </c>
      <c r="G217">
        <v>0.09953766657601301</v>
      </c>
      <c r="H217">
        <v>0.181472822910578</v>
      </c>
      <c r="I217">
        <v>0.3571600008727711</v>
      </c>
    </row>
    <row r="218" spans="1:9">
      <c r="A218" s="1" t="s">
        <v>230</v>
      </c>
      <c r="B218">
        <f>HYPERLINK("https://www.suredividend.com/sure-analysis-research-database/","Heska Corp.")</f>
        <v>0</v>
      </c>
      <c r="C218">
        <v>0.393845652881797</v>
      </c>
      <c r="D218">
        <v>0.202387640449438</v>
      </c>
      <c r="E218">
        <v>-0.009258187709755001</v>
      </c>
      <c r="F218">
        <v>0.377252252252252</v>
      </c>
      <c r="G218">
        <v>-0.416189307146754</v>
      </c>
      <c r="H218">
        <v>-0.477063099383055</v>
      </c>
      <c r="I218">
        <v>0.072807017543859</v>
      </c>
    </row>
    <row r="219" spans="1:9">
      <c r="A219" s="1" t="s">
        <v>231</v>
      </c>
      <c r="B219">
        <f>HYPERLINK("https://www.suredividend.com/sure-analysis-research-database/","Healthstream Inc")</f>
        <v>0</v>
      </c>
      <c r="C219">
        <v>-0.024766544863986</v>
      </c>
      <c r="D219">
        <v>0.095303237574099</v>
      </c>
      <c r="E219">
        <v>0.026495726495726</v>
      </c>
      <c r="F219">
        <v>-0.033011272141706</v>
      </c>
      <c r="G219">
        <v>-0.013147082990961</v>
      </c>
      <c r="H219">
        <v>-0.038045654785742</v>
      </c>
      <c r="I219">
        <v>0.015065396074122</v>
      </c>
    </row>
    <row r="220" spans="1:9">
      <c r="A220" s="1" t="s">
        <v>232</v>
      </c>
      <c r="B220">
        <f>HYPERLINK("https://www.suredividend.com/sure-analysis-HUM/","Humana Inc.")</f>
        <v>0</v>
      </c>
      <c r="C220">
        <v>-0.019776931742138</v>
      </c>
      <c r="D220">
        <v>-0.024442492326778</v>
      </c>
      <c r="E220">
        <v>0.027088026793097</v>
      </c>
      <c r="F220">
        <v>-0.029071243093383</v>
      </c>
      <c r="G220">
        <v>0.33406049869129</v>
      </c>
      <c r="H220">
        <v>0.215304973610555</v>
      </c>
      <c r="I220">
        <v>0.8431352200791661</v>
      </c>
    </row>
    <row r="221" spans="1:9">
      <c r="A221" s="1" t="s">
        <v>233</v>
      </c>
      <c r="B221">
        <f>HYPERLINK("https://www.suredividend.com/sure-analysis-research-database/","Humacyte Inc")</f>
        <v>0</v>
      </c>
      <c r="C221">
        <v>0.189573459715639</v>
      </c>
      <c r="D221">
        <v>-0.248502994011976</v>
      </c>
      <c r="E221">
        <v>-0.290960451977401</v>
      </c>
      <c r="F221">
        <v>0.189573459715639</v>
      </c>
      <c r="G221">
        <v>-0.5191570881226051</v>
      </c>
      <c r="H221">
        <v>-0.7942622950819671</v>
      </c>
      <c r="I221">
        <v>-0.7942622950819671</v>
      </c>
    </row>
    <row r="222" spans="1:9">
      <c r="A222" s="1" t="s">
        <v>234</v>
      </c>
      <c r="B222">
        <f>HYPERLINK("https://www.suredividend.com/sure-analysis-research-database/","ImmunityBio Inc")</f>
        <v>0</v>
      </c>
      <c r="C222">
        <v>-0.211965811965811</v>
      </c>
      <c r="D222">
        <v>-0.131826741996233</v>
      </c>
      <c r="E222">
        <v>-0.002164502164502</v>
      </c>
      <c r="F222">
        <v>-0.090729783037475</v>
      </c>
      <c r="G222">
        <v>-0.149446494464944</v>
      </c>
      <c r="H222">
        <v>-0.728903263745957</v>
      </c>
      <c r="I222">
        <v>0.054919908466819</v>
      </c>
    </row>
    <row r="223" spans="1:9">
      <c r="A223" s="1" t="s">
        <v>235</v>
      </c>
      <c r="B223">
        <f>HYPERLINK("https://www.suredividend.com/sure-analysis-research-database/","Intercept Pharmaceuticals Inc")</f>
        <v>0</v>
      </c>
      <c r="C223">
        <v>0.200297840655249</v>
      </c>
      <c r="D223">
        <v>0.190546528803545</v>
      </c>
      <c r="E223">
        <v>0.111724137931034</v>
      </c>
      <c r="F223">
        <v>0.303152789005659</v>
      </c>
      <c r="G223">
        <v>0.046073977936405</v>
      </c>
      <c r="H223">
        <v>-0.425925925925925</v>
      </c>
      <c r="I223">
        <v>-0.72072072072072</v>
      </c>
    </row>
    <row r="224" spans="1:9">
      <c r="A224" s="1" t="s">
        <v>236</v>
      </c>
      <c r="B224">
        <f>HYPERLINK("https://www.suredividend.com/sure-analysis-research-database/","Icosavax Inc")</f>
        <v>0</v>
      </c>
      <c r="C224">
        <v>0.178777393310265</v>
      </c>
      <c r="D224">
        <v>2.22397476340694</v>
      </c>
      <c r="E224">
        <v>0.18013856812933</v>
      </c>
      <c r="F224">
        <v>0.287153652392947</v>
      </c>
      <c r="G224">
        <v>-0.385817307692307</v>
      </c>
      <c r="H224">
        <v>-0.70774949957106</v>
      </c>
      <c r="I224">
        <v>-0.70774949957106</v>
      </c>
    </row>
    <row r="225" spans="1:9">
      <c r="A225" s="1" t="s">
        <v>237</v>
      </c>
      <c r="B225">
        <f>HYPERLINK("https://www.suredividend.com/sure-analysis-research-database/","Idexx Laboratories, Inc.")</f>
        <v>0</v>
      </c>
      <c r="C225">
        <v>0.16940152131273</v>
      </c>
      <c r="D225">
        <v>0.4478898267436691</v>
      </c>
      <c r="E225">
        <v>0.227262457637755</v>
      </c>
      <c r="F225">
        <v>0.198352779684282</v>
      </c>
      <c r="G225">
        <v>-0.026057853215395</v>
      </c>
      <c r="H225">
        <v>-0.015228426395939</v>
      </c>
      <c r="I225">
        <v>1.706527154957648</v>
      </c>
    </row>
    <row r="226" spans="1:9">
      <c r="A226" s="1" t="s">
        <v>238</v>
      </c>
      <c r="B226">
        <f>HYPERLINK("https://www.suredividend.com/sure-analysis-research-database/","Ideaya Biosciences Inc")</f>
        <v>0</v>
      </c>
      <c r="C226">
        <v>0.051282051282051</v>
      </c>
      <c r="D226">
        <v>0.072384428223844</v>
      </c>
      <c r="E226">
        <v>0.145549057829759</v>
      </c>
      <c r="F226">
        <v>-0.029719317556411</v>
      </c>
      <c r="G226">
        <v>0.155307994757535</v>
      </c>
      <c r="H226">
        <v>0.005131128848346001</v>
      </c>
      <c r="I226">
        <v>0.5755138516532611</v>
      </c>
    </row>
    <row r="227" spans="1:9">
      <c r="A227" s="1" t="s">
        <v>239</v>
      </c>
      <c r="B227">
        <f>HYPERLINK("https://www.suredividend.com/sure-analysis-research-database/","IGM Biosciences Inc")</f>
        <v>0</v>
      </c>
      <c r="C227">
        <v>0.241693461950696</v>
      </c>
      <c r="D227">
        <v>0.194945848375451</v>
      </c>
      <c r="E227">
        <v>0.180336220071319</v>
      </c>
      <c r="F227">
        <v>0.362139917695473</v>
      </c>
      <c r="G227">
        <v>0.234416622269579</v>
      </c>
      <c r="H227">
        <v>-0.7500269716258491</v>
      </c>
      <c r="I227">
        <v>-0.046502057613168</v>
      </c>
    </row>
    <row r="228" spans="1:9">
      <c r="A228" s="1" t="s">
        <v>240</v>
      </c>
      <c r="B228">
        <f>HYPERLINK("https://www.suredividend.com/sure-analysis-research-database/","Ikena Oncology Inc")</f>
        <v>0</v>
      </c>
      <c r="C228">
        <v>0.5513307984790871</v>
      </c>
      <c r="D228">
        <v>0.451957295373665</v>
      </c>
      <c r="E228">
        <v>-0.235955056179775</v>
      </c>
      <c r="F228">
        <v>0.533834586466165</v>
      </c>
      <c r="G228">
        <v>-0.631103074141048</v>
      </c>
      <c r="H228">
        <v>-0.8725000000000001</v>
      </c>
      <c r="I228">
        <v>-0.8725000000000001</v>
      </c>
    </row>
    <row r="229" spans="1:9">
      <c r="A229" s="1" t="s">
        <v>241</v>
      </c>
      <c r="B229">
        <f>HYPERLINK("https://www.suredividend.com/sure-analysis-research-database/","Illumina Inc")</f>
        <v>0</v>
      </c>
      <c r="C229">
        <v>0.035095715587966</v>
      </c>
      <c r="D229">
        <v>-0.07099677287396</v>
      </c>
      <c r="E229">
        <v>-0.012608695652173</v>
      </c>
      <c r="F229">
        <v>0.010830860534124</v>
      </c>
      <c r="G229">
        <v>-0.44146581406788</v>
      </c>
      <c r="H229">
        <v>-0.4951712895497321</v>
      </c>
      <c r="I229">
        <v>-0.160788339150071</v>
      </c>
    </row>
    <row r="230" spans="1:9">
      <c r="A230" s="1" t="s">
        <v>242</v>
      </c>
      <c r="B230">
        <f>HYPERLINK("https://www.suredividend.com/sure-analysis-research-database/","I-Mab")</f>
        <v>0</v>
      </c>
      <c r="C230">
        <v>0.8725761772853181</v>
      </c>
      <c r="D230">
        <v>0.7422680412371131</v>
      </c>
      <c r="E230">
        <v>-0.360454115421002</v>
      </c>
      <c r="F230">
        <v>0.617224880382775</v>
      </c>
      <c r="G230">
        <v>-0.7654406662040251</v>
      </c>
      <c r="H230">
        <v>-0.8763490031095661</v>
      </c>
      <c r="I230">
        <v>-0.4592000000000001</v>
      </c>
    </row>
    <row r="231" spans="1:9">
      <c r="A231" s="1" t="s">
        <v>243</v>
      </c>
      <c r="B231">
        <f>HYPERLINK("https://www.suredividend.com/sure-analysis-research-database/","Immunogen, Inc.")</f>
        <v>0</v>
      </c>
      <c r="C231">
        <v>-0.008492569002123</v>
      </c>
      <c r="D231">
        <v>-0.239413680781758</v>
      </c>
      <c r="E231">
        <v>-0.101923076923077</v>
      </c>
      <c r="F231">
        <v>-0.05846774193548301</v>
      </c>
      <c r="G231">
        <v>-0.11047619047619</v>
      </c>
      <c r="H231">
        <v>-0.3895424836601301</v>
      </c>
      <c r="I231">
        <v>-0.418430884184308</v>
      </c>
    </row>
    <row r="232" spans="1:9">
      <c r="A232" s="1" t="s">
        <v>244</v>
      </c>
      <c r="B232">
        <f>HYPERLINK("https://www.suredividend.com/sure-analysis-research-database/","Imago BioSciences Inc")</f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 t="s">
        <v>245</v>
      </c>
      <c r="B233">
        <f>HYPERLINK("https://www.suredividend.com/sure-analysis-research-database/","Immutep Limited")</f>
        <v>0</v>
      </c>
      <c r="C233">
        <v>0.115384615384615</v>
      </c>
      <c r="D233">
        <v>0.06842105263157801</v>
      </c>
      <c r="E233">
        <v>-0.085585585585585</v>
      </c>
      <c r="F233">
        <v>0.159999999999999</v>
      </c>
      <c r="G233">
        <v>-0.287719298245614</v>
      </c>
      <c r="H233">
        <v>-0.388554216867469</v>
      </c>
      <c r="I233">
        <v>0.09445762346344601</v>
      </c>
    </row>
    <row r="234" spans="1:9">
      <c r="A234" s="1" t="s">
        <v>246</v>
      </c>
      <c r="B234">
        <f>HYPERLINK("https://www.suredividend.com/sure-analysis-research-database/","Impel Pharmaceuticals Inc")</f>
        <v>0</v>
      </c>
      <c r="C234">
        <v>0.089783281733746</v>
      </c>
      <c r="D234">
        <v>-0.12</v>
      </c>
      <c r="E234">
        <v>-0.573849878934624</v>
      </c>
      <c r="F234">
        <v>-0.061333333333333</v>
      </c>
      <c r="G234">
        <v>-0.5868544600938961</v>
      </c>
      <c r="H234">
        <v>-0.7653333333333331</v>
      </c>
      <c r="I234">
        <v>-0.7653333333333331</v>
      </c>
    </row>
    <row r="235" spans="1:9">
      <c r="A235" s="1" t="s">
        <v>247</v>
      </c>
      <c r="B235">
        <f>HYPERLINK("https://www.suredividend.com/sure-analysis-research-database/","Immuneering Corp")</f>
        <v>0</v>
      </c>
      <c r="C235">
        <v>0.061124694376528</v>
      </c>
      <c r="D235">
        <v>-0.6653816499614491</v>
      </c>
      <c r="E235">
        <v>-0.415881561238223</v>
      </c>
      <c r="F235">
        <v>-0.105154639175257</v>
      </c>
      <c r="G235">
        <v>-0.640132669983416</v>
      </c>
      <c r="H235">
        <v>-0.753268902785673</v>
      </c>
      <c r="I235">
        <v>-0.753268902785673</v>
      </c>
    </row>
    <row r="236" spans="1:9">
      <c r="A236" s="1" t="s">
        <v>248</v>
      </c>
      <c r="B236">
        <f>HYPERLINK("https://www.suredividend.com/sure-analysis-research-database/","Immunic Inc")</f>
        <v>0</v>
      </c>
      <c r="C236">
        <v>0.4761904761904761</v>
      </c>
      <c r="D236">
        <v>-0.10576923076923</v>
      </c>
      <c r="E236">
        <v>-0.5291139240506321</v>
      </c>
      <c r="F236">
        <v>0.328571428571428</v>
      </c>
      <c r="G236">
        <v>-0.809621289662231</v>
      </c>
      <c r="H236">
        <v>-0.8902007083825261</v>
      </c>
      <c r="I236">
        <v>-0.6618181818181811</v>
      </c>
    </row>
    <row r="237" spans="1:9">
      <c r="A237" s="1" t="s">
        <v>249</v>
      </c>
      <c r="B237">
        <f>HYPERLINK("https://www.suredividend.com/sure-analysis-research-database/","Immunovant Inc")</f>
        <v>0</v>
      </c>
      <c r="C237">
        <v>0.052474657125819</v>
      </c>
      <c r="D237">
        <v>0.7457962413452021</v>
      </c>
      <c r="E237">
        <v>2.739406779661017</v>
      </c>
      <c r="F237">
        <v>-0.005633802816901</v>
      </c>
      <c r="G237">
        <v>1.686453576864535</v>
      </c>
      <c r="H237">
        <v>-0.575823119442441</v>
      </c>
      <c r="I237">
        <v>0.773869346733668</v>
      </c>
    </row>
    <row r="238" spans="1:9">
      <c r="A238" s="1" t="s">
        <v>250</v>
      </c>
      <c r="B238">
        <f>HYPERLINK("https://www.suredividend.com/sure-analysis-research-database/","Inhibrx Inc")</f>
        <v>0</v>
      </c>
      <c r="C238">
        <v>-0.09505988023952001</v>
      </c>
      <c r="D238">
        <v>-0.22</v>
      </c>
      <c r="E238">
        <v>0.139491046182846</v>
      </c>
      <c r="F238">
        <v>-0.018668831168831</v>
      </c>
      <c r="G238">
        <v>-0.138275124732715</v>
      </c>
      <c r="H238">
        <v>-0.3116994022203241</v>
      </c>
      <c r="I238">
        <v>0.172079495879786</v>
      </c>
    </row>
    <row r="239" spans="1:9">
      <c r="A239" s="1" t="s">
        <v>251</v>
      </c>
      <c r="B239">
        <f>HYPERLINK("https://www.suredividend.com/sure-analysis-research-database/","Incyte Corp.")</f>
        <v>0</v>
      </c>
      <c r="C239">
        <v>0.033283656234476</v>
      </c>
      <c r="D239">
        <v>0.178804193822612</v>
      </c>
      <c r="E239">
        <v>0.004103306782524001</v>
      </c>
      <c r="F239">
        <v>0.035856573705179</v>
      </c>
      <c r="G239">
        <v>0.112448188260462</v>
      </c>
      <c r="H239">
        <v>-0.11395101171459</v>
      </c>
      <c r="I239">
        <v>-0.106912838127951</v>
      </c>
    </row>
    <row r="240" spans="1:9">
      <c r="A240" s="1" t="s">
        <v>252</v>
      </c>
      <c r="B240">
        <f>HYPERLINK("https://www.suredividend.com/sure-analysis-research-database/","Infinity Pharmaceuticals Inc.")</f>
        <v>0</v>
      </c>
      <c r="C240">
        <v>0.345384615384615</v>
      </c>
      <c r="D240">
        <v>-0.402051282051282</v>
      </c>
      <c r="E240">
        <v>-0.102386451116243</v>
      </c>
      <c r="F240">
        <v>0.26054054054054</v>
      </c>
      <c r="G240">
        <v>-0.42655737704918</v>
      </c>
      <c r="H240">
        <v>-0.8168586387434551</v>
      </c>
      <c r="I240">
        <v>-0.657058823529411</v>
      </c>
    </row>
    <row r="241" spans="1:9">
      <c r="A241" s="1" t="s">
        <v>253</v>
      </c>
      <c r="B241">
        <f>HYPERLINK("https://www.suredividend.com/sure-analysis-research-database/","Inogen Inc")</f>
        <v>0</v>
      </c>
      <c r="C241">
        <v>0.128871128871129</v>
      </c>
      <c r="D241">
        <v>0.126058794220229</v>
      </c>
      <c r="E241">
        <v>-0.189673718178558</v>
      </c>
      <c r="F241">
        <v>0.146626078132927</v>
      </c>
      <c r="G241">
        <v>-0.248670212765957</v>
      </c>
      <c r="H241">
        <v>-0.514500537056928</v>
      </c>
      <c r="I241">
        <v>-0.8086691500169321</v>
      </c>
    </row>
    <row r="242" spans="1:9">
      <c r="A242" s="1" t="s">
        <v>254</v>
      </c>
      <c r="B242">
        <f>HYPERLINK("https://www.suredividend.com/sure-analysis-research-database/","Inovio Pharmaceuticals Inc")</f>
        <v>0</v>
      </c>
      <c r="C242">
        <v>0.011976047904191</v>
      </c>
      <c r="D242">
        <v>-0.045197740112994</v>
      </c>
      <c r="E242">
        <v>-0.195238095238095</v>
      </c>
      <c r="F242">
        <v>0.08333333333333301</v>
      </c>
      <c r="G242">
        <v>-0.568877551020408</v>
      </c>
      <c r="H242">
        <v>-0.8142857142857141</v>
      </c>
      <c r="I242">
        <v>-0.6150341685649201</v>
      </c>
    </row>
    <row r="243" spans="1:9">
      <c r="A243" s="1" t="s">
        <v>255</v>
      </c>
      <c r="B243">
        <f>HYPERLINK("https://www.suredividend.com/sure-analysis-research-database/","Insmed Inc")</f>
        <v>0</v>
      </c>
      <c r="C243">
        <v>0.049773755656108</v>
      </c>
      <c r="D243">
        <v>0.131094257854821</v>
      </c>
      <c r="E243">
        <v>-0.09766637856525501</v>
      </c>
      <c r="F243">
        <v>0.045045045045045</v>
      </c>
      <c r="G243">
        <v>-0.05090909090909</v>
      </c>
      <c r="H243">
        <v>-0.503802281368821</v>
      </c>
      <c r="I243">
        <v>-0.286885245901639</v>
      </c>
    </row>
    <row r="244" spans="1:9">
      <c r="A244" s="1" t="s">
        <v>256</v>
      </c>
      <c r="B244">
        <f>HYPERLINK("https://www.suredividend.com/sure-analysis-research-database/","Innoviva Inc")</f>
        <v>0</v>
      </c>
      <c r="C244">
        <v>-0.019578313253012</v>
      </c>
      <c r="D244">
        <v>-0.035555555555555</v>
      </c>
      <c r="E244">
        <v>-0.122049898853675</v>
      </c>
      <c r="F244">
        <v>-0.017358490566037</v>
      </c>
      <c r="G244">
        <v>-0.194805194805194</v>
      </c>
      <c r="H244">
        <v>0.057676685621445</v>
      </c>
      <c r="I244">
        <v>-0.122049898853675</v>
      </c>
    </row>
    <row r="245" spans="1:9">
      <c r="A245" s="1" t="s">
        <v>257</v>
      </c>
      <c r="B245">
        <f>HYPERLINK("https://www.suredividend.com/sure-analysis-research-database/","Ionis Pharmaceuticals Inc")</f>
        <v>0</v>
      </c>
      <c r="C245">
        <v>0.049974240082431</v>
      </c>
      <c r="D245">
        <v>-0.09321468298109001</v>
      </c>
      <c r="E245">
        <v>0.04512820512820501</v>
      </c>
      <c r="F245">
        <v>0.07916335716176801</v>
      </c>
      <c r="G245">
        <v>0.364123159303882</v>
      </c>
      <c r="H245">
        <v>-0.334747837440835</v>
      </c>
      <c r="I245">
        <v>-0.18837116686579</v>
      </c>
    </row>
    <row r="246" spans="1:9">
      <c r="A246" s="1" t="s">
        <v>258</v>
      </c>
      <c r="B246">
        <f>HYPERLINK("https://www.suredividend.com/sure-analysis-research-database/","Iovance Biotherapeutics Inc")</f>
        <v>0</v>
      </c>
      <c r="C246">
        <v>0.036363636363636</v>
      </c>
      <c r="D246">
        <v>-0.320693391115926</v>
      </c>
      <c r="E246">
        <v>-0.499201277955271</v>
      </c>
      <c r="F246">
        <v>-0.018779342723004</v>
      </c>
      <c r="G246">
        <v>-0.550859598853868</v>
      </c>
      <c r="H246">
        <v>-0.868415529905561</v>
      </c>
      <c r="I246">
        <v>-0.414018691588785</v>
      </c>
    </row>
    <row r="247" spans="1:9">
      <c r="A247" s="1" t="s">
        <v>259</v>
      </c>
      <c r="B247">
        <f>HYPERLINK("https://www.suredividend.com/sure-analysis-research-database/","Innate Pharma")</f>
        <v>0</v>
      </c>
      <c r="C247">
        <v>0.389105058365758</v>
      </c>
      <c r="D247">
        <v>0.7081339712918661</v>
      </c>
      <c r="E247">
        <v>0.174342105263157</v>
      </c>
      <c r="F247">
        <v>-0.042895442359249</v>
      </c>
      <c r="G247">
        <v>-0.133495145631068</v>
      </c>
      <c r="H247">
        <v>-0.240425531914893</v>
      </c>
      <c r="I247">
        <v>-0.4099173553719</v>
      </c>
    </row>
    <row r="248" spans="1:9">
      <c r="A248" s="1" t="s">
        <v>260</v>
      </c>
      <c r="B248">
        <f>HYPERLINK("https://www.suredividend.com/sure-analysis-research-database/","Century Therapeutics Inc")</f>
        <v>0</v>
      </c>
      <c r="C248">
        <v>-0.243021346469622</v>
      </c>
      <c r="D248">
        <v>-0.5489236790606651</v>
      </c>
      <c r="E248">
        <v>-0.570363466915191</v>
      </c>
      <c r="F248">
        <v>-0.101364522417153</v>
      </c>
      <c r="G248">
        <v>-0.6507575757575751</v>
      </c>
      <c r="H248">
        <v>-0.798072711344721</v>
      </c>
      <c r="I248">
        <v>-0.798072711344721</v>
      </c>
    </row>
    <row r="249" spans="1:9">
      <c r="A249" s="1" t="s">
        <v>261</v>
      </c>
      <c r="B249">
        <f>HYPERLINK("https://www.suredividend.com/sure-analysis-research-database/","IQVIA Holdings Inc")</f>
        <v>0</v>
      </c>
      <c r="C249">
        <v>0.09318015155218701</v>
      </c>
      <c r="D249">
        <v>0.255178220600617</v>
      </c>
      <c r="E249">
        <v>-0.008952710189247001</v>
      </c>
      <c r="F249">
        <v>0.09136609888232701</v>
      </c>
      <c r="G249">
        <v>-0.07196513799543401</v>
      </c>
      <c r="H249">
        <v>0.191379402205764</v>
      </c>
      <c r="I249">
        <v>1.170970873786407</v>
      </c>
    </row>
    <row r="250" spans="1:9">
      <c r="A250" s="1" t="s">
        <v>262</v>
      </c>
      <c r="B250">
        <f>HYPERLINK("https://www.suredividend.com/sure-analysis-research-database/","Ironwood Pharmaceuticals Inc")</f>
        <v>0</v>
      </c>
      <c r="C250">
        <v>-0.069331158238172</v>
      </c>
      <c r="D250">
        <v>0.099229287090558</v>
      </c>
      <c r="E250">
        <v>-0.019759450171821</v>
      </c>
      <c r="F250">
        <v>-0.07909604519774001</v>
      </c>
      <c r="G250">
        <v>0.038216560509554</v>
      </c>
      <c r="H250">
        <v>0.112085769980506</v>
      </c>
      <c r="I250">
        <v>-0.138126387986645</v>
      </c>
    </row>
    <row r="251" spans="1:9">
      <c r="A251" s="1" t="s">
        <v>263</v>
      </c>
      <c r="B251">
        <f>HYPERLINK("https://www.suredividend.com/sure-analysis-research-database/","IVERIC bio Inc")</f>
        <v>0</v>
      </c>
      <c r="C251">
        <v>-0.129558129558129</v>
      </c>
      <c r="D251">
        <v>-0.05363805970149201</v>
      </c>
      <c r="E251">
        <v>0.749137931034482</v>
      </c>
      <c r="F251">
        <v>-0.052312003736571</v>
      </c>
      <c r="G251">
        <v>0.6699588477366251</v>
      </c>
      <c r="H251">
        <v>2.778398510242085</v>
      </c>
      <c r="I251">
        <v>5.901360544217687</v>
      </c>
    </row>
    <row r="252" spans="1:9">
      <c r="A252" s="1" t="s">
        <v>264</v>
      </c>
      <c r="B252">
        <f>HYPERLINK("https://www.suredividend.com/sure-analysis-research-database/","Intuitive Surgical Inc")</f>
        <v>0</v>
      </c>
      <c r="C252">
        <v>-0.035279531109107</v>
      </c>
      <c r="D252">
        <v>0.175202526431415</v>
      </c>
      <c r="E252">
        <v>0.142469410456062</v>
      </c>
      <c r="F252">
        <v>-0.032334652345958</v>
      </c>
      <c r="G252">
        <v>-0.047341668830927</v>
      </c>
      <c r="H252">
        <v>-0.035508913006487</v>
      </c>
      <c r="I252">
        <v>0.778062461048403</v>
      </c>
    </row>
    <row r="253" spans="1:9">
      <c r="A253" s="1" t="s">
        <v>265</v>
      </c>
      <c r="B253">
        <f>HYPERLINK("https://www.suredividend.com/sure-analysis-research-database/","Intra-Cellular Therapies Inc")</f>
        <v>0</v>
      </c>
      <c r="C253">
        <v>-0.08509826369013501</v>
      </c>
      <c r="D253">
        <v>0.028969957081545</v>
      </c>
      <c r="E253">
        <v>-0.140834975810786</v>
      </c>
      <c r="F253">
        <v>-0.09391534391534301</v>
      </c>
      <c r="G253">
        <v>0.124003750586029</v>
      </c>
      <c r="H253">
        <v>0.467033807556983</v>
      </c>
      <c r="I253">
        <v>1.657982261640798</v>
      </c>
    </row>
    <row r="254" spans="1:9">
      <c r="A254" s="1" t="s">
        <v>266</v>
      </c>
      <c r="B254">
        <f>HYPERLINK("https://www.suredividend.com/sure-analysis-research-database/","Integer Holdings Corp")</f>
        <v>0</v>
      </c>
      <c r="C254">
        <v>0.08146313028271601</v>
      </c>
      <c r="D254">
        <v>0.332315978456014</v>
      </c>
      <c r="E254">
        <v>0.063790137614678</v>
      </c>
      <c r="F254">
        <v>0.08399065147531401</v>
      </c>
      <c r="G254">
        <v>-0.06958375125376101</v>
      </c>
      <c r="H254">
        <v>-0.059442332065906</v>
      </c>
      <c r="I254">
        <v>0.512945973496432</v>
      </c>
    </row>
    <row r="255" spans="1:9">
      <c r="A255" s="1" t="s">
        <v>267</v>
      </c>
      <c r="B255">
        <f>HYPERLINK("https://www.suredividend.com/sure-analysis-research-database/","ITeos Therapeutics Inc")</f>
        <v>0</v>
      </c>
      <c r="C255">
        <v>0.110542476970317</v>
      </c>
      <c r="D255">
        <v>0.139705882352941</v>
      </c>
      <c r="E255">
        <v>-0.164742109314857</v>
      </c>
      <c r="F255">
        <v>0.11111111111111</v>
      </c>
      <c r="G255">
        <v>-0.398725408700471</v>
      </c>
      <c r="H255">
        <v>-0.360259433962264</v>
      </c>
      <c r="I255">
        <v>0.139107611548556</v>
      </c>
    </row>
    <row r="256" spans="1:9">
      <c r="A256" s="1" t="s">
        <v>268</v>
      </c>
      <c r="B256">
        <f>HYPERLINK("https://www.suredividend.com/sure-analysis-research-database/","Janux Therapeutics Inc")</f>
        <v>0</v>
      </c>
      <c r="C256">
        <v>0.8076602830974181</v>
      </c>
      <c r="D256">
        <v>0.240571428571428</v>
      </c>
      <c r="E256">
        <v>0.363693467336683</v>
      </c>
      <c r="F256">
        <v>0.6484434320425211</v>
      </c>
      <c r="G256">
        <v>0.5529327610872671</v>
      </c>
      <c r="H256">
        <v>-0.136779324055665</v>
      </c>
      <c r="I256">
        <v>-0.136779324055665</v>
      </c>
    </row>
    <row r="257" spans="1:9">
      <c r="A257" s="1" t="s">
        <v>269</v>
      </c>
      <c r="B257">
        <f>HYPERLINK("https://www.suredividend.com/sure-analysis-research-database/","Jounce Therapeutics Inc")</f>
        <v>0</v>
      </c>
      <c r="C257">
        <v>0.4860259032038171</v>
      </c>
      <c r="D257">
        <v>-0.426315789473684</v>
      </c>
      <c r="E257">
        <v>-0.6784660766961651</v>
      </c>
      <c r="F257">
        <v>-0.018018018018018</v>
      </c>
      <c r="G257">
        <v>-0.8233387358184761</v>
      </c>
      <c r="H257">
        <v>-0.9091666666666661</v>
      </c>
      <c r="I257">
        <v>-0.949908088235294</v>
      </c>
    </row>
    <row r="258" spans="1:9">
      <c r="A258" s="1" t="s">
        <v>270</v>
      </c>
      <c r="B258">
        <f>HYPERLINK("https://www.suredividend.com/sure-analysis-JNJ/","Johnson &amp; Johnson")</f>
        <v>0</v>
      </c>
      <c r="C258">
        <v>-0.05031517334533901</v>
      </c>
      <c r="D258">
        <v>0.006633736607249001</v>
      </c>
      <c r="E258">
        <v>-0.00198314005653</v>
      </c>
      <c r="F258">
        <v>-0.04477780922728501</v>
      </c>
      <c r="G258">
        <v>0.050363151512737</v>
      </c>
      <c r="H258">
        <v>0.09774154347379201</v>
      </c>
      <c r="I258">
        <v>0.306940478209784</v>
      </c>
    </row>
    <row r="259" spans="1:9">
      <c r="A259" s="1" t="s">
        <v>271</v>
      </c>
      <c r="B259">
        <f>HYPERLINK("https://www.suredividend.com/sure-analysis-research-database/","Joint Corp")</f>
        <v>0</v>
      </c>
      <c r="C259">
        <v>0.226969292389852</v>
      </c>
      <c r="D259">
        <v>0.164765525982256</v>
      </c>
      <c r="E259">
        <v>0.092746730083234</v>
      </c>
      <c r="F259">
        <v>0.314735336194563</v>
      </c>
      <c r="G259">
        <v>-0.640242708944999</v>
      </c>
      <c r="H259">
        <v>-0.380310182063385</v>
      </c>
      <c r="I259">
        <v>2.732358615087826</v>
      </c>
    </row>
    <row r="260" spans="1:9">
      <c r="A260" s="1" t="s">
        <v>272</v>
      </c>
      <c r="B260">
        <f>HYPERLINK("https://www.suredividend.com/sure-analysis-research-database/","KalVista Pharmaceuticals Inc")</f>
        <v>0</v>
      </c>
      <c r="C260">
        <v>0.365137614678899</v>
      </c>
      <c r="D260">
        <v>0.6986301369863011</v>
      </c>
      <c r="E260">
        <v>-0.4541452677916361</v>
      </c>
      <c r="F260">
        <v>0.100591715976331</v>
      </c>
      <c r="G260">
        <v>-0.359173126614987</v>
      </c>
      <c r="H260">
        <v>-0.5329566854990581</v>
      </c>
      <c r="I260">
        <v>-0.337488869100623</v>
      </c>
    </row>
    <row r="261" spans="1:9">
      <c r="A261" s="1" t="s">
        <v>273</v>
      </c>
      <c r="B261">
        <f>HYPERLINK("https://www.suredividend.com/sure-analysis-research-database/","Chinook Therapeutics Inc")</f>
        <v>0</v>
      </c>
      <c r="C261">
        <v>0.039530332681017</v>
      </c>
      <c r="D261">
        <v>0.294346978557504</v>
      </c>
      <c r="E261">
        <v>0.424128686327077</v>
      </c>
      <c r="F261">
        <v>0.013740458015267</v>
      </c>
      <c r="G261">
        <v>1.088050314465408</v>
      </c>
      <c r="H261">
        <v>0.782550335570469</v>
      </c>
      <c r="I261">
        <v>-0.272328767123287</v>
      </c>
    </row>
    <row r="262" spans="1:9">
      <c r="A262" s="1" t="s">
        <v>274</v>
      </c>
      <c r="B262">
        <f>HYPERLINK("https://www.suredividend.com/sure-analysis-research-database/","Kamada Ltd")</f>
        <v>0</v>
      </c>
      <c r="C262">
        <v>0.179361179361179</v>
      </c>
      <c r="D262">
        <v>0.036717062634989</v>
      </c>
      <c r="E262">
        <v>0.004184100418409001</v>
      </c>
      <c r="F262">
        <v>0.197007481296758</v>
      </c>
      <c r="G262">
        <v>-0.232</v>
      </c>
      <c r="H262">
        <v>-0.287833827893175</v>
      </c>
      <c r="I262">
        <v>-0.142857142857142</v>
      </c>
    </row>
    <row r="263" spans="1:9">
      <c r="A263" s="1" t="s">
        <v>275</v>
      </c>
      <c r="B263">
        <f>HYPERLINK("https://www.suredividend.com/sure-analysis-research-database/","KemPharm Inc")</f>
        <v>0</v>
      </c>
      <c r="C263">
        <v>0.363238512035011</v>
      </c>
      <c r="D263">
        <v>0.114490161001789</v>
      </c>
      <c r="E263">
        <v>0.104609929078014</v>
      </c>
      <c r="F263">
        <v>0.357298474945533</v>
      </c>
      <c r="G263">
        <v>-0.03858024691358</v>
      </c>
      <c r="H263">
        <v>0.031456953642384</v>
      </c>
      <c r="I263">
        <v>0.101679929266136</v>
      </c>
    </row>
    <row r="264" spans="1:9">
      <c r="A264" s="1" t="s">
        <v>276</v>
      </c>
      <c r="B264">
        <f>HYPERLINK("https://www.suredividend.com/sure-analysis-research-database/","Kiniksa Pharmaceuticals Ltd")</f>
        <v>0</v>
      </c>
      <c r="C264">
        <v>-0.08943616331821101</v>
      </c>
      <c r="D264">
        <v>0.123101518784972</v>
      </c>
      <c r="E264">
        <v>0.204974271012006</v>
      </c>
      <c r="F264">
        <v>-0.062082777036048</v>
      </c>
      <c r="G264">
        <v>0.35486981677917</v>
      </c>
      <c r="H264">
        <v>-0.195764167143674</v>
      </c>
      <c r="I264">
        <v>-0.278376990241396</v>
      </c>
    </row>
    <row r="265" spans="1:9">
      <c r="A265" s="1" t="s">
        <v>277</v>
      </c>
      <c r="B265">
        <f>HYPERLINK("https://www.suredividend.com/sure-analysis-research-database/","Kinnate Biopharma Inc")</f>
        <v>0</v>
      </c>
      <c r="C265">
        <v>-0.08359133126934901</v>
      </c>
      <c r="D265">
        <v>-0.286746987951807</v>
      </c>
      <c r="E265">
        <v>-0.526778577138289</v>
      </c>
      <c r="F265">
        <v>-0.029508196721311</v>
      </c>
      <c r="G265">
        <v>-0.528662420382165</v>
      </c>
      <c r="H265">
        <v>-0.8440874374506181</v>
      </c>
      <c r="I265">
        <v>-0.8483218037407121</v>
      </c>
    </row>
    <row r="266" spans="1:9">
      <c r="A266" s="1" t="s">
        <v>278</v>
      </c>
      <c r="B266">
        <f>HYPERLINK("https://www.suredividend.com/sure-analysis-research-database/","Kodiak Sciences Inc")</f>
        <v>0</v>
      </c>
      <c r="C266">
        <v>0.103351955307262</v>
      </c>
      <c r="D266">
        <v>0.146589259796807</v>
      </c>
      <c r="E266">
        <v>-0.202020202020202</v>
      </c>
      <c r="F266">
        <v>0.103351955307262</v>
      </c>
      <c r="G266">
        <v>-0.863321799307958</v>
      </c>
      <c r="H266">
        <v>-0.9500063283128711</v>
      </c>
      <c r="I266">
        <v>-0.222440944881889</v>
      </c>
    </row>
    <row r="267" spans="1:9">
      <c r="A267" s="1" t="s">
        <v>279</v>
      </c>
      <c r="B267">
        <f>HYPERLINK("https://www.suredividend.com/sure-analysis-research-database/","Karyopharm Therapeutics Inc")</f>
        <v>0</v>
      </c>
      <c r="C267">
        <v>0.112211221122112</v>
      </c>
      <c r="D267">
        <v>-0.259340659340659</v>
      </c>
      <c r="E267">
        <v>-0.296450939457202</v>
      </c>
      <c r="F267">
        <v>-0.008823529411764001</v>
      </c>
      <c r="G267">
        <v>-0.592995169082125</v>
      </c>
      <c r="H267">
        <v>-0.776228419654714</v>
      </c>
      <c r="I267">
        <v>-0.6633366633366631</v>
      </c>
    </row>
    <row r="268" spans="1:9">
      <c r="A268" s="1" t="s">
        <v>280</v>
      </c>
      <c r="B268">
        <f>HYPERLINK("https://www.suredividend.com/sure-analysis-research-database/","Kronos Bio Inc")</f>
        <v>0</v>
      </c>
      <c r="C268">
        <v>0.533783783783783</v>
      </c>
      <c r="D268">
        <v>-0.197879858657243</v>
      </c>
      <c r="E268">
        <v>-0.5811808118081181</v>
      </c>
      <c r="F268">
        <v>0.401234567901234</v>
      </c>
      <c r="G268">
        <v>-0.768603465851172</v>
      </c>
      <c r="H268">
        <v>-0.92843631778058</v>
      </c>
      <c r="I268">
        <v>-0.9161433321019581</v>
      </c>
    </row>
    <row r="269" spans="1:9">
      <c r="A269" s="1" t="s">
        <v>281</v>
      </c>
      <c r="B269">
        <f>HYPERLINK("https://www.suredividend.com/sure-analysis-research-database/","Keros Therapeutics Inc")</f>
        <v>0</v>
      </c>
      <c r="C269">
        <v>0.029112377850162</v>
      </c>
      <c r="D269">
        <v>0.124332740213523</v>
      </c>
      <c r="E269">
        <v>0.676616915422885</v>
      </c>
      <c r="F269">
        <v>0.052686380674718</v>
      </c>
      <c r="G269">
        <v>0.091792656587472</v>
      </c>
      <c r="H269">
        <v>-0.213719085394307</v>
      </c>
      <c r="I269">
        <v>1.517430278884462</v>
      </c>
    </row>
    <row r="270" spans="1:9">
      <c r="A270" s="1" t="s">
        <v>282</v>
      </c>
      <c r="B270">
        <f>HYPERLINK("https://www.suredividend.com/sure-analysis-research-database/","Karuna Therapeutics Inc")</f>
        <v>0</v>
      </c>
      <c r="C270">
        <v>-0.042329349007211</v>
      </c>
      <c r="D270">
        <v>-0.07746110291668601</v>
      </c>
      <c r="E270">
        <v>0.47444866920152</v>
      </c>
      <c r="F270">
        <v>-0.013282442748091</v>
      </c>
      <c r="G270">
        <v>0.75593189639558</v>
      </c>
      <c r="H270">
        <v>0.9325226751719321</v>
      </c>
      <c r="I270">
        <v>8.684815184815184</v>
      </c>
    </row>
    <row r="271" spans="1:9">
      <c r="A271" s="1" t="s">
        <v>283</v>
      </c>
      <c r="B271">
        <f>HYPERLINK("https://www.suredividend.com/sure-analysis-research-database/","Krystal Biotech Inc")</f>
        <v>0</v>
      </c>
      <c r="C271">
        <v>0.04880568108457</v>
      </c>
      <c r="D271">
        <v>0.164587813620071</v>
      </c>
      <c r="E271">
        <v>0.140070175438596</v>
      </c>
      <c r="F271">
        <v>0.025372380711941</v>
      </c>
      <c r="G271">
        <v>0.4691625972146861</v>
      </c>
      <c r="H271">
        <v>0.166762424590634</v>
      </c>
      <c r="I271">
        <v>6.924878048780489</v>
      </c>
    </row>
    <row r="272" spans="1:9">
      <c r="A272" s="1" t="s">
        <v>284</v>
      </c>
      <c r="B272">
        <f>HYPERLINK("https://www.suredividend.com/sure-analysis-research-database/","Kura Oncology Inc")</f>
        <v>0</v>
      </c>
      <c r="C272">
        <v>0.159866777685262</v>
      </c>
      <c r="D272">
        <v>-0.175739644970414</v>
      </c>
      <c r="E272">
        <v>-0.118354430379746</v>
      </c>
      <c r="F272">
        <v>0.122481869460112</v>
      </c>
      <c r="G272">
        <v>0.182512733446519</v>
      </c>
      <c r="H272">
        <v>-0.593403385872737</v>
      </c>
      <c r="I272">
        <v>-0.217415730337078</v>
      </c>
    </row>
    <row r="273" spans="1:9">
      <c r="A273" s="1" t="s">
        <v>285</v>
      </c>
      <c r="B273">
        <f>HYPERLINK("https://www.suredividend.com/sure-analysis-research-database/","Kymera Therapeutics Inc")</f>
        <v>0</v>
      </c>
      <c r="C273">
        <v>0.271802325581395</v>
      </c>
      <c r="D273">
        <v>0.399999999999999</v>
      </c>
      <c r="E273">
        <v>0.538461538461538</v>
      </c>
      <c r="F273">
        <v>0.402243589743589</v>
      </c>
      <c r="G273">
        <v>-0.07991587802313301</v>
      </c>
      <c r="H273">
        <v>-0.5454545454545451</v>
      </c>
      <c r="I273">
        <v>0.052315093205051</v>
      </c>
    </row>
    <row r="274" spans="1:9">
      <c r="A274" s="1" t="s">
        <v>286</v>
      </c>
      <c r="B274">
        <f>HYPERLINK("https://www.suredividend.com/sure-analysis-research-database/","Kezar Life Sciences Inc")</f>
        <v>0</v>
      </c>
      <c r="C274">
        <v>-0.06821480406386</v>
      </c>
      <c r="D274">
        <v>-0.119341563786008</v>
      </c>
      <c r="E274">
        <v>-0.38030888030888</v>
      </c>
      <c r="F274">
        <v>-0.088068181818181</v>
      </c>
      <c r="G274">
        <v>-0.478048780487804</v>
      </c>
      <c r="H274">
        <v>0.202247191011236</v>
      </c>
      <c r="I274">
        <v>-0.6383098591549291</v>
      </c>
    </row>
    <row r="275" spans="1:9">
      <c r="A275" s="1" t="s">
        <v>287</v>
      </c>
      <c r="B275">
        <f>HYPERLINK("https://www.suredividend.com/sure-analysis-research-database/","Standard BioTools Inc")</f>
        <v>0</v>
      </c>
      <c r="C275">
        <v>0.5760000000000001</v>
      </c>
      <c r="D275">
        <v>0.8411214953271021</v>
      </c>
      <c r="E275">
        <v>0.34931506849315</v>
      </c>
      <c r="F275">
        <v>0.6837606837606831</v>
      </c>
      <c r="G275">
        <v>-0.306338028169014</v>
      </c>
      <c r="H275">
        <v>-0.680194805194805</v>
      </c>
      <c r="I275">
        <v>-0.7010622154779971</v>
      </c>
    </row>
    <row r="276" spans="1:9">
      <c r="A276" s="1" t="s">
        <v>288</v>
      </c>
      <c r="B276">
        <f>HYPERLINK("https://www.suredividend.com/sure-analysis-research-database/","Landos Biopharma Inc")</f>
        <v>0</v>
      </c>
      <c r="C276">
        <v>0.030232558139534</v>
      </c>
      <c r="D276">
        <v>0.05476190476190401</v>
      </c>
      <c r="E276">
        <v>-0.461267177429162</v>
      </c>
      <c r="F276">
        <v>-0.114177164567086</v>
      </c>
      <c r="G276">
        <v>-0.8493197278911561</v>
      </c>
      <c r="H276">
        <v>-0.9630833333333331</v>
      </c>
      <c r="I276">
        <v>-0.9630833333333331</v>
      </c>
    </row>
    <row r="277" spans="1:9">
      <c r="A277" s="1" t="s">
        <v>289</v>
      </c>
      <c r="B277">
        <f>HYPERLINK("https://www.suredividend.com/sure-analysis-research-database/","Lineage Cell Therapeutics Inc")</f>
        <v>0</v>
      </c>
      <c r="C277">
        <v>0.221311475409836</v>
      </c>
      <c r="D277">
        <v>0.36697247706422</v>
      </c>
      <c r="E277">
        <v>-0.09696969696969601</v>
      </c>
      <c r="F277">
        <v>0.273504273504273</v>
      </c>
      <c r="G277">
        <v>-0.050955414012738</v>
      </c>
      <c r="H277">
        <v>-0.460144927536231</v>
      </c>
      <c r="I277">
        <v>-0.392431903441526</v>
      </c>
    </row>
    <row r="278" spans="1:9">
      <c r="A278" s="1" t="s">
        <v>290</v>
      </c>
      <c r="B278">
        <f>HYPERLINK("https://www.suredividend.com/sure-analysis-research-database/","Legend Biotech Corp")</f>
        <v>0</v>
      </c>
      <c r="C278">
        <v>0.07343626286619101</v>
      </c>
      <c r="D278">
        <v>0.138568129330253</v>
      </c>
      <c r="E278">
        <v>0.09555555555555501</v>
      </c>
      <c r="F278">
        <v>0.08633814102564001</v>
      </c>
      <c r="G278">
        <v>0.383065544503953</v>
      </c>
      <c r="H278">
        <v>0.8790713790713791</v>
      </c>
      <c r="I278">
        <v>0.465675675675675</v>
      </c>
    </row>
    <row r="279" spans="1:9">
      <c r="A279" s="1" t="s">
        <v>291</v>
      </c>
      <c r="B279">
        <f>HYPERLINK("https://www.suredividend.com/sure-analysis-research-database/","Ligand Pharmaceuticals, Inc.")</f>
        <v>0</v>
      </c>
      <c r="C279">
        <v>0.07890301823195901</v>
      </c>
      <c r="D279">
        <v>-0.190202391904323</v>
      </c>
      <c r="E279">
        <v>-0.259827622451124</v>
      </c>
      <c r="F279">
        <v>0.05419161676646701</v>
      </c>
      <c r="G279">
        <v>-0.38325451042214</v>
      </c>
      <c r="H279">
        <v>-0.477944992215879</v>
      </c>
      <c r="I279">
        <v>-0.5480392786085611</v>
      </c>
    </row>
    <row r="280" spans="1:9">
      <c r="A280" s="1" t="s">
        <v>292</v>
      </c>
      <c r="B280">
        <f>HYPERLINK("https://www.suredividend.com/sure-analysis-research-database/","Laboratory Corp. Of America Holdings")</f>
        <v>0</v>
      </c>
      <c r="C280">
        <v>0.102013538567671</v>
      </c>
      <c r="D280">
        <v>0.210811701939174</v>
      </c>
      <c r="E280">
        <v>0.03197678526654101</v>
      </c>
      <c r="F280">
        <v>0.08540003397316101</v>
      </c>
      <c r="G280">
        <v>-0.050689094457159</v>
      </c>
      <c r="H280">
        <v>0.128493455276619</v>
      </c>
      <c r="I280">
        <v>0.478320871803859</v>
      </c>
    </row>
    <row r="281" spans="1:9">
      <c r="A281" s="1" t="s">
        <v>293</v>
      </c>
      <c r="B281">
        <f>HYPERLINK("https://www.suredividend.com/sure-analysis-LLY/","Lilly(Eli) &amp; Co")</f>
        <v>0</v>
      </c>
      <c r="C281">
        <v>-0.059617945164533</v>
      </c>
      <c r="D281">
        <v>0.018385796568263</v>
      </c>
      <c r="E281">
        <v>0.06499527003863301</v>
      </c>
      <c r="F281">
        <v>-0.05404001749398601</v>
      </c>
      <c r="G281">
        <v>0.443264487694696</v>
      </c>
      <c r="H281">
        <v>0.7599040690312411</v>
      </c>
      <c r="I281">
        <v>3.454143188469964</v>
      </c>
    </row>
    <row r="282" spans="1:9">
      <c r="A282" s="1" t="s">
        <v>294</v>
      </c>
      <c r="B282">
        <f>HYPERLINK("https://www.suredividend.com/sure-analysis-research-database/","Lemaitre Vascular Inc")</f>
        <v>0</v>
      </c>
      <c r="C282">
        <v>0.010499250053567</v>
      </c>
      <c r="D282">
        <v>-0.055583591666065</v>
      </c>
      <c r="E282">
        <v>-0.023618656419769</v>
      </c>
      <c r="F282">
        <v>0.02477183833116</v>
      </c>
      <c r="G282">
        <v>0.08720710419298601</v>
      </c>
      <c r="H282">
        <v>0.07387807521700701</v>
      </c>
      <c r="I282">
        <v>0.4971666216924071</v>
      </c>
    </row>
    <row r="283" spans="1:9">
      <c r="A283" s="1" t="s">
        <v>295</v>
      </c>
      <c r="B283">
        <f>HYPERLINK("https://www.suredividend.com/sure-analysis-research-database/","Lantheus Holdings Inc")</f>
        <v>0</v>
      </c>
      <c r="C283">
        <v>0.020049646744319</v>
      </c>
      <c r="D283">
        <v>-0.261440619383381</v>
      </c>
      <c r="E283">
        <v>-0.256920294894978</v>
      </c>
      <c r="F283">
        <v>0.048273155416012</v>
      </c>
      <c r="G283">
        <v>1.117320650019817</v>
      </c>
      <c r="H283">
        <v>2.468831168831169</v>
      </c>
      <c r="I283">
        <v>1.342982456140351</v>
      </c>
    </row>
    <row r="284" spans="1:9">
      <c r="A284" s="1" t="s">
        <v>296</v>
      </c>
      <c r="B284">
        <f>HYPERLINK("https://www.suredividend.com/sure-analysis-research-database/","Leap Therapeutics Inc")</f>
        <v>0</v>
      </c>
      <c r="C284">
        <v>0.605850826261723</v>
      </c>
      <c r="D284">
        <v>-0.177889562135589</v>
      </c>
      <c r="E284">
        <v>-0.369210526315789</v>
      </c>
      <c r="F284">
        <v>0.5979999999999991</v>
      </c>
      <c r="G284">
        <v>-0.6591943127962081</v>
      </c>
      <c r="H284">
        <v>-0.7028512396694211</v>
      </c>
      <c r="I284">
        <v>-0.8832629870129871</v>
      </c>
    </row>
    <row r="285" spans="1:9">
      <c r="A285" s="1" t="s">
        <v>297</v>
      </c>
      <c r="B285">
        <f>HYPERLINK("https://www.suredividend.com/sure-analysis-research-database/","Larimar Therapeutics Inc")</f>
        <v>0</v>
      </c>
      <c r="C285">
        <v>-0.08324552160168601</v>
      </c>
      <c r="D285">
        <v>0.298507462686566</v>
      </c>
      <c r="E285">
        <v>1.301587301587301</v>
      </c>
      <c r="F285">
        <v>0.053268765133171</v>
      </c>
      <c r="G285">
        <v>-0.4947735191637631</v>
      </c>
      <c r="H285">
        <v>-0.7609890109890111</v>
      </c>
      <c r="I285">
        <v>-0.28099173553719</v>
      </c>
    </row>
    <row r="286" spans="1:9">
      <c r="A286" s="1" t="s">
        <v>298</v>
      </c>
      <c r="B286">
        <f>HYPERLINK("https://www.suredividend.com/sure-analysis-research-database/","Lyell Immunopharma Inc")</f>
        <v>0</v>
      </c>
      <c r="C286">
        <v>-0.003333333333333</v>
      </c>
      <c r="D286">
        <v>-0.543511450381679</v>
      </c>
      <c r="E286">
        <v>-0.5008347245409011</v>
      </c>
      <c r="F286">
        <v>-0.138328530259365</v>
      </c>
      <c r="G286">
        <v>-0.4282982791586991</v>
      </c>
      <c r="H286">
        <v>-0.8229721728833631</v>
      </c>
      <c r="I286">
        <v>-0.8229721728833631</v>
      </c>
    </row>
    <row r="287" spans="1:9">
      <c r="A287" s="1" t="s">
        <v>299</v>
      </c>
      <c r="B287">
        <f>HYPERLINK("https://www.suredividend.com/sure-analysis-research-database/","Mustang Bio Inc")</f>
        <v>0</v>
      </c>
      <c r="C287">
        <v>0.9684507042253521</v>
      </c>
      <c r="D287">
        <v>0.543968183826778</v>
      </c>
      <c r="E287">
        <v>0.08408315234253801</v>
      </c>
      <c r="F287">
        <v>0.769561914408711</v>
      </c>
      <c r="G287">
        <v>-0.462461538461538</v>
      </c>
      <c r="H287">
        <v>-0.854416666666666</v>
      </c>
      <c r="I287">
        <v>-0.9429551020408161</v>
      </c>
    </row>
    <row r="288" spans="1:9">
      <c r="A288" s="1" t="s">
        <v>300</v>
      </c>
      <c r="B288">
        <f>HYPERLINK("https://www.suredividend.com/sure-analysis-MCK/","Mckesson Corporation")</f>
        <v>0</v>
      </c>
      <c r="C288">
        <v>-0.006360721232192001</v>
      </c>
      <c r="D288">
        <v>0.021410055987882</v>
      </c>
      <c r="E288">
        <v>0.156578322202699</v>
      </c>
      <c r="F288">
        <v>0.007784175730432</v>
      </c>
      <c r="G288">
        <v>0.539964991907892</v>
      </c>
      <c r="H288">
        <v>1.096692789360132</v>
      </c>
      <c r="I288">
        <v>1.318913832636302</v>
      </c>
    </row>
    <row r="289" spans="1:9">
      <c r="A289" s="1" t="s">
        <v>301</v>
      </c>
      <c r="B289">
        <f>HYPERLINK("https://www.suredividend.com/sure-analysis-research-database/","Seres Therapeutics Inc")</f>
        <v>0</v>
      </c>
      <c r="C289">
        <v>-0.08756567425569101</v>
      </c>
      <c r="D289">
        <v>-0.202143950995405</v>
      </c>
      <c r="E289">
        <v>0.411924119241192</v>
      </c>
      <c r="F289">
        <v>-0.06964285714285701</v>
      </c>
      <c r="G289">
        <v>-0.306258322237017</v>
      </c>
      <c r="H289">
        <v>-0.7844435250310301</v>
      </c>
      <c r="I289">
        <v>-0.507095553453169</v>
      </c>
    </row>
    <row r="290" spans="1:9">
      <c r="A290" s="1" t="s">
        <v>302</v>
      </c>
      <c r="B290">
        <f>HYPERLINK("https://www.suredividend.com/sure-analysis-research-database/","Pediatrix Medical Group Inc")</f>
        <v>0</v>
      </c>
      <c r="C290">
        <v>0.006622516556291</v>
      </c>
      <c r="D290">
        <v>-0.138810198300283</v>
      </c>
      <c r="E290">
        <v>-0.35042735042735</v>
      </c>
      <c r="F290">
        <v>0.022880215343203</v>
      </c>
      <c r="G290">
        <v>-0.377559377559377</v>
      </c>
      <c r="H290">
        <v>-0.379338505512454</v>
      </c>
      <c r="I290">
        <v>-0.715994020926756</v>
      </c>
    </row>
    <row r="291" spans="1:9">
      <c r="A291" s="1" t="s">
        <v>303</v>
      </c>
      <c r="B291">
        <f>HYPERLINK("https://www.suredividend.com/sure-analysis-research-database/","Madrigal Pharmaceuticals Inc")</f>
        <v>0</v>
      </c>
      <c r="C291">
        <v>0.05984175793801601</v>
      </c>
      <c r="D291">
        <v>3.535709004879491</v>
      </c>
      <c r="E291">
        <v>3.412399309551208</v>
      </c>
      <c r="F291">
        <v>0.056847545219638</v>
      </c>
      <c r="G291">
        <v>3.825389334591789</v>
      </c>
      <c r="H291">
        <v>1.805212620027434</v>
      </c>
      <c r="I291">
        <v>1.46207560799422</v>
      </c>
    </row>
    <row r="292" spans="1:9">
      <c r="A292" s="1" t="s">
        <v>304</v>
      </c>
      <c r="B292">
        <f>HYPERLINK("https://www.suredividend.com/sure-analysis-research-database/","Veradigm Inc")</f>
        <v>0</v>
      </c>
      <c r="C292">
        <v>0.024930747922437</v>
      </c>
      <c r="D292">
        <v>0.298245614035087</v>
      </c>
      <c r="E292">
        <v>0.246630727762803</v>
      </c>
      <c r="F292">
        <v>0.04875283446712</v>
      </c>
      <c r="G292">
        <v>0.07934655775962601</v>
      </c>
      <c r="H292">
        <v>0.114457831325301</v>
      </c>
      <c r="I292">
        <v>0.213910761154855</v>
      </c>
    </row>
    <row r="293" spans="1:9">
      <c r="A293" s="1" t="s">
        <v>305</v>
      </c>
      <c r="B293">
        <f>HYPERLINK("https://www.suredividend.com/sure-analysis-MDT/","Medtronic Plc")</f>
        <v>0</v>
      </c>
      <c r="C293">
        <v>0.04860031104199</v>
      </c>
      <c r="D293">
        <v>-0.019580519570219</v>
      </c>
      <c r="E293">
        <v>-0.08838425093938801</v>
      </c>
      <c r="F293">
        <v>0.04104477611940301</v>
      </c>
      <c r="G293">
        <v>-0.210140966066617</v>
      </c>
      <c r="H293">
        <v>-0.277377015212504</v>
      </c>
      <c r="I293">
        <v>0.038701949925091</v>
      </c>
    </row>
    <row r="294" spans="1:9">
      <c r="A294" s="1" t="s">
        <v>306</v>
      </c>
      <c r="B294">
        <f>HYPERLINK("https://www.suredividend.com/sure-analysis-research-database/","Medpace Holdings Inc")</f>
        <v>0</v>
      </c>
      <c r="C294">
        <v>0.088085854029156</v>
      </c>
      <c r="D294">
        <v>0.458190148911798</v>
      </c>
      <c r="E294">
        <v>0.399755650580329</v>
      </c>
      <c r="F294">
        <v>0.07876277011440101</v>
      </c>
      <c r="G294">
        <v>0.3905813812355861</v>
      </c>
      <c r="H294">
        <v>0.60282596530498</v>
      </c>
      <c r="I294">
        <v>4.9671875</v>
      </c>
    </row>
    <row r="295" spans="1:9">
      <c r="A295" s="1" t="s">
        <v>307</v>
      </c>
      <c r="B295">
        <f>HYPERLINK("https://www.suredividend.com/sure-analysis-research-database/","Mesoblast Ltd")</f>
        <v>0</v>
      </c>
      <c r="C295">
        <v>0.039087947882736</v>
      </c>
      <c r="D295">
        <v>0.006309148264984001</v>
      </c>
      <c r="E295">
        <v>-0.06725146198830401</v>
      </c>
      <c r="F295">
        <v>0.096219931271477</v>
      </c>
      <c r="G295">
        <v>-0.238663484486873</v>
      </c>
      <c r="H295">
        <v>-0.6635021097046411</v>
      </c>
      <c r="I295">
        <v>-0.458404074702886</v>
      </c>
    </row>
    <row r="296" spans="1:9">
      <c r="A296" s="1" t="s">
        <v>308</v>
      </c>
      <c r="B296">
        <f>HYPERLINK("https://www.suredividend.com/sure-analysis-research-database/","Macrogenics Inc")</f>
        <v>0</v>
      </c>
      <c r="C296">
        <v>-0.03338898163606</v>
      </c>
      <c r="D296">
        <v>0.20625</v>
      </c>
      <c r="E296">
        <v>0.5277044854881261</v>
      </c>
      <c r="F296">
        <v>-0.137108792846497</v>
      </c>
      <c r="G296">
        <v>-0.5444531864673481</v>
      </c>
      <c r="H296">
        <v>-0.740707568293775</v>
      </c>
      <c r="I296">
        <v>-0.698280354351224</v>
      </c>
    </row>
    <row r="297" spans="1:9">
      <c r="A297" s="1" t="s">
        <v>309</v>
      </c>
      <c r="B297">
        <f>HYPERLINK("https://www.suredividend.com/sure-analysis-research-database/","Magenta Therapeutics Inc")</f>
        <v>0</v>
      </c>
      <c r="C297">
        <v>0.406896551724138</v>
      </c>
      <c r="D297">
        <v>-0.54054054054054</v>
      </c>
      <c r="E297">
        <v>-0.7524271844660191</v>
      </c>
      <c r="F297">
        <v>0.291139240506329</v>
      </c>
      <c r="G297">
        <v>-0.856942496493688</v>
      </c>
      <c r="H297">
        <v>-0.9384800965018091</v>
      </c>
      <c r="I297">
        <v>-0.9648760330578511</v>
      </c>
    </row>
    <row r="298" spans="1:9">
      <c r="A298" s="1" t="s">
        <v>310</v>
      </c>
      <c r="B298">
        <f>HYPERLINK("https://www.suredividend.com/sure-analysis-research-database/","MeiraGTx Holdings plc")</f>
        <v>0</v>
      </c>
      <c r="C298">
        <v>0.07979626485568701</v>
      </c>
      <c r="D298">
        <v>-0.170795306388526</v>
      </c>
      <c r="E298">
        <v>-0.221542227662178</v>
      </c>
      <c r="F298">
        <v>-0.024539877300613</v>
      </c>
      <c r="G298">
        <v>-0.588082901554404</v>
      </c>
      <c r="H298">
        <v>-0.583769633507853</v>
      </c>
      <c r="I298">
        <v>-0.5760000000000001</v>
      </c>
    </row>
    <row r="299" spans="1:9">
      <c r="A299" s="1" t="s">
        <v>311</v>
      </c>
      <c r="B299">
        <f>HYPERLINK("https://www.suredividend.com/sure-analysis-research-database/","Mirum Pharmaceuticals Inc")</f>
        <v>0</v>
      </c>
      <c r="C299">
        <v>0.163108921729611</v>
      </c>
      <c r="D299">
        <v>0.088627049180327</v>
      </c>
      <c r="E299">
        <v>-0.135827572183814</v>
      </c>
      <c r="F299">
        <v>0.08974358974358901</v>
      </c>
      <c r="G299">
        <v>0.257396449704142</v>
      </c>
      <c r="H299">
        <v>0.127919320594479</v>
      </c>
      <c r="I299">
        <v>0.608629825889477</v>
      </c>
    </row>
    <row r="300" spans="1:9">
      <c r="A300" s="1" t="s">
        <v>312</v>
      </c>
      <c r="B300">
        <f>HYPERLINK("https://www.suredividend.com/sure-analysis-research-database/","Mesa Laboratories, Inc.")</f>
        <v>0</v>
      </c>
      <c r="C300">
        <v>0.190326481257557</v>
      </c>
      <c r="D300">
        <v>0.662301520961986</v>
      </c>
      <c r="E300">
        <v>-0.050557980439218</v>
      </c>
      <c r="F300">
        <v>0.184525600144395</v>
      </c>
      <c r="G300">
        <v>-0.328962226176676</v>
      </c>
      <c r="H300">
        <v>-0.313525719075533</v>
      </c>
      <c r="I300">
        <v>0.498358791784598</v>
      </c>
    </row>
    <row r="301" spans="1:9">
      <c r="A301" s="1" t="s">
        <v>313</v>
      </c>
      <c r="B301">
        <f>HYPERLINK("https://www.suredividend.com/sure-analysis-research-database/","Merit Medical Systems, Inc.")</f>
        <v>0</v>
      </c>
      <c r="C301">
        <v>-0.003971067933626</v>
      </c>
      <c r="D301">
        <v>0.212115982050397</v>
      </c>
      <c r="E301">
        <v>0.273898059132958</v>
      </c>
      <c r="F301">
        <v>-0.005522514868309</v>
      </c>
      <c r="G301">
        <v>0.260861759425493</v>
      </c>
      <c r="H301">
        <v>0.236008447729672</v>
      </c>
      <c r="I301">
        <v>0.463125</v>
      </c>
    </row>
    <row r="302" spans="1:9">
      <c r="A302" s="1" t="s">
        <v>314</v>
      </c>
      <c r="B302">
        <f>HYPERLINK("https://www.suredividend.com/sure-analysis-research-database/","Mannkind Corp")</f>
        <v>0</v>
      </c>
      <c r="C302">
        <v>-0.08653846153846101</v>
      </c>
      <c r="D302">
        <v>0.426426426426426</v>
      </c>
      <c r="E302">
        <v>0.353276353276353</v>
      </c>
      <c r="F302">
        <v>-0.09867172675521801</v>
      </c>
      <c r="G302">
        <v>0.2532981530343</v>
      </c>
      <c r="H302">
        <v>0.392961876832844</v>
      </c>
      <c r="I302">
        <v>0.907630522088353</v>
      </c>
    </row>
    <row r="303" spans="1:9">
      <c r="A303" s="1" t="s">
        <v>315</v>
      </c>
      <c r="B303">
        <f>HYPERLINK("https://www.suredividend.com/sure-analysis-research-database/","ModivCare Inc")</f>
        <v>0</v>
      </c>
      <c r="C303">
        <v>0.156170729017315</v>
      </c>
      <c r="D303">
        <v>0.178924876293297</v>
      </c>
      <c r="E303">
        <v>0.063723997970573</v>
      </c>
      <c r="F303">
        <v>0.168282625654741</v>
      </c>
      <c r="G303">
        <v>-0.089384989576094</v>
      </c>
      <c r="H303">
        <v>-0.374485351154603</v>
      </c>
      <c r="I303">
        <v>0.610539253341527</v>
      </c>
    </row>
    <row r="304" spans="1:9">
      <c r="A304" s="1" t="s">
        <v>316</v>
      </c>
      <c r="B304">
        <f>HYPERLINK("https://www.suredividend.com/sure-analysis-research-database/","Molina Healthcare Inc")</f>
        <v>0</v>
      </c>
      <c r="C304">
        <v>-0.108817449141624</v>
      </c>
      <c r="D304">
        <v>-0.174621233142793</v>
      </c>
      <c r="E304">
        <v>-0.016759222530741</v>
      </c>
      <c r="F304">
        <v>-0.09923687238810401</v>
      </c>
      <c r="G304">
        <v>0.069656214039125</v>
      </c>
      <c r="H304">
        <v>0.337996491385902</v>
      </c>
      <c r="I304">
        <v>2.239137536752695</v>
      </c>
    </row>
    <row r="305" spans="1:9">
      <c r="A305" s="1" t="s">
        <v>317</v>
      </c>
      <c r="B305">
        <f>HYPERLINK("https://www.suredividend.com/sure-analysis-research-database/","Morphic Holding Inc")</f>
        <v>0</v>
      </c>
      <c r="C305">
        <v>0.160545248012116</v>
      </c>
      <c r="D305">
        <v>0.238884397736459</v>
      </c>
      <c r="E305">
        <v>0.128082443871917</v>
      </c>
      <c r="F305">
        <v>0.145794392523364</v>
      </c>
      <c r="G305">
        <v>-0.233941514621344</v>
      </c>
      <c r="H305">
        <v>0.02886874790198</v>
      </c>
      <c r="I305">
        <v>0.7027777777777771</v>
      </c>
    </row>
    <row r="306" spans="1:9">
      <c r="A306" s="1" t="s">
        <v>318</v>
      </c>
      <c r="B306">
        <f>HYPERLINK("https://www.suredividend.com/sure-analysis-research-database/","Mereo Biopharma Group Plc")</f>
        <v>0</v>
      </c>
      <c r="C306">
        <v>0.7128730354935541</v>
      </c>
      <c r="D306">
        <v>-0.010204081632653</v>
      </c>
      <c r="E306">
        <v>-0.389937106918239</v>
      </c>
      <c r="F306">
        <v>0.293333333333333</v>
      </c>
      <c r="G306">
        <v>-0.17094017094017</v>
      </c>
      <c r="H306">
        <v>-0.694968553459119</v>
      </c>
      <c r="I306">
        <v>-0.850771526591898</v>
      </c>
    </row>
    <row r="307" spans="1:9">
      <c r="A307" s="1" t="s">
        <v>319</v>
      </c>
      <c r="B307">
        <f>HYPERLINK("https://www.suredividend.com/sure-analysis-MRK/","Merck &amp; Co Inc")</f>
        <v>0</v>
      </c>
      <c r="C307">
        <v>-0.010530105301053</v>
      </c>
      <c r="D307">
        <v>0.156772442847928</v>
      </c>
      <c r="E307">
        <v>0.237636580187457</v>
      </c>
      <c r="F307">
        <v>-0.009103199639477</v>
      </c>
      <c r="G307">
        <v>0.41878018972991</v>
      </c>
      <c r="H307">
        <v>0.448568823489108</v>
      </c>
      <c r="I307">
        <v>1.096179439366379</v>
      </c>
    </row>
    <row r="308" spans="1:9">
      <c r="A308" s="1" t="s">
        <v>320</v>
      </c>
      <c r="B308">
        <f>HYPERLINK("https://www.suredividend.com/sure-analysis-research-database/","Moderna Inc")</f>
        <v>0</v>
      </c>
      <c r="C308">
        <v>-0.076461626356884</v>
      </c>
      <c r="D308">
        <v>0.511689526184538</v>
      </c>
      <c r="E308">
        <v>0.148558233169518</v>
      </c>
      <c r="F308">
        <v>0.07994655383587501</v>
      </c>
      <c r="G308">
        <v>0.211844817892172</v>
      </c>
      <c r="H308">
        <v>0.458715596330275</v>
      </c>
      <c r="I308">
        <v>9.429032258064517</v>
      </c>
    </row>
    <row r="309" spans="1:9">
      <c r="A309" s="1" t="s">
        <v>321</v>
      </c>
      <c r="B309">
        <f>HYPERLINK("https://www.suredividend.com/sure-analysis-research-database/","Marinus Pharmaceuticals Inc")</f>
        <v>0</v>
      </c>
      <c r="C309">
        <v>0.522911051212938</v>
      </c>
      <c r="D309">
        <v>0.13</v>
      </c>
      <c r="E309">
        <v>-0.082792207792207</v>
      </c>
      <c r="F309">
        <v>0.419597989949748</v>
      </c>
      <c r="G309">
        <v>-0.450389105058365</v>
      </c>
      <c r="H309">
        <v>-0.571969696969696</v>
      </c>
      <c r="I309">
        <v>-0.7931918008784771</v>
      </c>
    </row>
    <row r="310" spans="1:9">
      <c r="A310" s="1" t="s">
        <v>322</v>
      </c>
      <c r="B310">
        <f>HYPERLINK("https://www.suredividend.com/sure-analysis-research-database/","Mersana Therapeutics Inc")</f>
        <v>0</v>
      </c>
      <c r="C310">
        <v>0.057851239669421</v>
      </c>
      <c r="D310">
        <v>-0.109874826147426</v>
      </c>
      <c r="E310">
        <v>0.109185441941074</v>
      </c>
      <c r="F310">
        <v>0.09215017064846401</v>
      </c>
      <c r="G310">
        <v>0.252446183953033</v>
      </c>
      <c r="H310">
        <v>-0.6806387225548901</v>
      </c>
      <c r="I310">
        <v>-0.602731222842954</v>
      </c>
    </row>
    <row r="311" spans="1:9">
      <c r="A311" s="1" t="s">
        <v>323</v>
      </c>
      <c r="B311">
        <f>HYPERLINK("https://www.suredividend.com/sure-analysis-research-database/","Mirati Therapeutics Inc")</f>
        <v>0</v>
      </c>
      <c r="C311">
        <v>0.105301379811183</v>
      </c>
      <c r="D311">
        <v>-0.277874426696188</v>
      </c>
      <c r="E311">
        <v>-0.344342331993107</v>
      </c>
      <c r="F311">
        <v>0.007724564113882001</v>
      </c>
      <c r="G311">
        <v>-0.599579058142594</v>
      </c>
      <c r="H311">
        <v>-0.7855633306720511</v>
      </c>
      <c r="I311">
        <v>0.7835937499999991</v>
      </c>
    </row>
    <row r="312" spans="1:9">
      <c r="A312" s="1" t="s">
        <v>324</v>
      </c>
      <c r="B312">
        <f>HYPERLINK("https://www.suredividend.com/sure-analysis-research-database/","Merus N.V")</f>
        <v>0</v>
      </c>
      <c r="C312">
        <v>-0.002708192281651</v>
      </c>
      <c r="D312">
        <v>-0.349381625441696</v>
      </c>
      <c r="E312">
        <v>-0.423483365949119</v>
      </c>
      <c r="F312">
        <v>-0.04783451842275301</v>
      </c>
      <c r="G312">
        <v>-0.4312741312741311</v>
      </c>
      <c r="H312">
        <v>-0.458853783982365</v>
      </c>
      <c r="I312">
        <v>-0.199891363389462</v>
      </c>
    </row>
    <row r="313" spans="1:9">
      <c r="A313" s="1" t="s">
        <v>325</v>
      </c>
      <c r="B313">
        <f>HYPERLINK("https://www.suredividend.com/sure-analysis-research-database/","Maravai LifeSciences Holdings Inc")</f>
        <v>0</v>
      </c>
      <c r="C313">
        <v>-0.004957507082152</v>
      </c>
      <c r="D313">
        <v>-0.15767386091127</v>
      </c>
      <c r="E313">
        <v>-0.470211161387632</v>
      </c>
      <c r="F313">
        <v>-0.018169112508735</v>
      </c>
      <c r="G313">
        <v>-0.425592804578904</v>
      </c>
      <c r="H313">
        <v>-0.534768211920529</v>
      </c>
      <c r="I313">
        <v>-0.52931323283082</v>
      </c>
    </row>
    <row r="314" spans="1:9">
      <c r="A314" s="1" t="s">
        <v>326</v>
      </c>
      <c r="B314">
        <f>HYPERLINK("https://www.suredividend.com/sure-analysis-research-database/","Mettler-Toledo International, Inc.")</f>
        <v>0</v>
      </c>
      <c r="C314">
        <v>0.08137698923837601</v>
      </c>
      <c r="D314">
        <v>0.329663311704899</v>
      </c>
      <c r="E314">
        <v>0.259003942626321</v>
      </c>
      <c r="F314">
        <v>0.08030717077726601</v>
      </c>
      <c r="G314">
        <v>0.070758533675274</v>
      </c>
      <c r="H314">
        <v>0.254462635967801</v>
      </c>
      <c r="I314">
        <v>1.34221302254421</v>
      </c>
    </row>
    <row r="315" spans="1:9">
      <c r="A315" s="1" t="s">
        <v>327</v>
      </c>
      <c r="B315">
        <f>HYPERLINK("https://www.suredividend.com/sure-analysis-research-database/","Molecular Templates Inc")</f>
        <v>0</v>
      </c>
      <c r="C315">
        <v>0.36986301369863</v>
      </c>
      <c r="D315">
        <v>-0.167499167499167</v>
      </c>
      <c r="E315">
        <v>-0.4799791991679661</v>
      </c>
      <c r="F315">
        <v>0.524390243902439</v>
      </c>
      <c r="G315">
        <v>-0.8407643312101911</v>
      </c>
      <c r="H315">
        <v>-0.9557522123893801</v>
      </c>
      <c r="I315">
        <v>-0.957912457912458</v>
      </c>
    </row>
    <row r="316" spans="1:9">
      <c r="A316" s="1" t="s">
        <v>328</v>
      </c>
      <c r="B316">
        <f>HYPERLINK("https://www.suredividend.com/sure-analysis-research-database/","Matinas Biopharma Holdings Inc")</f>
        <v>0</v>
      </c>
      <c r="C316">
        <v>0.102272727272727</v>
      </c>
      <c r="D316">
        <v>-0.318341531974701</v>
      </c>
      <c r="E316">
        <v>-0.3533333333333331</v>
      </c>
      <c r="F316">
        <v>0.163999999999999</v>
      </c>
      <c r="G316">
        <v>-0.290243902439024</v>
      </c>
      <c r="H316">
        <v>-0.633962264150943</v>
      </c>
      <c r="I316">
        <v>-0.506779661016949</v>
      </c>
    </row>
    <row r="317" spans="1:9">
      <c r="A317" s="1" t="s">
        <v>329</v>
      </c>
      <c r="B317">
        <f>HYPERLINK("https://www.suredividend.com/sure-analysis-research-database/","MaxCyte Inc")</f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s="1" t="s">
        <v>330</v>
      </c>
      <c r="B318">
        <f>HYPERLINK("https://www.suredividend.com/sure-analysis-research-database/","Myriad Genetics, Inc.")</f>
        <v>0</v>
      </c>
      <c r="C318">
        <v>0.265547263681592</v>
      </c>
      <c r="D318">
        <v>0.039856923863055</v>
      </c>
      <c r="E318">
        <v>-0.203834115805946</v>
      </c>
      <c r="F318">
        <v>0.402481047553411</v>
      </c>
      <c r="G318">
        <v>-0.232943837165473</v>
      </c>
      <c r="H318">
        <v>-0.237827715355805</v>
      </c>
      <c r="I318">
        <v>-0.473070947695494</v>
      </c>
    </row>
    <row r="319" spans="1:9">
      <c r="A319" s="1" t="s">
        <v>331</v>
      </c>
      <c r="B319">
        <f>HYPERLINK("https://www.suredividend.com/sure-analysis-research-database/","Myovant Sciences Ltd")</f>
        <v>0</v>
      </c>
      <c r="C319">
        <v>-0.004442798963346001</v>
      </c>
      <c r="D319">
        <v>0.09576202118989401</v>
      </c>
      <c r="E319">
        <v>1.227837613918807</v>
      </c>
      <c r="F319">
        <v>-0.002596439169139</v>
      </c>
      <c r="G319">
        <v>0.9918518518518521</v>
      </c>
      <c r="H319">
        <v>0.301548886737657</v>
      </c>
      <c r="I319">
        <v>1.012724550898204</v>
      </c>
    </row>
    <row r="320" spans="1:9">
      <c r="A320" s="1" t="s">
        <v>332</v>
      </c>
      <c r="B320">
        <f>HYPERLINK("https://www.suredividend.com/sure-analysis-research-database/","Nautilus Biotechnology Inc")</f>
        <v>0</v>
      </c>
      <c r="C320">
        <v>-0.031914893617021</v>
      </c>
      <c r="D320">
        <v>-0.066666666666666</v>
      </c>
      <c r="E320">
        <v>-0.376712328767123</v>
      </c>
      <c r="F320">
        <v>0.011111111111111</v>
      </c>
      <c r="G320">
        <v>-0.541561712846347</v>
      </c>
      <c r="H320">
        <v>-0.834545454545454</v>
      </c>
      <c r="I320">
        <v>-0.834545454545454</v>
      </c>
    </row>
    <row r="321" spans="1:9">
      <c r="A321" s="1" t="s">
        <v>333</v>
      </c>
      <c r="B321">
        <f>HYPERLINK("https://www.suredividend.com/sure-analysis-research-database/","Neurocrine Biosciences, Inc.")</f>
        <v>0</v>
      </c>
      <c r="C321">
        <v>-0.074621904603623</v>
      </c>
      <c r="D321">
        <v>0.003785830178474</v>
      </c>
      <c r="E321">
        <v>0.140983606557377</v>
      </c>
      <c r="F321">
        <v>-0.067649028801071</v>
      </c>
      <c r="G321">
        <v>0.482822902796271</v>
      </c>
      <c r="H321">
        <v>-0.031652173913043</v>
      </c>
      <c r="I321">
        <v>0.380267724343083</v>
      </c>
    </row>
    <row r="322" spans="1:9">
      <c r="A322" s="1" t="s">
        <v>334</v>
      </c>
      <c r="B322">
        <f>HYPERLINK("https://www.suredividend.com/sure-analysis-research-database/","Neogenomics Inc.")</f>
        <v>0</v>
      </c>
      <c r="C322">
        <v>0.153766769865841</v>
      </c>
      <c r="D322">
        <v>0.7333333333333331</v>
      </c>
      <c r="E322">
        <v>0.202150537634408</v>
      </c>
      <c r="F322">
        <v>0.209956709956709</v>
      </c>
      <c r="G322">
        <v>-0.482167670217693</v>
      </c>
      <c r="H322">
        <v>-0.7977934527039241</v>
      </c>
      <c r="I322">
        <v>0.3992490613266581</v>
      </c>
    </row>
    <row r="323" spans="1:9">
      <c r="A323" s="1" t="s">
        <v>335</v>
      </c>
      <c r="B323">
        <f>HYPERLINK("https://www.suredividend.com/sure-analysis-research-database/","Ngm Biopharmaceuticals Inc")</f>
        <v>0</v>
      </c>
      <c r="C323">
        <v>-0.013565891472868</v>
      </c>
      <c r="D323">
        <v>0.111353711790392</v>
      </c>
      <c r="E323">
        <v>-0.6764144945963121</v>
      </c>
      <c r="F323">
        <v>0.013944223107569</v>
      </c>
      <c r="G323">
        <v>-0.6501718213058421</v>
      </c>
      <c r="H323">
        <v>-0.817497310864109</v>
      </c>
      <c r="I323">
        <v>-0.653741496598639</v>
      </c>
    </row>
    <row r="324" spans="1:9">
      <c r="A324" s="1" t="s">
        <v>336</v>
      </c>
      <c r="B324">
        <f>HYPERLINK("https://www.suredividend.com/sure-analysis-research-database/","Nektar Therapeutics")</f>
        <v>0</v>
      </c>
      <c r="C324">
        <v>-0.06451612903225801</v>
      </c>
      <c r="D324">
        <v>-0.335243553008596</v>
      </c>
      <c r="E324">
        <v>-0.415617128463476</v>
      </c>
      <c r="F324">
        <v>0.026548672566371</v>
      </c>
      <c r="G324">
        <v>-0.788127853881278</v>
      </c>
      <c r="H324">
        <v>-0.8607442977190871</v>
      </c>
      <c r="I324">
        <v>-0.967593239279228</v>
      </c>
    </row>
    <row r="325" spans="1:9">
      <c r="A325" s="1" t="s">
        <v>337</v>
      </c>
      <c r="B325">
        <f>HYPERLINK("https://www.suredividend.com/sure-analysis-research-database/","Nkarta Inc")</f>
        <v>0</v>
      </c>
      <c r="C325">
        <v>-0.09523809523809501</v>
      </c>
      <c r="D325">
        <v>-0.583398590446358</v>
      </c>
      <c r="E325">
        <v>-0.626666666666666</v>
      </c>
      <c r="F325">
        <v>-0.111853088480801</v>
      </c>
      <c r="G325">
        <v>-0.493333333333333</v>
      </c>
      <c r="H325">
        <v>-0.889580738895807</v>
      </c>
      <c r="I325">
        <v>-0.8889352818371601</v>
      </c>
    </row>
    <row r="326" spans="1:9">
      <c r="A326" s="1" t="s">
        <v>338</v>
      </c>
      <c r="B326">
        <f>HYPERLINK("https://www.suredividend.com/sure-analysis-research-database/","Neoleukin Therapeutics Inc")</f>
        <v>0</v>
      </c>
      <c r="C326">
        <v>0.316956124314442</v>
      </c>
      <c r="D326">
        <v>-0.08538327249642901</v>
      </c>
      <c r="E326">
        <v>-0.5462204724409441</v>
      </c>
      <c r="F326">
        <v>0.13222003929273</v>
      </c>
      <c r="G326">
        <v>-0.8226769230769231</v>
      </c>
      <c r="H326">
        <v>-0.95566923076923</v>
      </c>
      <c r="I326">
        <v>-0.9509531914893611</v>
      </c>
    </row>
    <row r="327" spans="1:9">
      <c r="A327" s="1" t="s">
        <v>339</v>
      </c>
      <c r="B327">
        <f>HYPERLINK("https://www.suredividend.com/sure-analysis-research-database/","Nurix Therapeutics Inc")</f>
        <v>0</v>
      </c>
      <c r="C327">
        <v>0.126998223801065</v>
      </c>
      <c r="D327">
        <v>0.116094986807387</v>
      </c>
      <c r="E327">
        <v>-0.262638001162115</v>
      </c>
      <c r="F327">
        <v>0.155737704918032</v>
      </c>
      <c r="G327">
        <v>-0.335949764521193</v>
      </c>
      <c r="H327">
        <v>-0.7115909090909091</v>
      </c>
      <c r="I327">
        <v>-0.332456601788532</v>
      </c>
    </row>
    <row r="328" spans="1:9">
      <c r="A328" s="1" t="s">
        <v>340</v>
      </c>
      <c r="B328">
        <f>HYPERLINK("https://www.suredividend.com/sure-analysis-research-database/","NRX Pharmaceuticals Inc")</f>
        <v>0</v>
      </c>
      <c r="C328">
        <v>0.171171171171171</v>
      </c>
      <c r="D328">
        <v>0.7333333333333331</v>
      </c>
      <c r="E328">
        <v>1.345300378856215</v>
      </c>
      <c r="F328">
        <v>0.171171171171171</v>
      </c>
      <c r="G328">
        <v>-0.607250755287009</v>
      </c>
      <c r="H328">
        <v>-0.970786516853932</v>
      </c>
      <c r="I328">
        <v>-0.865702479338843</v>
      </c>
    </row>
    <row r="329" spans="1:9">
      <c r="A329" s="1" t="s">
        <v>341</v>
      </c>
      <c r="B329">
        <f>HYPERLINK("https://www.suredividend.com/sure-analysis-research-database/","Nanostring Technologies Inc")</f>
        <v>0</v>
      </c>
      <c r="C329">
        <v>0.374507227332457</v>
      </c>
      <c r="D329">
        <v>0.098739495798319</v>
      </c>
      <c r="E329">
        <v>-0.22172619047619</v>
      </c>
      <c r="F329">
        <v>0.312421580928482</v>
      </c>
      <c r="G329">
        <v>-0.6790426511199751</v>
      </c>
      <c r="H329">
        <v>-0.862981399004453</v>
      </c>
      <c r="I329">
        <v>0.255702280912365</v>
      </c>
    </row>
    <row r="330" spans="1:9">
      <c r="A330" s="1" t="s">
        <v>342</v>
      </c>
      <c r="B330">
        <f>HYPERLINK("https://www.suredividend.com/sure-analysis-research-database/","Intellia Therapeutics Inc")</f>
        <v>0</v>
      </c>
      <c r="C330">
        <v>-0.065175365921016</v>
      </c>
      <c r="D330">
        <v>-0.325965750696933</v>
      </c>
      <c r="E330">
        <v>-0.50366568914956</v>
      </c>
      <c r="F330">
        <v>-0.029807967899111</v>
      </c>
      <c r="G330">
        <v>-0.584764474975466</v>
      </c>
      <c r="H330">
        <v>-0.533682325389172</v>
      </c>
      <c r="I330">
        <v>0.7421513124034991</v>
      </c>
    </row>
    <row r="331" spans="1:9">
      <c r="A331" s="1" t="s">
        <v>343</v>
      </c>
      <c r="B331">
        <f>HYPERLINK("https://www.suredividend.com/sure-analysis-research-database/","Natera Inc")</f>
        <v>0</v>
      </c>
      <c r="C331">
        <v>-0.015403128760529</v>
      </c>
      <c r="D331">
        <v>-0.061266636071592</v>
      </c>
      <c r="E331">
        <v>-0.12021505376344</v>
      </c>
      <c r="F331">
        <v>0.018421707742096</v>
      </c>
      <c r="G331">
        <v>-0.347943895441504</v>
      </c>
      <c r="H331">
        <v>-0.659054921243436</v>
      </c>
      <c r="I331">
        <v>2.682268226822682</v>
      </c>
    </row>
    <row r="332" spans="1:9">
      <c r="A332" s="1" t="s">
        <v>344</v>
      </c>
      <c r="B332">
        <f>HYPERLINK("https://www.suredividend.com/sure-analysis-research-database/","Nuvation Bio Inc")</f>
        <v>0</v>
      </c>
      <c r="C332">
        <v>0.235602094240837</v>
      </c>
      <c r="D332">
        <v>0.09767441860465101</v>
      </c>
      <c r="E332">
        <v>-0.269349845201238</v>
      </c>
      <c r="F332">
        <v>0.229166666666666</v>
      </c>
      <c r="G332">
        <v>-0.5866900175131341</v>
      </c>
      <c r="H332">
        <v>-0.789285714285714</v>
      </c>
      <c r="I332">
        <v>-0.756701030927835</v>
      </c>
    </row>
    <row r="333" spans="1:9">
      <c r="A333" s="1" t="s">
        <v>345</v>
      </c>
      <c r="B333">
        <f>HYPERLINK("https://www.suredividend.com/sure-analysis-research-database/","Nuvalent Inc")</f>
        <v>0</v>
      </c>
      <c r="C333">
        <v>0.051055139550714</v>
      </c>
      <c r="D333">
        <v>0.55253896430367</v>
      </c>
      <c r="E333">
        <v>0.880633373934226</v>
      </c>
      <c r="F333">
        <v>0.036937541974479</v>
      </c>
      <c r="G333">
        <v>1.502431118314424</v>
      </c>
      <c r="H333">
        <v>0.646933333333333</v>
      </c>
      <c r="I333">
        <v>0.646933333333333</v>
      </c>
    </row>
    <row r="334" spans="1:9">
      <c r="A334" s="1" t="s">
        <v>346</v>
      </c>
      <c r="B334">
        <f>HYPERLINK("https://www.suredividend.com/sure-analysis-research-database/","Novavax, Inc.")</f>
        <v>0</v>
      </c>
      <c r="C334">
        <v>0.11271676300578</v>
      </c>
      <c r="D334">
        <v>-0.402792140641158</v>
      </c>
      <c r="E334">
        <v>-0.8040712468193381</v>
      </c>
      <c r="F334">
        <v>0.123540856031128</v>
      </c>
      <c r="G334">
        <v>-0.8635558180744241</v>
      </c>
      <c r="H334">
        <v>-0.9056372549019601</v>
      </c>
      <c r="I334">
        <v>-0.7068527918781721</v>
      </c>
    </row>
    <row r="335" spans="1:9">
      <c r="A335" s="1" t="s">
        <v>347</v>
      </c>
      <c r="B335">
        <f>HYPERLINK("https://www.suredividend.com/sure-analysis-research-database/","NovoCure Ltd")</f>
        <v>0</v>
      </c>
      <c r="C335">
        <v>0.124968217645563</v>
      </c>
      <c r="D335">
        <v>0.218702658036083</v>
      </c>
      <c r="E335">
        <v>0.176103136629452</v>
      </c>
      <c r="F335">
        <v>0.206407634628493</v>
      </c>
      <c r="G335">
        <v>0.317207502232807</v>
      </c>
      <c r="H335">
        <v>-0.485044227188081</v>
      </c>
      <c r="I335">
        <v>3.193838862559241</v>
      </c>
    </row>
    <row r="336" spans="1:9">
      <c r="A336" s="1" t="s">
        <v>348</v>
      </c>
      <c r="B336">
        <f>HYPERLINK("https://www.suredividend.com/sure-analysis-NVS/","Novartis AG")</f>
        <v>0</v>
      </c>
      <c r="C336">
        <v>0.012871287128712</v>
      </c>
      <c r="D336">
        <v>0.194163424124513</v>
      </c>
      <c r="E336">
        <v>0.07195249738037</v>
      </c>
      <c r="F336">
        <v>0.014880952380952</v>
      </c>
      <c r="G336">
        <v>0.102208367302228</v>
      </c>
      <c r="H336">
        <v>0.029880747706622</v>
      </c>
      <c r="I336">
        <v>0.449261674607934</v>
      </c>
    </row>
    <row r="337" spans="1:9">
      <c r="A337" s="1" t="s">
        <v>349</v>
      </c>
      <c r="B337">
        <f>HYPERLINK("https://www.suredividend.com/sure-analysis-research-database/","Invitae Corp")</f>
        <v>0</v>
      </c>
      <c r="C337">
        <v>0.363636363636363</v>
      </c>
      <c r="D337">
        <v>0.186046511627906</v>
      </c>
      <c r="E337">
        <v>0.085106382978723</v>
      </c>
      <c r="F337">
        <v>0.370967741935483</v>
      </c>
      <c r="G337">
        <v>-0.764107308048103</v>
      </c>
      <c r="H337">
        <v>-0.952004517221908</v>
      </c>
      <c r="I337">
        <v>-0.642857142857142</v>
      </c>
    </row>
    <row r="338" spans="1:9">
      <c r="A338" s="1" t="s">
        <v>350</v>
      </c>
      <c r="B338">
        <f>HYPERLINK("https://www.suredividend.com/sure-analysis-research-database/","NextGen Healthcare Inc")</f>
        <v>0</v>
      </c>
      <c r="C338">
        <v>-0.09062499999999901</v>
      </c>
      <c r="D338">
        <v>-0.057744198596869</v>
      </c>
      <c r="E338">
        <v>-0.045901639344262</v>
      </c>
      <c r="F338">
        <v>-0.07028753993610201</v>
      </c>
      <c r="G338">
        <v>-0.027298050139275</v>
      </c>
      <c r="H338">
        <v>-0.196502531063046</v>
      </c>
      <c r="I338">
        <v>0.294292068198665</v>
      </c>
    </row>
    <row r="339" spans="1:9">
      <c r="A339" s="1" t="s">
        <v>351</v>
      </c>
      <c r="B339">
        <f>HYPERLINK("https://www.suredividend.com/sure-analysis-research-database/","Nextcure Inc")</f>
        <v>0</v>
      </c>
      <c r="C339">
        <v>0.383999999999999</v>
      </c>
      <c r="D339">
        <v>-0.276150627615062</v>
      </c>
      <c r="E339">
        <v>-0.612975391498881</v>
      </c>
      <c r="F339">
        <v>0.226950354609929</v>
      </c>
      <c r="G339">
        <v>-0.6772388059701491</v>
      </c>
      <c r="H339">
        <v>-0.8626984126984121</v>
      </c>
      <c r="I339">
        <v>-0.9130653266331661</v>
      </c>
    </row>
    <row r="340" spans="1:9">
      <c r="A340" s="1" t="s">
        <v>352</v>
      </c>
      <c r="B340">
        <f>HYPERLINK("https://www.suredividend.com/sure-analysis-research-database/","ObsEva SA.")</f>
        <v>0</v>
      </c>
      <c r="C340">
        <v>0.300539083557951</v>
      </c>
      <c r="D340">
        <v>0.04267963263101</v>
      </c>
      <c r="E340">
        <v>-0.882317073170731</v>
      </c>
      <c r="F340">
        <v>0.33103448275862</v>
      </c>
      <c r="G340">
        <v>-0.885798816568047</v>
      </c>
      <c r="H340">
        <v>-0.953381642512077</v>
      </c>
      <c r="I340">
        <v>-0.98016443987667</v>
      </c>
    </row>
    <row r="341" spans="1:9">
      <c r="A341" s="1" t="s">
        <v>353</v>
      </c>
      <c r="B341">
        <f>HYPERLINK("https://www.suredividend.com/sure-analysis-research-database/","Oncocyte Corporation")</f>
        <v>0</v>
      </c>
      <c r="C341">
        <v>0.712276700874192</v>
      </c>
      <c r="D341">
        <v>-0.40887022700433</v>
      </c>
      <c r="E341">
        <v>-0.496535538667858</v>
      </c>
      <c r="F341">
        <v>0.403864132128388</v>
      </c>
      <c r="G341">
        <v>-0.732640949554896</v>
      </c>
      <c r="H341">
        <v>-0.9039445628997861</v>
      </c>
      <c r="I341">
        <v>-0.8927380952380951</v>
      </c>
    </row>
    <row r="342" spans="1:9">
      <c r="A342" s="1" t="s">
        <v>354</v>
      </c>
      <c r="B342">
        <f>HYPERLINK("https://www.suredividend.com/sure-analysis-research-database/","Orthofix Medical Inc")</f>
        <v>0</v>
      </c>
      <c r="C342">
        <v>0.031218529707955</v>
      </c>
      <c r="D342">
        <v>0.377269670477471</v>
      </c>
      <c r="E342">
        <v>-0.169841913254965</v>
      </c>
      <c r="F342">
        <v>-0.002435460301997</v>
      </c>
      <c r="G342">
        <v>-0.352103764631445</v>
      </c>
      <c r="H342">
        <v>-0.530059660394676</v>
      </c>
      <c r="I342">
        <v>-0.6276363636363631</v>
      </c>
    </row>
    <row r="343" spans="1:9">
      <c r="A343" s="1" t="s">
        <v>355</v>
      </c>
      <c r="B343">
        <f>HYPERLINK("https://www.suredividend.com/sure-analysis-OGN/","Organon &amp; Co.")</f>
        <v>0</v>
      </c>
      <c r="C343">
        <v>0.127743792731198</v>
      </c>
      <c r="D343">
        <v>0.354552055599737</v>
      </c>
      <c r="E343">
        <v>0.018945095960958</v>
      </c>
      <c r="F343">
        <v>0.122090941639813</v>
      </c>
      <c r="G343">
        <v>0.061707065060893</v>
      </c>
      <c r="H343">
        <v>-0.05744360902255601</v>
      </c>
      <c r="I343">
        <v>-0.05744360902255601</v>
      </c>
    </row>
    <row r="344" spans="1:9">
      <c r="A344" s="1" t="s">
        <v>356</v>
      </c>
      <c r="B344">
        <f>HYPERLINK("https://www.suredividend.com/sure-analysis-research-database/","Olink Holding AB (publ)")</f>
        <v>0</v>
      </c>
      <c r="C344">
        <v>-0.165275459098497</v>
      </c>
      <c r="D344">
        <v>0.238390092879257</v>
      </c>
      <c r="E344">
        <v>0.3531799729364</v>
      </c>
      <c r="F344">
        <v>-0.21197793538219</v>
      </c>
      <c r="G344">
        <v>0.423487544483985</v>
      </c>
      <c r="H344">
        <v>-0.444444444444444</v>
      </c>
      <c r="I344">
        <v>-0.444444444444444</v>
      </c>
    </row>
    <row r="345" spans="1:9">
      <c r="A345" s="1" t="s">
        <v>357</v>
      </c>
      <c r="B345">
        <f>HYPERLINK("https://www.suredividend.com/sure-analysis-research-database/","Olema Pharmaceuticals Inc")</f>
        <v>0</v>
      </c>
      <c r="C345">
        <v>1.048458149779735</v>
      </c>
      <c r="D345">
        <v>0.328571428571428</v>
      </c>
      <c r="E345">
        <v>-0.181338028169014</v>
      </c>
      <c r="F345">
        <v>0.8979591836734691</v>
      </c>
      <c r="G345">
        <v>-0.218487394957983</v>
      </c>
      <c r="H345">
        <v>-0.890921885995777</v>
      </c>
      <c r="I345">
        <v>-0.9051020408163261</v>
      </c>
    </row>
    <row r="346" spans="1:9">
      <c r="A346" s="1" t="s">
        <v>358</v>
      </c>
      <c r="B346">
        <f>HYPERLINK("https://www.suredividend.com/sure-analysis-research-database/","Omega Therapeutics Inc")</f>
        <v>0</v>
      </c>
      <c r="C346">
        <v>0.4378698224852071</v>
      </c>
      <c r="D346">
        <v>0.399232245681381</v>
      </c>
      <c r="E346">
        <v>0.367729831144465</v>
      </c>
      <c r="F346">
        <v>0.276707530647986</v>
      </c>
      <c r="G346">
        <v>-0.211891891891891</v>
      </c>
      <c r="H346">
        <v>-0.5443749999999999</v>
      </c>
      <c r="I346">
        <v>-0.5443749999999999</v>
      </c>
    </row>
    <row r="347" spans="1:9">
      <c r="A347" s="1" t="s">
        <v>359</v>
      </c>
      <c r="B347">
        <f>HYPERLINK("https://www.suredividend.com/sure-analysis-research-database/","Owens &amp; Minor, Inc.")</f>
        <v>0</v>
      </c>
      <c r="C347">
        <v>0.060994361865709</v>
      </c>
      <c r="D347">
        <v>0.322683706070287</v>
      </c>
      <c r="E347">
        <v>-0.410088344257623</v>
      </c>
      <c r="F347">
        <v>0.05990783410138201</v>
      </c>
      <c r="G347">
        <v>-0.5277207392197121</v>
      </c>
      <c r="H347">
        <v>-0.202109206965933</v>
      </c>
      <c r="I347">
        <v>0.024803208079607</v>
      </c>
    </row>
    <row r="348" spans="1:9">
      <c r="A348" s="1" t="s">
        <v>360</v>
      </c>
      <c r="B348">
        <f>HYPERLINK("https://www.suredividend.com/sure-analysis-research-database/","Singular Genomics Systems Inc")</f>
        <v>0</v>
      </c>
      <c r="C348">
        <v>0.197247706422018</v>
      </c>
      <c r="D348">
        <v>0.11063829787234</v>
      </c>
      <c r="E348">
        <v>-0.332480818414322</v>
      </c>
      <c r="F348">
        <v>0.298507462686567</v>
      </c>
      <c r="G348">
        <v>-0.6395027624309391</v>
      </c>
      <c r="H348">
        <v>-0.8985225505443231</v>
      </c>
      <c r="I348">
        <v>-0.8985225505443231</v>
      </c>
    </row>
    <row r="349" spans="1:9">
      <c r="A349" s="1" t="s">
        <v>361</v>
      </c>
      <c r="B349">
        <f>HYPERLINK("https://www.suredividend.com/sure-analysis-research-database/","Oncorus Inc")</f>
        <v>0</v>
      </c>
      <c r="C349">
        <v>0.410714285714285</v>
      </c>
      <c r="D349">
        <v>-0.461045163050893</v>
      </c>
      <c r="E349">
        <v>-0.693798449612403</v>
      </c>
      <c r="F349">
        <v>0.559415712593762</v>
      </c>
      <c r="G349">
        <v>-0.881736526946107</v>
      </c>
      <c r="H349">
        <v>-0.9849236641221371</v>
      </c>
      <c r="I349">
        <v>-0.9753124999999999</v>
      </c>
    </row>
    <row r="350" spans="1:9">
      <c r="A350" s="1" t="s">
        <v>362</v>
      </c>
      <c r="B350">
        <f>HYPERLINK("https://www.suredividend.com/sure-analysis-research-database/","Opko Health Inc")</f>
        <v>0</v>
      </c>
      <c r="C350">
        <v>0.273504273504273</v>
      </c>
      <c r="D350">
        <v>-0.15819209039548</v>
      </c>
      <c r="E350">
        <v>-0.413385826771653</v>
      </c>
      <c r="F350">
        <v>0.191999999999999</v>
      </c>
      <c r="G350">
        <v>-0.6485849056603771</v>
      </c>
      <c r="H350">
        <v>-0.659817351598173</v>
      </c>
      <c r="I350">
        <v>-0.6666666666666661</v>
      </c>
    </row>
    <row r="351" spans="1:9">
      <c r="A351" s="1" t="s">
        <v>363</v>
      </c>
      <c r="B351">
        <f>HYPERLINK("https://www.suredividend.com/sure-analysis-research-database/","OptimizeRx Corp")</f>
        <v>0</v>
      </c>
      <c r="C351">
        <v>-0.005205320994794</v>
      </c>
      <c r="D351">
        <v>0.142098273572377</v>
      </c>
      <c r="E351">
        <v>-0.293924466338259</v>
      </c>
      <c r="F351">
        <v>0.023809523809523</v>
      </c>
      <c r="G351">
        <v>-0.590183464379318</v>
      </c>
      <c r="H351">
        <v>-0.6000930016275281</v>
      </c>
      <c r="I351">
        <v>12.23076923076923</v>
      </c>
    </row>
    <row r="352" spans="1:9">
      <c r="A352" s="1" t="s">
        <v>364</v>
      </c>
      <c r="B352">
        <f>HYPERLINK("https://www.suredividend.com/sure-analysis-research-database/","Organogenesis Holdings Inc")</f>
        <v>0</v>
      </c>
      <c r="C352">
        <v>0</v>
      </c>
      <c r="D352">
        <v>-0.171428571428571</v>
      </c>
      <c r="E352">
        <v>-0.5254545454545451</v>
      </c>
      <c r="F352">
        <v>-0.029739776951672</v>
      </c>
      <c r="G352">
        <v>-0.642954856361149</v>
      </c>
      <c r="H352">
        <v>-0.7387387387387381</v>
      </c>
      <c r="I352">
        <v>-0.7368951612903221</v>
      </c>
    </row>
    <row r="353" spans="1:9">
      <c r="A353" s="1" t="s">
        <v>365</v>
      </c>
      <c r="B353">
        <f>HYPERLINK("https://www.suredividend.com/sure-analysis-research-database/","ORIC Pharmaceuticals Inc")</f>
        <v>0</v>
      </c>
      <c r="C353">
        <v>1.226666666666666</v>
      </c>
      <c r="D353">
        <v>1.539923954372623</v>
      </c>
      <c r="E353">
        <v>0.521640091116173</v>
      </c>
      <c r="F353">
        <v>0.134125636672326</v>
      </c>
      <c r="G353">
        <v>-0.3888380603842631</v>
      </c>
      <c r="H353">
        <v>-0.7956561639645151</v>
      </c>
      <c r="I353">
        <v>-0.7407838571982921</v>
      </c>
    </row>
    <row r="354" spans="1:9">
      <c r="A354" s="1" t="s">
        <v>366</v>
      </c>
      <c r="B354">
        <f>HYPERLINK("https://www.suredividend.com/sure-analysis-research-database/","Orchard Therapeutics plc")</f>
        <v>0</v>
      </c>
      <c r="C354">
        <v>0.6715534979423871</v>
      </c>
      <c r="D354">
        <v>0.444222222222222</v>
      </c>
      <c r="E354">
        <v>0.031587301587301</v>
      </c>
      <c r="F354">
        <v>0.7517520215633421</v>
      </c>
      <c r="G354">
        <v>-0.356534653465346</v>
      </c>
      <c r="H354">
        <v>-0.8960159999999999</v>
      </c>
      <c r="I354">
        <v>-0.9535785714285711</v>
      </c>
    </row>
    <row r="355" spans="1:9">
      <c r="A355" s="1" t="s">
        <v>367</v>
      </c>
      <c r="B355">
        <f>HYPERLINK("https://www.suredividend.com/sure-analysis-research-database/","Orasure Technologies Inc.")</f>
        <v>0</v>
      </c>
      <c r="C355">
        <v>0.020283975659229</v>
      </c>
      <c r="D355">
        <v>0.296391752577319</v>
      </c>
      <c r="E355">
        <v>0.6331168831168831</v>
      </c>
      <c r="F355">
        <v>0.04356846473029</v>
      </c>
      <c r="G355">
        <v>-0.429057888762769</v>
      </c>
      <c r="H355">
        <v>-0.628508124076809</v>
      </c>
      <c r="I355">
        <v>-0.7683095347766</v>
      </c>
    </row>
    <row r="356" spans="1:9">
      <c r="A356" s="1" t="s">
        <v>368</v>
      </c>
      <c r="B356">
        <f>HYPERLINK("https://www.suredividend.com/sure-analysis-research-database/","Ovid Therapeutics Inc")</f>
        <v>0</v>
      </c>
      <c r="C356">
        <v>0.3372093023255811</v>
      </c>
      <c r="D356">
        <v>0.428571428571428</v>
      </c>
      <c r="E356">
        <v>0.133004926108374</v>
      </c>
      <c r="F356">
        <v>0.236559139784946</v>
      </c>
      <c r="G356">
        <v>-0.258064516129032</v>
      </c>
      <c r="H356">
        <v>-0.108527131782945</v>
      </c>
      <c r="I356">
        <v>-0.7494553376906311</v>
      </c>
    </row>
    <row r="357" spans="1:9">
      <c r="A357" s="1" t="s">
        <v>369</v>
      </c>
      <c r="B357">
        <f>HYPERLINK("https://www.suredividend.com/sure-analysis-research-database/","Oyster Point Pharma Inc")</f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>
      <c r="A358" s="1" t="s">
        <v>370</v>
      </c>
      <c r="B358">
        <f>HYPERLINK("https://www.suredividend.com/sure-analysis-research-database/","Pacific Biosciences of California Inc")</f>
        <v>0</v>
      </c>
      <c r="C358">
        <v>0.228509249183895</v>
      </c>
      <c r="D358">
        <v>0.453024453024452</v>
      </c>
      <c r="E358">
        <v>1.352083333333333</v>
      </c>
      <c r="F358">
        <v>0.380195599022004</v>
      </c>
      <c r="G358">
        <v>0.123383084577114</v>
      </c>
      <c r="H358">
        <v>-0.689066372900027</v>
      </c>
      <c r="I358">
        <v>3.260377358490566</v>
      </c>
    </row>
    <row r="359" spans="1:9">
      <c r="A359" s="1" t="s">
        <v>371</v>
      </c>
      <c r="B359">
        <f>HYPERLINK("https://www.suredividend.com/sure-analysis-research-database/","Phibro Animal Health Corp.")</f>
        <v>0</v>
      </c>
      <c r="C359">
        <v>0.121433796634967</v>
      </c>
      <c r="D359">
        <v>0.117143377664419</v>
      </c>
      <c r="E359">
        <v>-0.218000775367789</v>
      </c>
      <c r="F359">
        <v>0.14317673378076</v>
      </c>
      <c r="G359">
        <v>-0.219485868773834</v>
      </c>
      <c r="H359">
        <v>-0.258040316530745</v>
      </c>
      <c r="I359">
        <v>-0.543836888211769</v>
      </c>
    </row>
    <row r="360" spans="1:9">
      <c r="A360" s="1" t="s">
        <v>372</v>
      </c>
      <c r="B360">
        <f>HYPERLINK("https://www.suredividend.com/sure-analysis-research-database/","Passage Bio Inc")</f>
        <v>0</v>
      </c>
      <c r="C360">
        <v>0.35</v>
      </c>
      <c r="D360">
        <v>0.285714285714285</v>
      </c>
      <c r="E360">
        <v>-0.295652173913043</v>
      </c>
      <c r="F360">
        <v>0.17391304347826</v>
      </c>
      <c r="G360">
        <v>-0.661795407098121</v>
      </c>
      <c r="H360">
        <v>-0.929009640666082</v>
      </c>
      <c r="I360">
        <v>-0.9270270270270271</v>
      </c>
    </row>
    <row r="361" spans="1:9">
      <c r="A361" s="1" t="s">
        <v>373</v>
      </c>
      <c r="B361">
        <f>HYPERLINK("https://www.suredividend.com/sure-analysis-research-database/","Prestige Consumer Healthcare Inc")</f>
        <v>0</v>
      </c>
      <c r="C361">
        <v>0.06191309883813401</v>
      </c>
      <c r="D361">
        <v>0.273282442748091</v>
      </c>
      <c r="E361">
        <v>0.137208113175387</v>
      </c>
      <c r="F361">
        <v>0.06581469648562201</v>
      </c>
      <c r="G361">
        <v>0.150940141452475</v>
      </c>
      <c r="H361">
        <v>0.758102766798418</v>
      </c>
      <c r="I361">
        <v>0.463799912242211</v>
      </c>
    </row>
    <row r="362" spans="1:9">
      <c r="A362" s="1" t="s">
        <v>374</v>
      </c>
      <c r="B362">
        <f>HYPERLINK("https://www.suredividend.com/sure-analysis-research-database/","Puma Biotechnology Inc")</f>
        <v>0</v>
      </c>
      <c r="C362">
        <v>-0.122244488977955</v>
      </c>
      <c r="D362">
        <v>0.9909090909090901</v>
      </c>
      <c r="E362">
        <v>0.364485981308411</v>
      </c>
      <c r="F362">
        <v>0.035460992907801</v>
      </c>
      <c r="G362">
        <v>0.8250000000000001</v>
      </c>
      <c r="H362">
        <v>-0.586792452830188</v>
      </c>
      <c r="I362">
        <v>-0.952183406113537</v>
      </c>
    </row>
    <row r="363" spans="1:9">
      <c r="A363" s="1" t="s">
        <v>375</v>
      </c>
      <c r="B363">
        <f>HYPERLINK("https://www.suredividend.com/sure-analysis-research-database/","Pacira BioSciences Inc")</f>
        <v>0</v>
      </c>
      <c r="C363">
        <v>-0.12314906219151</v>
      </c>
      <c r="D363">
        <v>-0.312633004449603</v>
      </c>
      <c r="E363">
        <v>-0.359011365686451</v>
      </c>
      <c r="F363">
        <v>-0.07977207977207901</v>
      </c>
      <c r="G363">
        <v>-0.439854958221661</v>
      </c>
      <c r="H363">
        <v>-0.4891445003594531</v>
      </c>
      <c r="I363">
        <v>-0.08309677419354801</v>
      </c>
    </row>
    <row r="364" spans="1:9">
      <c r="A364" s="1" t="s">
        <v>376</v>
      </c>
      <c r="B364">
        <f>HYPERLINK("https://www.suredividend.com/sure-analysis-research-database/","Vaxcyte Inc")</f>
        <v>0</v>
      </c>
      <c r="C364">
        <v>-0.029690189328743</v>
      </c>
      <c r="D364">
        <v>1.191448007774538</v>
      </c>
      <c r="E364">
        <v>0.8054443554843871</v>
      </c>
      <c r="F364">
        <v>-0.059436913451512</v>
      </c>
      <c r="G364">
        <v>1.583046964490263</v>
      </c>
      <c r="H364">
        <v>0.9053654414871141</v>
      </c>
      <c r="I364">
        <v>0.724665391969407</v>
      </c>
    </row>
    <row r="365" spans="1:9">
      <c r="A365" s="1" t="s">
        <v>377</v>
      </c>
      <c r="B365">
        <f>HYPERLINK("https://www.suredividend.com/sure-analysis-PFE/","Pfizer Inc.")</f>
        <v>0</v>
      </c>
      <c r="C365">
        <v>-0.126790553619821</v>
      </c>
      <c r="D365">
        <v>0.012161191886555</v>
      </c>
      <c r="E365">
        <v>-0.103097108477332</v>
      </c>
      <c r="F365">
        <v>-0.119633099141295</v>
      </c>
      <c r="G365">
        <v>-0.1177304687118</v>
      </c>
      <c r="H365">
        <v>0.326682763711653</v>
      </c>
      <c r="I365">
        <v>0.464838676157323</v>
      </c>
    </row>
    <row r="366" spans="1:9">
      <c r="A366" s="1" t="s">
        <v>378</v>
      </c>
      <c r="B366">
        <f>HYPERLINK("https://www.suredividend.com/sure-analysis-research-database/","Precigen Inc")</f>
        <v>0</v>
      </c>
      <c r="C366">
        <v>0.353741496598639</v>
      </c>
      <c r="D366">
        <v>0.156976744186046</v>
      </c>
      <c r="E366">
        <v>0.041884816753926</v>
      </c>
      <c r="F366">
        <v>0.309210526315789</v>
      </c>
      <c r="G366">
        <v>-0.291814946619217</v>
      </c>
      <c r="H366">
        <v>-0.782275711159737</v>
      </c>
      <c r="I366">
        <v>-0.8469230769230761</v>
      </c>
    </row>
    <row r="367" spans="1:9">
      <c r="A367" s="1" t="s">
        <v>379</v>
      </c>
      <c r="B367">
        <f>HYPERLINK("https://www.suredividend.com/sure-analysis-research-database/","Phathom Pharmaceuticals Inc")</f>
        <v>0</v>
      </c>
      <c r="C367">
        <v>-0.240070609002647</v>
      </c>
      <c r="D367">
        <v>-0.137274549098196</v>
      </c>
      <c r="E367">
        <v>-0.15339233038348</v>
      </c>
      <c r="F367">
        <v>-0.232620320855615</v>
      </c>
      <c r="G367">
        <v>-0.431683168316831</v>
      </c>
      <c r="H367">
        <v>-0.779343926191696</v>
      </c>
      <c r="I367">
        <v>-0.65</v>
      </c>
    </row>
    <row r="368" spans="1:9">
      <c r="A368" s="1" t="s">
        <v>380</v>
      </c>
      <c r="B368">
        <f>HYPERLINK("https://www.suredividend.com/sure-analysis-research-database/","Perkinelmer, Inc.")</f>
        <v>0</v>
      </c>
      <c r="C368">
        <v>-0.029948287839724</v>
      </c>
      <c r="D368">
        <v>0.05624492742627001</v>
      </c>
      <c r="E368">
        <v>-0.067528727855329</v>
      </c>
      <c r="F368">
        <v>-0.016596977437814</v>
      </c>
      <c r="G368">
        <v>-0.210336331862717</v>
      </c>
      <c r="H368">
        <v>-0.08133045107594701</v>
      </c>
      <c r="I368">
        <v>0.726433778073965</v>
      </c>
    </row>
    <row r="369" spans="1:9">
      <c r="A369" s="1" t="s">
        <v>381</v>
      </c>
      <c r="B369">
        <f>HYPERLINK("https://www.suredividend.com/sure-analysis-research-database/","Pliant Therapeutics Inc")</f>
        <v>0</v>
      </c>
      <c r="C369">
        <v>0.160309278350515</v>
      </c>
      <c r="D369">
        <v>-0.06481096800997001</v>
      </c>
      <c r="E369">
        <v>0.1573264781491</v>
      </c>
      <c r="F369">
        <v>0.164511122607346</v>
      </c>
      <c r="G369">
        <v>1.097856477166822</v>
      </c>
      <c r="H369">
        <v>-0.136886503067484</v>
      </c>
      <c r="I369">
        <v>0.05680751173708901</v>
      </c>
    </row>
    <row r="370" spans="1:9">
      <c r="A370" s="1" t="s">
        <v>382</v>
      </c>
      <c r="B370">
        <f>HYPERLINK("https://www.suredividend.com/sure-analysis-research-database/","PMV Pharmaceuticals Inc")</f>
        <v>0</v>
      </c>
      <c r="C370">
        <v>-0.142394822006472</v>
      </c>
      <c r="D370">
        <v>-0.354183590576766</v>
      </c>
      <c r="E370">
        <v>-0.4565960355434041</v>
      </c>
      <c r="F370">
        <v>-0.086206896551724</v>
      </c>
      <c r="G370">
        <v>-0.5267857142857141</v>
      </c>
      <c r="H370">
        <v>-0.8190714610832951</v>
      </c>
      <c r="I370">
        <v>-0.788056518261796</v>
      </c>
    </row>
    <row r="371" spans="1:9">
      <c r="A371" s="1" t="s">
        <v>383</v>
      </c>
      <c r="B371">
        <f>HYPERLINK("https://www.suredividend.com/sure-analysis-research-database/","Pennant Group Inc")</f>
        <v>0</v>
      </c>
      <c r="C371">
        <v>0.110395584176633</v>
      </c>
      <c r="D371">
        <v>0.106324472960586</v>
      </c>
      <c r="E371">
        <v>-0.075095785440613</v>
      </c>
      <c r="F371">
        <v>0.09927140255009101</v>
      </c>
      <c r="G371">
        <v>-0.260869565217391</v>
      </c>
      <c r="H371">
        <v>-0.8</v>
      </c>
      <c r="I371">
        <v>-0.200132538104705</v>
      </c>
    </row>
    <row r="372" spans="1:9">
      <c r="A372" s="1" t="s">
        <v>384</v>
      </c>
      <c r="B372">
        <f>HYPERLINK("https://www.suredividend.com/sure-analysis-research-database/","Praxis Precision Medicines Inc")</f>
        <v>0</v>
      </c>
      <c r="C372">
        <v>1.189320388349514</v>
      </c>
      <c r="D372">
        <v>1.81875</v>
      </c>
      <c r="E372">
        <v>0.277620396600566</v>
      </c>
      <c r="F372">
        <v>0.894957983193277</v>
      </c>
      <c r="G372">
        <v>-0.699333333333333</v>
      </c>
      <c r="H372">
        <v>-0.916774312603801</v>
      </c>
      <c r="I372">
        <v>-0.837769784172661</v>
      </c>
    </row>
    <row r="373" spans="1:9">
      <c r="A373" s="1" t="s">
        <v>385</v>
      </c>
      <c r="B373">
        <f>HYPERLINK("https://www.suredividend.com/sure-analysis-research-database/","Prelude Therapeutics Inc")</f>
        <v>0</v>
      </c>
      <c r="C373">
        <v>0.487755102040816</v>
      </c>
      <c r="D373">
        <v>0.17391304347826</v>
      </c>
      <c r="E373">
        <v>0.233502538071066</v>
      </c>
      <c r="F373">
        <v>0.206953642384105</v>
      </c>
      <c r="G373">
        <v>-0.178128523111612</v>
      </c>
      <c r="H373">
        <v>-0.9047556833028481</v>
      </c>
      <c r="I373">
        <v>-0.7217557251908391</v>
      </c>
    </row>
    <row r="374" spans="1:9">
      <c r="A374" s="1" t="s">
        <v>386</v>
      </c>
      <c r="B374">
        <f>HYPERLINK("https://www.suredividend.com/sure-analysis-research-database/","ProQR Therapeutics N.V")</f>
        <v>0</v>
      </c>
      <c r="C374">
        <v>0.703030303030303</v>
      </c>
      <c r="D374">
        <v>2.094372866424403</v>
      </c>
      <c r="E374">
        <v>2.378215917287809</v>
      </c>
      <c r="F374">
        <v>-0.24054054054054</v>
      </c>
      <c r="G374">
        <v>-0.445759368836292</v>
      </c>
      <c r="H374">
        <v>-0.466793168880455</v>
      </c>
      <c r="I374">
        <v>-0.06333333333333301</v>
      </c>
    </row>
    <row r="375" spans="1:9">
      <c r="A375" s="1" t="s">
        <v>387</v>
      </c>
      <c r="B375">
        <f>HYPERLINK("https://www.suredividend.com/sure-analysis-research-database/","Prothena Corporation plc")</f>
        <v>0</v>
      </c>
      <c r="C375">
        <v>-0.075254237288135</v>
      </c>
      <c r="D375">
        <v>-0.06286499484713101</v>
      </c>
      <c r="E375">
        <v>0.660377358490566</v>
      </c>
      <c r="F375">
        <v>-0.094439834024896</v>
      </c>
      <c r="G375">
        <v>0.548680102185637</v>
      </c>
      <c r="H375">
        <v>3.08689138576779</v>
      </c>
      <c r="I375">
        <v>0.380566801619433</v>
      </c>
    </row>
    <row r="376" spans="1:9">
      <c r="A376" s="1" t="s">
        <v>388</v>
      </c>
      <c r="B376">
        <f>HYPERLINK("https://www.suredividend.com/sure-analysis-research-database/","Provention Bio Inc")</f>
        <v>0</v>
      </c>
      <c r="C376">
        <v>-0.065149948293691</v>
      </c>
      <c r="D376">
        <v>0.335302806499261</v>
      </c>
      <c r="E376">
        <v>1.188861985472154</v>
      </c>
      <c r="F376">
        <v>-0.144749290444654</v>
      </c>
      <c r="G376">
        <v>1.317948717948717</v>
      </c>
      <c r="H376">
        <v>-0.36113074204947</v>
      </c>
      <c r="I376">
        <v>0.8794178794178791</v>
      </c>
    </row>
    <row r="377" spans="1:9">
      <c r="A377" s="1" t="s">
        <v>389</v>
      </c>
      <c r="B377">
        <f>HYPERLINK("https://www.suredividend.com/sure-analysis-research-database/","Personalis Inc")</f>
        <v>0</v>
      </c>
      <c r="C377">
        <v>0.187845303867403</v>
      </c>
      <c r="D377">
        <v>-0.07725321888412001</v>
      </c>
      <c r="E377">
        <v>-0.501160092807424</v>
      </c>
      <c r="F377">
        <v>0.08585858585858501</v>
      </c>
      <c r="G377">
        <v>-0.7885939036381511</v>
      </c>
      <c r="H377">
        <v>-0.955960671855796</v>
      </c>
      <c r="I377">
        <v>-0.924534924534924</v>
      </c>
    </row>
    <row r="378" spans="1:9">
      <c r="A378" s="1" t="s">
        <v>390</v>
      </c>
      <c r="B378">
        <f>HYPERLINK("https://www.suredividend.com/sure-analysis-research-database/","Poseida Therapeutics Inc")</f>
        <v>0</v>
      </c>
      <c r="C378">
        <v>0.41398865784499</v>
      </c>
      <c r="D378">
        <v>0.922879177377892</v>
      </c>
      <c r="E378">
        <v>1.624561403508772</v>
      </c>
      <c r="F378">
        <v>0.411320754716981</v>
      </c>
      <c r="G378">
        <v>0.5914893617021271</v>
      </c>
      <c r="H378">
        <v>-0.239064089521871</v>
      </c>
      <c r="I378">
        <v>-0.512703583061889</v>
      </c>
    </row>
    <row r="379" spans="1:9">
      <c r="A379" s="1" t="s">
        <v>391</v>
      </c>
      <c r="B379">
        <f>HYPERLINK("https://www.suredividend.com/sure-analysis-research-database/","PTC Therapeutics Inc")</f>
        <v>0</v>
      </c>
      <c r="C379">
        <v>0.260961436872688</v>
      </c>
      <c r="D379">
        <v>0.023804417756808</v>
      </c>
      <c r="E379">
        <v>0.065625</v>
      </c>
      <c r="F379">
        <v>0.2507204610951</v>
      </c>
      <c r="G379">
        <v>0.229778464708912</v>
      </c>
      <c r="H379">
        <v>-0.242823156225218</v>
      </c>
      <c r="I379">
        <v>1.177919708029197</v>
      </c>
    </row>
    <row r="380" spans="1:9">
      <c r="A380" s="1" t="s">
        <v>392</v>
      </c>
      <c r="B380">
        <f>HYPERLINK("https://www.suredividend.com/sure-analysis-research-database/","Protagonist Therapeutics Inc")</f>
        <v>0</v>
      </c>
      <c r="C380">
        <v>0.193449334698055</v>
      </c>
      <c r="D380">
        <v>0.4133333333333331</v>
      </c>
      <c r="E380">
        <v>0.09586466165413501</v>
      </c>
      <c r="F380">
        <v>0.06874427131072401</v>
      </c>
      <c r="G380">
        <v>-0.602454824411864</v>
      </c>
      <c r="H380">
        <v>-0.5046728971962611</v>
      </c>
      <c r="I380">
        <v>-0.385992627698788</v>
      </c>
    </row>
    <row r="381" spans="1:9">
      <c r="A381" s="1" t="s">
        <v>393</v>
      </c>
      <c r="B381">
        <f>HYPERLINK("https://www.suredividend.com/sure-analysis-research-database/","Quince Therapeutics Inc")</f>
        <v>0</v>
      </c>
      <c r="C381">
        <v>0.215880102040816</v>
      </c>
      <c r="D381">
        <v>-0.184385026737968</v>
      </c>
      <c r="E381">
        <v>-0.6436448598130841</v>
      </c>
      <c r="F381">
        <v>0.196422968308754</v>
      </c>
      <c r="G381">
        <v>-0.9217846153846151</v>
      </c>
      <c r="H381">
        <v>-0.9759886649874051</v>
      </c>
      <c r="I381">
        <v>-0.9768136211614471</v>
      </c>
    </row>
    <row r="382" spans="1:9">
      <c r="A382" s="1" t="s">
        <v>394</v>
      </c>
      <c r="B382">
        <f>HYPERLINK("https://www.suredividend.com/sure-analysis-research-database/","Quanterix Corp")</f>
        <v>0</v>
      </c>
      <c r="C382">
        <v>0.123427672955974</v>
      </c>
      <c r="D382">
        <v>0.5498915401301511</v>
      </c>
      <c r="E382">
        <v>-0.258817427385892</v>
      </c>
      <c r="F382">
        <v>0.031768953068592</v>
      </c>
      <c r="G382">
        <v>-0.4780861943024101</v>
      </c>
      <c r="H382">
        <v>-0.8219980069755851</v>
      </c>
      <c r="I382">
        <v>-0.3175740210124161</v>
      </c>
    </row>
    <row r="383" spans="1:9">
      <c r="A383" s="1" t="s">
        <v>395</v>
      </c>
      <c r="B383">
        <f>HYPERLINK("https://www.suredividend.com/sure-analysis-research-database/","uniQure N.V.")</f>
        <v>0</v>
      </c>
      <c r="C383">
        <v>-0.068906848149723</v>
      </c>
      <c r="D383">
        <v>0.136552440290758</v>
      </c>
      <c r="E383">
        <v>-0.123348017621145</v>
      </c>
      <c r="F383">
        <v>-0.034406704896338</v>
      </c>
      <c r="G383">
        <v>0.214087631724902</v>
      </c>
      <c r="H383">
        <v>-0.432607568688439</v>
      </c>
      <c r="I383">
        <v>0.216787103946637</v>
      </c>
    </row>
    <row r="384" spans="1:9">
      <c r="A384" s="1" t="s">
        <v>396</v>
      </c>
      <c r="B384">
        <f>HYPERLINK("https://www.suredividend.com/sure-analysis-research-database/","Rain Oncology Inc")</f>
        <v>0</v>
      </c>
      <c r="C384">
        <v>0.418535127055306</v>
      </c>
      <c r="D384">
        <v>0.741284403669724</v>
      </c>
      <c r="E384">
        <v>0.379360465116279</v>
      </c>
      <c r="F384">
        <v>0.18625</v>
      </c>
      <c r="G384">
        <v>0.042857142857142</v>
      </c>
      <c r="H384">
        <v>-0.399367088607594</v>
      </c>
      <c r="I384">
        <v>-0.399367088607594</v>
      </c>
    </row>
    <row r="385" spans="1:9">
      <c r="A385" s="1" t="s">
        <v>397</v>
      </c>
      <c r="B385">
        <f>HYPERLINK("https://www.suredividend.com/sure-analysis-research-database/","Rani Therapeutics Holdings Inc")</f>
        <v>0</v>
      </c>
      <c r="C385">
        <v>-0.019323671497584</v>
      </c>
      <c r="D385">
        <v>-0.139830508474576</v>
      </c>
      <c r="E385">
        <v>-0.496694214876033</v>
      </c>
      <c r="F385">
        <v>0.032203389830508</v>
      </c>
      <c r="G385">
        <v>-0.677436440677966</v>
      </c>
      <c r="H385">
        <v>-0.446363636363636</v>
      </c>
      <c r="I385">
        <v>-0.446363636363636</v>
      </c>
    </row>
    <row r="386" spans="1:9">
      <c r="A386" s="1" t="s">
        <v>398</v>
      </c>
      <c r="B386">
        <f>HYPERLINK("https://www.suredividend.com/sure-analysis-research-database/","RAPT Therapeutics Inc")</f>
        <v>0</v>
      </c>
      <c r="C386">
        <v>0.5612188365650971</v>
      </c>
      <c r="D386">
        <v>0.32238385734397</v>
      </c>
      <c r="E386">
        <v>0.230567685589519</v>
      </c>
      <c r="F386">
        <v>0.423232323232323</v>
      </c>
      <c r="G386">
        <v>0.341904761904761</v>
      </c>
      <c r="H386">
        <v>0.358727097396335</v>
      </c>
      <c r="I386">
        <v>1.167692307692307</v>
      </c>
    </row>
    <row r="387" spans="1:9">
      <c r="A387" s="1" t="s">
        <v>399</v>
      </c>
      <c r="B387">
        <f>HYPERLINK("https://www.suredividend.com/sure-analysis-research-database/","Ultragenyx Pharmaceutical Inc.")</f>
        <v>0</v>
      </c>
      <c r="C387">
        <v>-0.038766719564724</v>
      </c>
      <c r="D387">
        <v>0.101584827227851</v>
      </c>
      <c r="E387">
        <v>-0.218000737735153</v>
      </c>
      <c r="F387">
        <v>-0.08482624649255301</v>
      </c>
      <c r="G387">
        <v>-0.368765818073544</v>
      </c>
      <c r="H387">
        <v>-0.681418588924787</v>
      </c>
      <c r="I387">
        <v>-0.137510170870626</v>
      </c>
    </row>
    <row r="388" spans="1:9">
      <c r="A388" s="1" t="s">
        <v>400</v>
      </c>
      <c r="B388">
        <f>HYPERLINK("https://www.suredividend.com/sure-analysis-research-database/","Rocket Pharmaceuticals Inc")</f>
        <v>0</v>
      </c>
      <c r="C388">
        <v>-0.094618834080717</v>
      </c>
      <c r="D388">
        <v>0.14911781445646</v>
      </c>
      <c r="E388">
        <v>0.171793383633197</v>
      </c>
      <c r="F388">
        <v>0.031681144609095</v>
      </c>
      <c r="G388">
        <v>0.2868068833652</v>
      </c>
      <c r="H388">
        <v>-0.614841663487218</v>
      </c>
      <c r="I388">
        <v>0.5960474308300391</v>
      </c>
    </row>
    <row r="389" spans="1:9">
      <c r="A389" s="1" t="s">
        <v>401</v>
      </c>
      <c r="B389">
        <f>HYPERLINK("https://www.suredividend.com/sure-analysis-research-database/","Arcus Biosciences Inc")</f>
        <v>0</v>
      </c>
      <c r="C389">
        <v>-0.040180586907449</v>
      </c>
      <c r="D389">
        <v>-0.255602240896358</v>
      </c>
      <c r="E389">
        <v>-0.257422284317149</v>
      </c>
      <c r="F389">
        <v>0.028046421663443</v>
      </c>
      <c r="G389">
        <v>-0.316178835638468</v>
      </c>
      <c r="H389">
        <v>-0.426180836707152</v>
      </c>
      <c r="I389">
        <v>0.250588235294117</v>
      </c>
    </row>
    <row r="390" spans="1:9">
      <c r="A390" s="1" t="s">
        <v>402</v>
      </c>
      <c r="B390">
        <f>HYPERLINK("https://www.suredividend.com/sure-analysis-research-database/","Redhill Biopharma")</f>
        <v>0</v>
      </c>
      <c r="C390">
        <v>0.051829268292682</v>
      </c>
      <c r="D390">
        <v>-0.6914132379248651</v>
      </c>
      <c r="E390">
        <v>-0.8076279692204751</v>
      </c>
      <c r="F390">
        <v>0.229508196721311</v>
      </c>
      <c r="G390">
        <v>-0.933908045977011</v>
      </c>
      <c r="H390">
        <v>-0.9777706185567011</v>
      </c>
      <c r="I390">
        <v>-0.9670801526717551</v>
      </c>
    </row>
    <row r="391" spans="1:9">
      <c r="A391" s="1" t="s">
        <v>403</v>
      </c>
      <c r="B391">
        <f>HYPERLINK("https://www.suredividend.com/sure-analysis-research-database/","Radnet Inc")</f>
        <v>0</v>
      </c>
      <c r="C391">
        <v>0.064532782653587</v>
      </c>
      <c r="D391">
        <v>0.112189859762675</v>
      </c>
      <c r="E391">
        <v>0.016264169541646</v>
      </c>
      <c r="F391">
        <v>0.09506107275624001</v>
      </c>
      <c r="G391">
        <v>-0.218939393939393</v>
      </c>
      <c r="H391">
        <v>0.032032032032031</v>
      </c>
      <c r="I391">
        <v>1.031527093596059</v>
      </c>
    </row>
    <row r="392" spans="1:9">
      <c r="A392" s="1" t="s">
        <v>404</v>
      </c>
      <c r="B392">
        <f>HYPERLINK("https://www.suredividend.com/sure-analysis-research-database/","Regeneron Pharmaceuticals, Inc.")</f>
        <v>0</v>
      </c>
      <c r="C392">
        <v>-0.019274915443024</v>
      </c>
      <c r="D392">
        <v>0.011331960611281</v>
      </c>
      <c r="E392">
        <v>0.218688812369185</v>
      </c>
      <c r="F392">
        <v>0.0007068705040950001</v>
      </c>
      <c r="G392">
        <v>0.161892500804634</v>
      </c>
      <c r="H392">
        <v>0.3483229999253</v>
      </c>
      <c r="I392">
        <v>0.9433154792345161</v>
      </c>
    </row>
    <row r="393" spans="1:9">
      <c r="A393" s="1" t="s">
        <v>405</v>
      </c>
      <c r="B393">
        <f>HYPERLINK("https://www.suredividend.com/sure-analysis-research-database/","Replimune Group Inc")</f>
        <v>0</v>
      </c>
      <c r="C393">
        <v>0.03159082361790101</v>
      </c>
      <c r="D393">
        <v>0.431628392484342</v>
      </c>
      <c r="E393">
        <v>0.383955600403632</v>
      </c>
      <c r="F393">
        <v>0.008455882352941001</v>
      </c>
      <c r="G393">
        <v>0.321290944123314</v>
      </c>
      <c r="H393">
        <v>-0.382763276327632</v>
      </c>
      <c r="I393">
        <v>0.809366754617414</v>
      </c>
    </row>
    <row r="394" spans="1:9">
      <c r="A394" s="1" t="s">
        <v>406</v>
      </c>
      <c r="B394">
        <f>HYPERLINK("https://www.suredividend.com/sure-analysis-research-database/","Reata Pharmaceuticals Inc")</f>
        <v>0</v>
      </c>
      <c r="C394">
        <v>0.09683794466403101</v>
      </c>
      <c r="D394">
        <v>0.163522012578616</v>
      </c>
      <c r="E394">
        <v>0.160394265232975</v>
      </c>
      <c r="F394">
        <v>0.022637536193735</v>
      </c>
      <c r="G394">
        <v>0.4839572192513371</v>
      </c>
      <c r="H394">
        <v>-0.6503150315031501</v>
      </c>
      <c r="I394">
        <v>0.304128902316213</v>
      </c>
    </row>
    <row r="395" spans="1:9">
      <c r="A395" s="1" t="s">
        <v>407</v>
      </c>
      <c r="B395">
        <f>HYPERLINK("https://www.suredividend.com/sure-analysis-research-database/","Repligen Corp.")</f>
        <v>0</v>
      </c>
      <c r="C395">
        <v>0.100738552437223</v>
      </c>
      <c r="D395">
        <v>0.115368496677243</v>
      </c>
      <c r="E395">
        <v>-0.085150265173836</v>
      </c>
      <c r="F395">
        <v>0.100348473214813</v>
      </c>
      <c r="G395">
        <v>0.013546597029541</v>
      </c>
      <c r="H395">
        <v>-0.141118436217786</v>
      </c>
      <c r="I395">
        <v>4.206819452207937</v>
      </c>
    </row>
    <row r="396" spans="1:9">
      <c r="A396" s="1" t="s">
        <v>408</v>
      </c>
      <c r="B396">
        <f>HYPERLINK("https://www.suredividend.com/sure-analysis-research-database/","Regenxbio Inc")</f>
        <v>0</v>
      </c>
      <c r="C396">
        <v>-0.023769100169779</v>
      </c>
      <c r="D396">
        <v>-0.010752688172043</v>
      </c>
      <c r="E396">
        <v>-0.283265814895606</v>
      </c>
      <c r="F396">
        <v>0.01410934744268</v>
      </c>
      <c r="G396">
        <v>-0.076676033721397</v>
      </c>
      <c r="H396">
        <v>-0.4612952336339151</v>
      </c>
      <c r="I396">
        <v>-0.151291512915129</v>
      </c>
    </row>
    <row r="397" spans="1:9">
      <c r="A397" s="1" t="s">
        <v>409</v>
      </c>
      <c r="B397">
        <f>HYPERLINK("https://www.suredividend.com/sure-analysis-research-database/","Rigel Pharmaceuticals")</f>
        <v>0</v>
      </c>
      <c r="C397">
        <v>0.6666666666666661</v>
      </c>
      <c r="D397">
        <v>1.49221183800623</v>
      </c>
      <c r="E397">
        <v>0.6129032258064511</v>
      </c>
      <c r="F397">
        <v>0.333333333333333</v>
      </c>
      <c r="G397">
        <v>-0.176954732510288</v>
      </c>
      <c r="H397">
        <v>-0.465954606141522</v>
      </c>
      <c r="I397">
        <v>-0.5271867612293141</v>
      </c>
    </row>
    <row r="398" spans="1:9">
      <c r="A398" s="1" t="s">
        <v>410</v>
      </c>
      <c r="B398">
        <f>HYPERLINK("https://www.suredividend.com/sure-analysis-research-database/","Relay Therapeutics Inc")</f>
        <v>0</v>
      </c>
      <c r="C398">
        <v>0.388663967611335</v>
      </c>
      <c r="D398">
        <v>-0.002423654871546</v>
      </c>
      <c r="E398">
        <v>-0.118251928020565</v>
      </c>
      <c r="F398">
        <v>0.377510040160642</v>
      </c>
      <c r="G398">
        <v>-0.07088036117381401</v>
      </c>
      <c r="H398">
        <v>-0.636973011113071</v>
      </c>
      <c r="I398">
        <v>-0.41283880171184</v>
      </c>
    </row>
    <row r="399" spans="1:9">
      <c r="A399" s="1" t="s">
        <v>411</v>
      </c>
      <c r="B399">
        <f>HYPERLINK("https://www.suredividend.com/sure-analysis-research-database/","Relmada Therapeutics Inc")</f>
        <v>0</v>
      </c>
      <c r="C399">
        <v>0.487499999999999</v>
      </c>
      <c r="D399">
        <v>-0.3209700427960051</v>
      </c>
      <c r="E399">
        <v>-0.806739748274462</v>
      </c>
      <c r="F399">
        <v>0.363896848137535</v>
      </c>
      <c r="G399">
        <v>-0.743672590199246</v>
      </c>
      <c r="H399">
        <v>-0.8658777120315581</v>
      </c>
      <c r="I399">
        <v>1.505263157894736</v>
      </c>
    </row>
    <row r="400" spans="1:9">
      <c r="A400" s="1" t="s">
        <v>412</v>
      </c>
      <c r="B400">
        <f>HYPERLINK("https://www.suredividend.com/sure-analysis-research-database/","Rallybio Corp")</f>
        <v>0</v>
      </c>
      <c r="C400">
        <v>0.148514851485148</v>
      </c>
      <c r="D400">
        <v>-0.116751269035533</v>
      </c>
      <c r="E400">
        <v>-0.304</v>
      </c>
      <c r="F400">
        <v>0.059360730593607</v>
      </c>
      <c r="G400">
        <v>-0.243478260869565</v>
      </c>
      <c r="H400">
        <v>-0.506382978723404</v>
      </c>
      <c r="I400">
        <v>-0.506382978723404</v>
      </c>
    </row>
    <row r="401" spans="1:9">
      <c r="A401" s="1" t="s">
        <v>413</v>
      </c>
      <c r="B401">
        <f>HYPERLINK("https://www.suredividend.com/sure-analysis-RMD/","Resmed Inc.")</f>
        <v>0</v>
      </c>
      <c r="C401">
        <v>0.11701722661083</v>
      </c>
      <c r="D401">
        <v>0.05819127867897601</v>
      </c>
      <c r="E401">
        <v>0.011780760863614</v>
      </c>
      <c r="F401">
        <v>0.127804737423725</v>
      </c>
      <c r="G401">
        <v>0.006013882674429</v>
      </c>
      <c r="H401">
        <v>0.097563085446078</v>
      </c>
      <c r="I401">
        <v>1.78368426358014</v>
      </c>
    </row>
    <row r="402" spans="1:9">
      <c r="A402" s="1" t="s">
        <v>414</v>
      </c>
      <c r="B402">
        <f>HYPERLINK("https://www.suredividend.com/sure-analysis-research-database/","Avidity Biosciences Inc")</f>
        <v>0</v>
      </c>
      <c r="C402">
        <v>0.104719764011799</v>
      </c>
      <c r="D402">
        <v>0.57905832747716</v>
      </c>
      <c r="E402">
        <v>0.233937397034596</v>
      </c>
      <c r="F402">
        <v>0.012618296529968</v>
      </c>
      <c r="G402">
        <v>0.580168776371307</v>
      </c>
      <c r="H402">
        <v>-0.16</v>
      </c>
      <c r="I402">
        <v>-0.211578947368421</v>
      </c>
    </row>
    <row r="403" spans="1:9">
      <c r="A403" s="1" t="s">
        <v>415</v>
      </c>
      <c r="B403">
        <f>HYPERLINK("https://www.suredividend.com/sure-analysis-research-database/","Roivant Sciences Ltd")</f>
        <v>0</v>
      </c>
      <c r="C403">
        <v>0.21103448275862</v>
      </c>
      <c r="D403">
        <v>0.977477477477477</v>
      </c>
      <c r="E403">
        <v>0.942477876106194</v>
      </c>
      <c r="F403">
        <v>0.09887359198998701</v>
      </c>
      <c r="G403">
        <v>0.21103448275862</v>
      </c>
      <c r="H403">
        <v>-0.06096256684491901</v>
      </c>
      <c r="I403">
        <v>-0.06096256684491901</v>
      </c>
    </row>
    <row r="404" spans="1:9">
      <c r="A404" s="1" t="s">
        <v>416</v>
      </c>
      <c r="B404">
        <f>HYPERLINK("https://www.suredividend.com/sure-analysis-RPRX/","Royalty Pharma plc")</f>
        <v>0</v>
      </c>
      <c r="C404">
        <v>-0.032070707070707</v>
      </c>
      <c r="D404">
        <v>-0.061385808878266</v>
      </c>
      <c r="E404">
        <v>-0.095309914770782</v>
      </c>
      <c r="F404">
        <v>-0.030111336032388</v>
      </c>
      <c r="G404">
        <v>-0.002765614796429</v>
      </c>
      <c r="H404">
        <v>-0.213298195491191</v>
      </c>
      <c r="I404">
        <v>-0.101849725610756</v>
      </c>
    </row>
    <row r="405" spans="1:9">
      <c r="A405" s="1" t="s">
        <v>417</v>
      </c>
      <c r="B405">
        <f>HYPERLINK("https://www.suredividend.com/sure-analysis-research-database/","Repare Therapeutics Inc")</f>
        <v>0</v>
      </c>
      <c r="C405">
        <v>-0.209364548494983</v>
      </c>
      <c r="D405">
        <v>-0.109269027882441</v>
      </c>
      <c r="E405">
        <v>-0.155110793423874</v>
      </c>
      <c r="F405">
        <v>-0.196464989802855</v>
      </c>
      <c r="G405">
        <v>-0.113278319579894</v>
      </c>
      <c r="H405">
        <v>-0.6980071538068471</v>
      </c>
      <c r="I405">
        <v>-0.616233766233766</v>
      </c>
    </row>
    <row r="406" spans="1:9">
      <c r="A406" s="1" t="s">
        <v>418</v>
      </c>
      <c r="B406">
        <f>HYPERLINK("https://www.suredividend.com/sure-analysis-research-database/","Rubius Therapeutics Inc")</f>
        <v>0</v>
      </c>
      <c r="C406">
        <v>0.5113333333333331</v>
      </c>
      <c r="D406">
        <v>-0.333235294117647</v>
      </c>
      <c r="E406">
        <v>-0.726273846896884</v>
      </c>
      <c r="F406">
        <v>0.295428571428571</v>
      </c>
      <c r="G406">
        <v>-0.9689452054794521</v>
      </c>
      <c r="H406">
        <v>-0.9754653679653681</v>
      </c>
      <c r="I406">
        <v>-0.9906515463917521</v>
      </c>
    </row>
    <row r="407" spans="1:9">
      <c r="A407" s="1" t="s">
        <v>419</v>
      </c>
      <c r="B407">
        <f>HYPERLINK("https://www.suredividend.com/sure-analysis-research-database/","Revolution Medicines Inc")</f>
        <v>0</v>
      </c>
      <c r="C407">
        <v>0.146666666666666</v>
      </c>
      <c r="D407">
        <v>0.480365788058095</v>
      </c>
      <c r="E407">
        <v>0.166101694915254</v>
      </c>
      <c r="F407">
        <v>0.155331654072208</v>
      </c>
      <c r="G407">
        <v>0.211800968736239</v>
      </c>
      <c r="H407">
        <v>-0.363699421965317</v>
      </c>
      <c r="I407">
        <v>-0.04775086505190301</v>
      </c>
    </row>
    <row r="408" spans="1:9">
      <c r="A408" s="1" t="s">
        <v>420</v>
      </c>
      <c r="B408">
        <f>HYPERLINK("https://www.suredividend.com/sure-analysis-research-database/","Revance Therapeutics Inc")</f>
        <v>0</v>
      </c>
      <c r="C408">
        <v>0.6519020323084931</v>
      </c>
      <c r="D408">
        <v>0.356439880188275</v>
      </c>
      <c r="E408">
        <v>0.8982035928143711</v>
      </c>
      <c r="F408">
        <v>0.7172264355362941</v>
      </c>
      <c r="G408">
        <v>1.360387192851824</v>
      </c>
      <c r="H408">
        <v>0.116590348714336</v>
      </c>
      <c r="I408">
        <v>-0.066273932253313</v>
      </c>
    </row>
    <row r="409" spans="1:9">
      <c r="A409" s="1" t="s">
        <v>421</v>
      </c>
      <c r="B409">
        <f>HYPERLINK("https://www.suredividend.com/sure-analysis-research-database/","Prometheus Biosciences Inc")</f>
        <v>0</v>
      </c>
      <c r="C409">
        <v>0.041100850986782</v>
      </c>
      <c r="D409">
        <v>1.319951583619124</v>
      </c>
      <c r="E409">
        <v>2.430787589498806</v>
      </c>
      <c r="F409">
        <v>0.045454545454545</v>
      </c>
      <c r="G409">
        <v>2.534111862323294</v>
      </c>
      <c r="H409">
        <v>3.547251878212732</v>
      </c>
      <c r="I409">
        <v>3.547251878212732</v>
      </c>
    </row>
    <row r="410" spans="1:9">
      <c r="A410" s="1" t="s">
        <v>422</v>
      </c>
      <c r="B410">
        <f>HYPERLINK("https://www.suredividend.com/sure-analysis-research-database/","Recursion Pharmaceuticals Inc")</f>
        <v>0</v>
      </c>
      <c r="C410">
        <v>0.11901681759379</v>
      </c>
      <c r="D410">
        <v>-0.222122302158273</v>
      </c>
      <c r="E410">
        <v>0.018845700824499</v>
      </c>
      <c r="F410">
        <v>0.121919584954604</v>
      </c>
      <c r="G410">
        <v>-0.231111111111111</v>
      </c>
      <c r="H410">
        <v>-0.723642172523961</v>
      </c>
      <c r="I410">
        <v>-0.723642172523961</v>
      </c>
    </row>
    <row r="411" spans="1:9">
      <c r="A411" s="1" t="s">
        <v>423</v>
      </c>
      <c r="B411">
        <f>HYPERLINK("https://www.suredividend.com/sure-analysis-research-database/","Rhythm Pharmaceuticals Inc.")</f>
        <v>0</v>
      </c>
      <c r="C411">
        <v>0.007549759780370001</v>
      </c>
      <c r="D411">
        <v>0.224864413850646</v>
      </c>
      <c r="E411">
        <v>0.9905084745762711</v>
      </c>
      <c r="F411">
        <v>0.008241758241758001</v>
      </c>
      <c r="G411">
        <v>3.021917808219178</v>
      </c>
      <c r="H411">
        <v>-0.183310152990264</v>
      </c>
      <c r="I411">
        <v>0.05270706346360701</v>
      </c>
    </row>
    <row r="412" spans="1:9">
      <c r="A412" s="1" t="s">
        <v>424</v>
      </c>
      <c r="B412">
        <f>HYPERLINK("https://www.suredividend.com/sure-analysis-research-database/","Sage Therapeutics Inc")</f>
        <v>0</v>
      </c>
      <c r="C412">
        <v>0.068666834044689</v>
      </c>
      <c r="D412">
        <v>0.176803981199889</v>
      </c>
      <c r="E412">
        <v>0.196318156267566</v>
      </c>
      <c r="F412">
        <v>0.116019926586261</v>
      </c>
      <c r="G412">
        <v>0.11397539911018</v>
      </c>
      <c r="H412">
        <v>-0.539539160536564</v>
      </c>
      <c r="I412">
        <v>-0.7488197804791691</v>
      </c>
    </row>
    <row r="413" spans="1:9">
      <c r="A413" s="1" t="s">
        <v>425</v>
      </c>
      <c r="B413">
        <f>HYPERLINK("https://www.suredividend.com/sure-analysis-research-database/","Sana Biotechnology Inc")</f>
        <v>0</v>
      </c>
      <c r="C413">
        <v>0.264623955431754</v>
      </c>
      <c r="D413">
        <v>-0.18491921005386</v>
      </c>
      <c r="E413">
        <v>-0.494994438264738</v>
      </c>
      <c r="F413">
        <v>0.149367088607594</v>
      </c>
      <c r="G413">
        <v>-0.4739281575898031</v>
      </c>
      <c r="H413">
        <v>-0.87065527065527</v>
      </c>
      <c r="I413">
        <v>-0.87065527065527</v>
      </c>
    </row>
    <row r="414" spans="1:9">
      <c r="A414" s="1" t="s">
        <v>426</v>
      </c>
      <c r="B414">
        <f>HYPERLINK("https://www.suredividend.com/sure-analysis-research-database/","Silverback Therapeutics Inc")</f>
        <v>0</v>
      </c>
      <c r="C414">
        <v>0.118095238095238</v>
      </c>
      <c r="D414">
        <v>0.178714859437751</v>
      </c>
      <c r="E414">
        <v>0.9437086092715231</v>
      </c>
      <c r="F414">
        <v>-0.118618618618618</v>
      </c>
      <c r="G414">
        <v>-0.332954545454545</v>
      </c>
      <c r="H414">
        <v>-0.7652</v>
      </c>
      <c r="I414">
        <v>-0.7652</v>
      </c>
    </row>
    <row r="415" spans="1:9">
      <c r="A415" s="1" t="s">
        <v>427</v>
      </c>
      <c r="B415">
        <f>HYPERLINK("https://www.suredividend.com/sure-analysis-research-database/","Seer Inc")</f>
        <v>0</v>
      </c>
      <c r="C415">
        <v>-0.07090909090909001</v>
      </c>
      <c r="D415">
        <v>-0.23502994011976</v>
      </c>
      <c r="E415">
        <v>-0.466039707419017</v>
      </c>
      <c r="F415">
        <v>-0.118965517241379</v>
      </c>
      <c r="G415">
        <v>-0.6726457399103131</v>
      </c>
      <c r="H415">
        <v>-0.9380530973451321</v>
      </c>
      <c r="I415">
        <v>-0.9094934466879201</v>
      </c>
    </row>
    <row r="416" spans="1:9">
      <c r="A416" s="1" t="s">
        <v>428</v>
      </c>
      <c r="B416">
        <f>HYPERLINK("https://www.suredividend.com/sure-analysis-research-database/","Selecta Biosciences Inc")</f>
        <v>0</v>
      </c>
      <c r="C416">
        <v>0.554545454545454</v>
      </c>
      <c r="D416">
        <v>0.089171974522292</v>
      </c>
      <c r="E416">
        <v>0.011834319526627</v>
      </c>
      <c r="F416">
        <v>0.5132743362831861</v>
      </c>
      <c r="G416">
        <v>-0.284518828451882</v>
      </c>
      <c r="H416">
        <v>-0.491071428571428</v>
      </c>
      <c r="I416">
        <v>-0.815533980582524</v>
      </c>
    </row>
    <row r="417" spans="1:9">
      <c r="A417" s="1" t="s">
        <v>429</v>
      </c>
      <c r="B417">
        <f>HYPERLINK("https://www.suredividend.com/sure-analysis-research-database/","Select Medical Holdings Corporation")</f>
        <v>0</v>
      </c>
      <c r="C417">
        <v>0.127516778523489</v>
      </c>
      <c r="D417">
        <v>0.252477765888399</v>
      </c>
      <c r="E417">
        <v>0.040664626147791</v>
      </c>
      <c r="F417">
        <v>0.150221506242448</v>
      </c>
      <c r="G417">
        <v>0.274357132339489</v>
      </c>
      <c r="H417">
        <v>0.027519239002557</v>
      </c>
      <c r="I417">
        <v>0.682196751051373</v>
      </c>
    </row>
    <row r="418" spans="1:9">
      <c r="A418" s="1" t="s">
        <v>430</v>
      </c>
      <c r="B418">
        <f>HYPERLINK("https://www.suredividend.com/sure-analysis-research-database/","Sesen Bio Inc.")</f>
        <v>0</v>
      </c>
      <c r="C418">
        <v>0.2228515625</v>
      </c>
      <c r="D418">
        <v>0.264848484848484</v>
      </c>
      <c r="E418">
        <v>-0.08611881477156601</v>
      </c>
      <c r="F418">
        <v>0.027235438884331</v>
      </c>
      <c r="G418">
        <v>-0.113298399660104</v>
      </c>
      <c r="H418">
        <v>-0.622831325301204</v>
      </c>
      <c r="I418">
        <v>-0.236649597659107</v>
      </c>
    </row>
    <row r="419" spans="1:9">
      <c r="A419" s="1" t="s">
        <v>431</v>
      </c>
      <c r="B419">
        <f>HYPERLINK("https://www.suredividend.com/sure-analysis-research-database/","Seagen Inc")</f>
        <v>0</v>
      </c>
      <c r="C419">
        <v>-0.006272672309552</v>
      </c>
      <c r="D419">
        <v>0.020568146538342</v>
      </c>
      <c r="E419">
        <v>-0.24064449064449</v>
      </c>
      <c r="F419">
        <v>0.023188856898296</v>
      </c>
      <c r="G419">
        <v>0.030889847118777</v>
      </c>
      <c r="H419">
        <v>-0.292227365701367</v>
      </c>
      <c r="I419">
        <v>1.458676140613313</v>
      </c>
    </row>
    <row r="420" spans="1:9">
      <c r="A420" s="1" t="s">
        <v>432</v>
      </c>
      <c r="B420">
        <f>HYPERLINK("https://www.suredividend.com/sure-analysis-research-database/","Sangamo Therapeutics Inc")</f>
        <v>0</v>
      </c>
      <c r="C420">
        <v>0.088607594936708</v>
      </c>
      <c r="D420">
        <v>-0.203703703703703</v>
      </c>
      <c r="E420">
        <v>-0.269639065817409</v>
      </c>
      <c r="F420">
        <v>0.09554140127388501</v>
      </c>
      <c r="G420">
        <v>-0.394366197183098</v>
      </c>
      <c r="H420">
        <v>-0.7625948930296751</v>
      </c>
      <c r="I420">
        <v>-0.806197183098591</v>
      </c>
    </row>
    <row r="421" spans="1:9">
      <c r="A421" s="1" t="s">
        <v>433</v>
      </c>
      <c r="B421">
        <f>HYPERLINK("https://www.suredividend.com/sure-analysis-research-database/","Solid Biosciences Inc")</f>
        <v>0</v>
      </c>
      <c r="C421">
        <v>0.221666666666666</v>
      </c>
      <c r="D421">
        <v>0.09248081079066901</v>
      </c>
      <c r="E421">
        <v>-0.333333333333333</v>
      </c>
      <c r="F421">
        <v>0.362453531598513</v>
      </c>
      <c r="G421">
        <v>-0.6182291666666661</v>
      </c>
      <c r="H421">
        <v>-0.9231656184486371</v>
      </c>
      <c r="I421">
        <v>-0.9783966990863541</v>
      </c>
    </row>
    <row r="422" spans="1:9">
      <c r="A422" s="1" t="s">
        <v>434</v>
      </c>
      <c r="B422">
        <f>HYPERLINK("https://www.suredividend.com/sure-analysis-research-database/","Simulations Plus Inc.")</f>
        <v>0</v>
      </c>
      <c r="C422">
        <v>0.034599375650364</v>
      </c>
      <c r="D422">
        <v>-0.08439160504286801</v>
      </c>
      <c r="E422">
        <v>-0.352690233711866</v>
      </c>
      <c r="F422">
        <v>0.08750341810226901</v>
      </c>
      <c r="G422">
        <v>-0.05378687483196801</v>
      </c>
      <c r="H422">
        <v>-0.452931021438446</v>
      </c>
      <c r="I422">
        <v>1.532943551725675</v>
      </c>
    </row>
    <row r="423" spans="1:9">
      <c r="A423" s="1" t="s">
        <v>435</v>
      </c>
      <c r="B423">
        <f>HYPERLINK("https://www.suredividend.com/sure-analysis-research-database/","Summit Therapeutics Inc")</f>
        <v>0</v>
      </c>
      <c r="C423">
        <v>0.117048346055979</v>
      </c>
      <c r="D423">
        <v>2.919642857142856</v>
      </c>
      <c r="E423">
        <v>2.884955752212389</v>
      </c>
      <c r="F423">
        <v>0.032941176470588</v>
      </c>
      <c r="G423">
        <v>1.131067961165048</v>
      </c>
      <c r="H423">
        <v>-0.179439252336448</v>
      </c>
      <c r="I423">
        <v>0.276162790697674</v>
      </c>
    </row>
    <row r="424" spans="1:9">
      <c r="A424" s="1" t="s">
        <v>436</v>
      </c>
      <c r="B424">
        <f>HYPERLINK("https://www.suredividend.com/sure-analysis-research-database/","Syndax Pharmaceuticals Inc")</f>
        <v>0</v>
      </c>
      <c r="C424">
        <v>0.102404643449419</v>
      </c>
      <c r="D424">
        <v>0.129087048832271</v>
      </c>
      <c r="E424">
        <v>0.338872104733132</v>
      </c>
      <c r="F424">
        <v>0.04479371316306401</v>
      </c>
      <c r="G424">
        <v>0.649503722084367</v>
      </c>
      <c r="H424">
        <v>0.248356807511737</v>
      </c>
      <c r="I424">
        <v>1.614552605703048</v>
      </c>
    </row>
    <row r="425" spans="1:9">
      <c r="A425" s="1" t="s">
        <v>437</v>
      </c>
      <c r="B425">
        <f>HYPERLINK("https://www.suredividend.com/sure-analysis-research-database/","Sensei Biotherapeutics Inc")</f>
        <v>0</v>
      </c>
      <c r="C425">
        <v>0.055172413793103</v>
      </c>
      <c r="D425">
        <v>0.047945205479452</v>
      </c>
      <c r="E425">
        <v>-0.253658536585365</v>
      </c>
      <c r="F425">
        <v>0.026845637583892</v>
      </c>
      <c r="G425">
        <v>-0.681249999999999</v>
      </c>
      <c r="H425">
        <v>-0.9190476190476191</v>
      </c>
      <c r="I425">
        <v>-0.9190476190476191</v>
      </c>
    </row>
    <row r="426" spans="1:9">
      <c r="A426" s="1" t="s">
        <v>438</v>
      </c>
      <c r="B426">
        <f>HYPERLINK("https://www.suredividend.com/sure-analysis-SNY/","Sanofi")</f>
        <v>0</v>
      </c>
      <c r="C426">
        <v>0.016780609073958</v>
      </c>
      <c r="D426">
        <v>0.213649851632047</v>
      </c>
      <c r="E426">
        <v>-0.017614091273018</v>
      </c>
      <c r="F426">
        <v>0.013421432996076</v>
      </c>
      <c r="G426">
        <v>-0.005672609400324001</v>
      </c>
      <c r="H426">
        <v>0.06514577392346001</v>
      </c>
      <c r="I426">
        <v>0.340950632361499</v>
      </c>
    </row>
    <row r="427" spans="1:9">
      <c r="A427" s="1" t="s">
        <v>439</v>
      </c>
      <c r="B427">
        <f>HYPERLINK("https://www.suredividend.com/sure-analysis-research-database/","Spectrum Pharmaceuticals, Inc.")</f>
        <v>0</v>
      </c>
      <c r="C427">
        <v>0.7058823529411761</v>
      </c>
      <c r="D427">
        <v>0.4871794871794871</v>
      </c>
      <c r="E427">
        <v>-0.325581395348837</v>
      </c>
      <c r="F427">
        <v>0.573948439620081</v>
      </c>
      <c r="G427">
        <v>-0.389473684210526</v>
      </c>
      <c r="H427">
        <v>-0.8527918781725881</v>
      </c>
      <c r="I427">
        <v>-0.9695218076720961</v>
      </c>
    </row>
    <row r="428" spans="1:9">
      <c r="A428" s="1" t="s">
        <v>440</v>
      </c>
      <c r="B428">
        <f>HYPERLINK("https://www.suredividend.com/sure-analysis-research-database/","Spero Therapeutics Inc")</f>
        <v>0</v>
      </c>
      <c r="C428">
        <v>0.160493827160493</v>
      </c>
      <c r="D428">
        <v>-0.005291005291005</v>
      </c>
      <c r="E428">
        <v>1.41025641025641</v>
      </c>
      <c r="F428">
        <v>0.086705202312138</v>
      </c>
      <c r="G428">
        <v>-0.8379310344827581</v>
      </c>
      <c r="H428">
        <v>-0.8940845070422531</v>
      </c>
      <c r="I428">
        <v>-0.8441127694859031</v>
      </c>
    </row>
    <row r="429" spans="1:9">
      <c r="A429" s="1" t="s">
        <v>441</v>
      </c>
      <c r="B429">
        <f>HYPERLINK("https://www.suredividend.com/sure-analysis-research-database/","SQZ Biotechnologies Co")</f>
        <v>0</v>
      </c>
      <c r="C429">
        <v>-0.070757113821138</v>
      </c>
      <c r="D429">
        <v>-0.7433333333333331</v>
      </c>
      <c r="E429">
        <v>-0.7677777777777771</v>
      </c>
      <c r="F429">
        <v>-0.011486486486486</v>
      </c>
      <c r="G429">
        <v>-0.8978351955307261</v>
      </c>
      <c r="H429">
        <v>-0.9706106870229001</v>
      </c>
      <c r="I429">
        <v>-0.9447924528301881</v>
      </c>
    </row>
    <row r="430" spans="1:9">
      <c r="A430" s="1" t="s">
        <v>442</v>
      </c>
      <c r="B430">
        <f>HYPERLINK("https://www.suredividend.com/sure-analysis-research-database/","Surmodics, Inc.")</f>
        <v>0</v>
      </c>
      <c r="C430">
        <v>-0.24963159445918</v>
      </c>
      <c r="D430">
        <v>-0.153871718178796</v>
      </c>
      <c r="E430">
        <v>-0.3439835094047921</v>
      </c>
      <c r="F430">
        <v>-0.253810082063305</v>
      </c>
      <c r="G430">
        <v>-0.4207053469852101</v>
      </c>
      <c r="H430">
        <v>-0.431061452513966</v>
      </c>
      <c r="I430">
        <v>-0.136949152542372</v>
      </c>
    </row>
    <row r="431" spans="1:9">
      <c r="A431" s="1" t="s">
        <v>443</v>
      </c>
      <c r="B431">
        <f>HYPERLINK("https://www.suredividend.com/sure-analysis-research-database/","Sarepta Therapeutics Inc")</f>
        <v>0</v>
      </c>
      <c r="C431">
        <v>-0.009055627425614001</v>
      </c>
      <c r="D431">
        <v>0.155456965394853</v>
      </c>
      <c r="E431">
        <v>0.538152610441767</v>
      </c>
      <c r="F431">
        <v>0.004939033801512001</v>
      </c>
      <c r="G431">
        <v>1.051677958090436</v>
      </c>
      <c r="H431">
        <v>0.343582335947172</v>
      </c>
      <c r="I431">
        <v>1.087528053863417</v>
      </c>
    </row>
    <row r="432" spans="1:9">
      <c r="A432" s="1" t="s">
        <v>444</v>
      </c>
      <c r="B432">
        <f>HYPERLINK("https://www.suredividend.com/sure-analysis-research-database/","Scholar Rock Holding Corp")</f>
        <v>0</v>
      </c>
      <c r="C432">
        <v>0.419117647058823</v>
      </c>
      <c r="D432">
        <v>0.573369565217391</v>
      </c>
      <c r="E432">
        <v>0.359154929577464</v>
      </c>
      <c r="F432">
        <v>0.279558011049723</v>
      </c>
      <c r="G432">
        <v>-0.347972972972973</v>
      </c>
      <c r="H432">
        <v>-0.7818798267093611</v>
      </c>
      <c r="I432">
        <v>-0.252903225806451</v>
      </c>
    </row>
    <row r="433" spans="1:9">
      <c r="A433" s="1" t="s">
        <v>445</v>
      </c>
      <c r="B433">
        <f>HYPERLINK("https://www.suredividend.com/sure-analysis-research-database/","Steris Plc")</f>
        <v>0</v>
      </c>
      <c r="C433">
        <v>0.130207185364778</v>
      </c>
      <c r="D433">
        <v>0.230070058399991</v>
      </c>
      <c r="E433">
        <v>-0.06380084714817701</v>
      </c>
      <c r="F433">
        <v>0.110563647192593</v>
      </c>
      <c r="G433">
        <v>-0.09307690164896301</v>
      </c>
      <c r="H433">
        <v>0.105408585119048</v>
      </c>
      <c r="I433">
        <v>1.336094140801181</v>
      </c>
    </row>
    <row r="434" spans="1:9">
      <c r="A434" s="1" t="s">
        <v>446</v>
      </c>
      <c r="B434">
        <f>HYPERLINK("https://www.suredividend.com/sure-analysis-research-database/","Stoke Therapeutics Inc")</f>
        <v>0</v>
      </c>
      <c r="C434">
        <v>0.153753026634382</v>
      </c>
      <c r="D434">
        <v>-0.301319648093841</v>
      </c>
      <c r="E434">
        <v>-0.409907120743034</v>
      </c>
      <c r="F434">
        <v>0.032502708559046</v>
      </c>
      <c r="G434">
        <v>-0.4734806629834251</v>
      </c>
      <c r="H434">
        <v>-0.8588775359099661</v>
      </c>
      <c r="I434">
        <v>-0.627297614391865</v>
      </c>
    </row>
    <row r="435" spans="1:9">
      <c r="A435" s="1" t="s">
        <v>447</v>
      </c>
      <c r="B435">
        <f>HYPERLINK("https://www.suredividend.com/sure-analysis-research-database/","Sutro Biopharma Inc")</f>
        <v>0</v>
      </c>
      <c r="C435">
        <v>0.09142857142857101</v>
      </c>
      <c r="D435">
        <v>0.354609929078014</v>
      </c>
      <c r="E435">
        <v>0.199372056514913</v>
      </c>
      <c r="F435">
        <v>-0.054455445544554</v>
      </c>
      <c r="G435">
        <v>-0.241310824230387</v>
      </c>
      <c r="H435">
        <v>-0.7080626671761561</v>
      </c>
      <c r="I435">
        <v>-0.497368421052631</v>
      </c>
    </row>
    <row r="436" spans="1:9">
      <c r="A436" s="1" t="s">
        <v>448</v>
      </c>
      <c r="B436">
        <f>HYPERLINK("https://www.suredividend.com/sure-analysis-research-database/","Shattuck Labs Inc")</f>
        <v>0</v>
      </c>
      <c r="C436">
        <v>0.1875</v>
      </c>
      <c r="D436">
        <v>0</v>
      </c>
      <c r="E436">
        <v>-0.394904458598726</v>
      </c>
      <c r="F436">
        <v>0.239130434782608</v>
      </c>
      <c r="G436">
        <v>-0.5905172413793101</v>
      </c>
      <c r="H436">
        <v>-0.9396569976709721</v>
      </c>
      <c r="I436">
        <v>-0.852713178294573</v>
      </c>
    </row>
    <row r="437" spans="1:9">
      <c r="A437" s="1" t="s">
        <v>449</v>
      </c>
      <c r="B437">
        <f>HYPERLINK("https://www.suredividend.com/sure-analysis-research-database/","Stevanato Group Spa")</f>
        <v>0</v>
      </c>
      <c r="C437">
        <v>0.09375000000000001</v>
      </c>
      <c r="D437">
        <v>0.06003244997295801</v>
      </c>
      <c r="E437">
        <v>0.238155401137081</v>
      </c>
      <c r="F437">
        <v>0.09070673344463001</v>
      </c>
      <c r="G437">
        <v>0.06734047071893</v>
      </c>
      <c r="H437">
        <v>5.102301137800001E-05</v>
      </c>
      <c r="I437">
        <v>5.102301137800001E-05</v>
      </c>
    </row>
    <row r="438" spans="1:9">
      <c r="A438" s="1" t="s">
        <v>450</v>
      </c>
      <c r="B438">
        <f>HYPERLINK("https://www.suredividend.com/sure-analysis-research-database/","Supernus Pharmaceuticals Inc")</f>
        <v>0</v>
      </c>
      <c r="C438">
        <v>0.06414994720168901</v>
      </c>
      <c r="D438">
        <v>0.198275862068965</v>
      </c>
      <c r="E438">
        <v>0.349062918340026</v>
      </c>
      <c r="F438">
        <v>0.130081300813008</v>
      </c>
      <c r="G438">
        <v>0.359527824620573</v>
      </c>
      <c r="H438">
        <v>0.421368124118476</v>
      </c>
      <c r="I438">
        <v>-0.140511727078891</v>
      </c>
    </row>
    <row r="439" spans="1:9">
      <c r="A439" s="1" t="s">
        <v>451</v>
      </c>
      <c r="B439">
        <f>HYPERLINK("https://www.suredividend.com/sure-analysis-research-database/","Surface Oncology Inc")</f>
        <v>0</v>
      </c>
      <c r="C439">
        <v>0.6129032258064511</v>
      </c>
      <c r="D439">
        <v>0.01010101010101</v>
      </c>
      <c r="E439">
        <v>-0.5098039215686271</v>
      </c>
      <c r="F439">
        <v>0.219512195121951</v>
      </c>
      <c r="G439">
        <v>-0.7311827956989241</v>
      </c>
      <c r="H439">
        <v>-0.9254287844891871</v>
      </c>
      <c r="I439">
        <v>-0.9249812453113281</v>
      </c>
    </row>
    <row r="440" spans="1:9">
      <c r="A440" s="1" t="s">
        <v>452</v>
      </c>
      <c r="B440">
        <f>HYPERLINK("https://www.suredividend.com/sure-analysis-research-database/","SpringWorks Therapeutics Inc")</f>
        <v>0</v>
      </c>
      <c r="C440">
        <v>0.198902027027026</v>
      </c>
      <c r="D440">
        <v>0.162095783872288</v>
      </c>
      <c r="E440">
        <v>-0.06550362080315901</v>
      </c>
      <c r="F440">
        <v>0.09150326797385601</v>
      </c>
      <c r="G440">
        <v>-0.4765855457227131</v>
      </c>
      <c r="H440">
        <v>-0.6446363750156461</v>
      </c>
      <c r="I440">
        <v>0.2545293857711</v>
      </c>
    </row>
    <row r="441" spans="1:9">
      <c r="A441" s="1" t="s">
        <v>453</v>
      </c>
      <c r="B441">
        <f>HYPERLINK("https://www.suredividend.com/sure-analysis-SYK/","Stryker Corp.")</f>
        <v>0</v>
      </c>
      <c r="C441">
        <v>0.06407896660331901</v>
      </c>
      <c r="D441">
        <v>0.177305779237935</v>
      </c>
      <c r="E441">
        <v>0.287896875761833</v>
      </c>
      <c r="F441">
        <v>0.047977422389463</v>
      </c>
      <c r="G441">
        <v>0.018762534731444</v>
      </c>
      <c r="H441">
        <v>0.07575187591108401</v>
      </c>
      <c r="I441">
        <v>0.6818604309217611</v>
      </c>
    </row>
    <row r="442" spans="1:9">
      <c r="A442" s="1" t="s">
        <v>454</v>
      </c>
      <c r="B442">
        <f>HYPERLINK("https://www.suredividend.com/sure-analysis-research-database/","Syneos Health Inc")</f>
        <v>0</v>
      </c>
      <c r="C442">
        <v>-0.008996345234748</v>
      </c>
      <c r="D442">
        <v>-0.24775928297055</v>
      </c>
      <c r="E442">
        <v>-0.5397571484528001</v>
      </c>
      <c r="F442">
        <v>-0.038985823336968</v>
      </c>
      <c r="G442">
        <v>-0.591256957328385</v>
      </c>
      <c r="H442">
        <v>-0.532679305316187</v>
      </c>
      <c r="I442">
        <v>-0.138141809290953</v>
      </c>
    </row>
    <row r="443" spans="1:9">
      <c r="A443" s="1" t="s">
        <v>455</v>
      </c>
      <c r="B443">
        <f>HYPERLINK("https://www.suredividend.com/sure-analysis-research-database/","Syros Pharmaceuticals Inc.")</f>
        <v>0</v>
      </c>
      <c r="C443">
        <v>0.438709677419354</v>
      </c>
      <c r="D443">
        <v>0.004504504504504001</v>
      </c>
      <c r="E443">
        <v>-0.549631424820761</v>
      </c>
      <c r="F443">
        <v>0.24233983286908</v>
      </c>
      <c r="G443">
        <v>-0.7954128440366971</v>
      </c>
      <c r="H443">
        <v>-0.9635620915032681</v>
      </c>
      <c r="I443">
        <v>-0.9587037037037031</v>
      </c>
    </row>
    <row r="444" spans="1:9">
      <c r="A444" s="1" t="s">
        <v>456</v>
      </c>
      <c r="B444">
        <f>HYPERLINK("https://www.suredividend.com/sure-analysis-research-database/","Talaris Therapeutics Inc")</f>
        <v>0</v>
      </c>
      <c r="C444">
        <v>0.162162162162162</v>
      </c>
      <c r="D444">
        <v>-0.091549295774647</v>
      </c>
      <c r="E444">
        <v>-0.656914893617021</v>
      </c>
      <c r="F444">
        <v>0.264705882352941</v>
      </c>
      <c r="G444">
        <v>-0.8573008849557521</v>
      </c>
      <c r="H444">
        <v>-0.9206153846153841</v>
      </c>
      <c r="I444">
        <v>-0.9206153846153841</v>
      </c>
    </row>
    <row r="445" spans="1:9">
      <c r="A445" s="1" t="s">
        <v>457</v>
      </c>
      <c r="B445">
        <f>HYPERLINK("https://www.suredividend.com/sure-analysis-research-database/","Theravance Biopharma Inc")</f>
        <v>0</v>
      </c>
      <c r="C445">
        <v>-0.018141592920354</v>
      </c>
      <c r="D445">
        <v>0.127540650406504</v>
      </c>
      <c r="E445">
        <v>0.14736297828335</v>
      </c>
      <c r="F445">
        <v>-0.011140819964349</v>
      </c>
      <c r="G445">
        <v>0.322407628128724</v>
      </c>
      <c r="H445">
        <v>-0.379821129122414</v>
      </c>
      <c r="I445">
        <v>-0.608227401129943</v>
      </c>
    </row>
    <row r="446" spans="1:9">
      <c r="A446" s="1" t="s">
        <v>458</v>
      </c>
      <c r="B446">
        <f>HYPERLINK("https://www.suredividend.com/sure-analysis-research-database/","Tricida Inc")</f>
        <v>0</v>
      </c>
      <c r="C446">
        <v>-0.273607748184019</v>
      </c>
      <c r="D446">
        <v>-0.988970588235294</v>
      </c>
      <c r="E446">
        <v>-0.9874739039665971</v>
      </c>
      <c r="F446">
        <v>-0.21517331589274</v>
      </c>
      <c r="G446">
        <v>-0.9863791146424511</v>
      </c>
      <c r="H446">
        <v>-0.9832167832167831</v>
      </c>
      <c r="I446">
        <v>-0.9953846153846151</v>
      </c>
    </row>
    <row r="447" spans="1:9">
      <c r="A447" s="1" t="s">
        <v>459</v>
      </c>
      <c r="B447">
        <f>HYPERLINK("https://www.suredividend.com/sure-analysis-research-database/","Tcr2 Therapeutics Inc")</f>
        <v>0</v>
      </c>
      <c r="C447">
        <v>0.505747126436781</v>
      </c>
      <c r="D447">
        <v>-0.154838709677419</v>
      </c>
      <c r="E447">
        <v>-0.6135693215339231</v>
      </c>
      <c r="F447">
        <v>0.311573888666399</v>
      </c>
      <c r="G447">
        <v>-0.622478386167147</v>
      </c>
      <c r="H447">
        <v>-0.9548587181254301</v>
      </c>
      <c r="I447">
        <v>-0.9130723291307231</v>
      </c>
    </row>
    <row r="448" spans="1:9">
      <c r="A448" s="1" t="s">
        <v>460</v>
      </c>
      <c r="B448">
        <f>HYPERLINK("https://www.suredividend.com/sure-analysis-research-database/","Alaunos Therapeutics Inc")</f>
        <v>0</v>
      </c>
      <c r="C448">
        <v>0.308326029798422</v>
      </c>
      <c r="D448">
        <v>-0.339469026548672</v>
      </c>
      <c r="E448">
        <v>-0.421395348837209</v>
      </c>
      <c r="F448">
        <v>0.149899861346479</v>
      </c>
      <c r="G448">
        <v>-0.08641370869033001</v>
      </c>
      <c r="H448">
        <v>-0.7926666666666661</v>
      </c>
      <c r="I448">
        <v>-0.825607476635514</v>
      </c>
    </row>
    <row r="449" spans="1:9">
      <c r="A449" s="1" t="s">
        <v>461</v>
      </c>
      <c r="B449">
        <f>HYPERLINK("https://www.suredividend.com/sure-analysis-research-database/","Bio-Techne Corp")</f>
        <v>0</v>
      </c>
      <c r="C449">
        <v>-0.020560298184441</v>
      </c>
      <c r="D449">
        <v>0.15247110687309</v>
      </c>
      <c r="E449">
        <v>-0.117120768904789</v>
      </c>
      <c r="F449">
        <v>-0.017133204633204</v>
      </c>
      <c r="G449">
        <v>-0.10839082384644</v>
      </c>
      <c r="H449">
        <v>-0.077040911130347</v>
      </c>
      <c r="I449">
        <v>1.378901196459391</v>
      </c>
    </row>
    <row r="450" spans="1:9">
      <c r="A450" s="1" t="s">
        <v>462</v>
      </c>
      <c r="B450">
        <f>HYPERLINK("https://www.suredividend.com/sure-analysis-research-database/","Terns Pharmaceuticals Inc")</f>
        <v>0</v>
      </c>
      <c r="C450">
        <v>-0.014084507042253</v>
      </c>
      <c r="D450">
        <v>0.238938053097345</v>
      </c>
      <c r="E450">
        <v>2.818181818181818</v>
      </c>
      <c r="F450">
        <v>-0.174852652259332</v>
      </c>
      <c r="G450">
        <v>0.45580589254766</v>
      </c>
      <c r="H450">
        <v>-0.543230016313213</v>
      </c>
      <c r="I450">
        <v>-0.543230016313213</v>
      </c>
    </row>
    <row r="451" spans="1:9">
      <c r="A451" s="1" t="s">
        <v>463</v>
      </c>
      <c r="B451">
        <f>HYPERLINK("https://www.suredividend.com/sure-analysis-research-database/","Teleflex Incorporated")</f>
        <v>0</v>
      </c>
      <c r="C451">
        <v>-0.04852448427596701</v>
      </c>
      <c r="D451">
        <v>0.194190626649871</v>
      </c>
      <c r="E451">
        <v>-0.115770675880749</v>
      </c>
      <c r="F451">
        <v>-0.05584264711773401</v>
      </c>
      <c r="G451">
        <v>-0.267000433536168</v>
      </c>
      <c r="H451">
        <v>-0.388307377035352</v>
      </c>
      <c r="I451">
        <v>-0.128068076466901</v>
      </c>
    </row>
    <row r="452" spans="1:9">
      <c r="A452" s="1" t="s">
        <v>464</v>
      </c>
      <c r="B452">
        <f>HYPERLINK("https://www.suredividend.com/sure-analysis-research-database/","Instil Bio Inc")</f>
        <v>0</v>
      </c>
      <c r="C452">
        <v>0.400147383935151</v>
      </c>
      <c r="D452">
        <v>-0.8307349665924271</v>
      </c>
      <c r="E452">
        <v>-0.881804043545878</v>
      </c>
      <c r="F452">
        <v>0.206349206349206</v>
      </c>
      <c r="G452">
        <v>-0.94015748031496</v>
      </c>
      <c r="H452">
        <v>-0.97125567322239</v>
      </c>
      <c r="I452">
        <v>-0.97125567322239</v>
      </c>
    </row>
    <row r="453" spans="1:9">
      <c r="A453" s="1" t="s">
        <v>465</v>
      </c>
      <c r="B453">
        <f>HYPERLINK("https://www.suredividend.com/sure-analysis-research-database/","Alpha Teknova Inc")</f>
        <v>0</v>
      </c>
      <c r="C453">
        <v>0.236401673640167</v>
      </c>
      <c r="D453">
        <v>0.628099173553719</v>
      </c>
      <c r="E453">
        <v>-0.18595041322314</v>
      </c>
      <c r="F453">
        <v>0.04787234042553101</v>
      </c>
      <c r="G453">
        <v>-0.6315461346633411</v>
      </c>
      <c r="H453">
        <v>-0.7636000000000001</v>
      </c>
      <c r="I453">
        <v>-0.7636000000000001</v>
      </c>
    </row>
    <row r="454" spans="1:9">
      <c r="A454" s="1" t="s">
        <v>466</v>
      </c>
      <c r="B454">
        <f>HYPERLINK("https://www.suredividend.com/sure-analysis-TMO/","Thermo Fisher Scientific Inc.")</f>
        <v>0</v>
      </c>
      <c r="C454">
        <v>0.09959436181444301</v>
      </c>
      <c r="D454">
        <v>0.19573992223642</v>
      </c>
      <c r="E454">
        <v>0.03354845426479301</v>
      </c>
      <c r="F454">
        <v>0.07802938132161401</v>
      </c>
      <c r="G454">
        <v>0.025230273565133</v>
      </c>
      <c r="H454">
        <v>0.16356762857093</v>
      </c>
      <c r="I454">
        <v>1.814684378041801</v>
      </c>
    </row>
    <row r="455" spans="1:9">
      <c r="A455" s="1" t="s">
        <v>467</v>
      </c>
      <c r="B455">
        <f>HYPERLINK("https://www.suredividend.com/sure-analysis-research-database/","Tenaya Therapeutics Inc")</f>
        <v>0</v>
      </c>
      <c r="C455">
        <v>0.5376344086021501</v>
      </c>
      <c r="D455">
        <v>0.130434782608695</v>
      </c>
      <c r="E455">
        <v>-0.468401486988847</v>
      </c>
      <c r="F455">
        <v>0.4228855721393031</v>
      </c>
      <c r="G455">
        <v>-0.699263932702418</v>
      </c>
      <c r="H455">
        <v>-0.8136807817589571</v>
      </c>
      <c r="I455">
        <v>-0.8136807817589571</v>
      </c>
    </row>
    <row r="456" spans="1:9">
      <c r="A456" s="1" t="s">
        <v>468</v>
      </c>
      <c r="B456">
        <f>HYPERLINK("https://www.suredividend.com/sure-analysis-research-database/","Taysha Gene Therapies Inc")</f>
        <v>0</v>
      </c>
      <c r="C456">
        <v>-0.010204081632653</v>
      </c>
      <c r="D456">
        <v>0.328767123287671</v>
      </c>
      <c r="E456">
        <v>-0.6072874493927121</v>
      </c>
      <c r="F456">
        <v>-0.141592920353982</v>
      </c>
      <c r="G456">
        <v>-0.7553593947036571</v>
      </c>
      <c r="H456">
        <v>-0.9371558147068351</v>
      </c>
      <c r="I456">
        <v>-0.9193682460515371</v>
      </c>
    </row>
    <row r="457" spans="1:9">
      <c r="A457" s="1" t="s">
        <v>469</v>
      </c>
      <c r="B457">
        <f>HYPERLINK("https://www.suredividend.com/sure-analysis-research-database/","Travere Therapeutics Inc")</f>
        <v>0</v>
      </c>
      <c r="C457">
        <v>0.048109965635738</v>
      </c>
      <c r="D457">
        <v>-0.05237461162893901</v>
      </c>
      <c r="E457">
        <v>-0.092261904761904</v>
      </c>
      <c r="F457">
        <v>0.015216357584403</v>
      </c>
      <c r="G457">
        <v>-0.16503715291357</v>
      </c>
      <c r="H457">
        <v>-0.205729166666666</v>
      </c>
      <c r="I457">
        <v>-0.135977337110481</v>
      </c>
    </row>
    <row r="458" spans="1:9">
      <c r="A458" s="1" t="s">
        <v>470</v>
      </c>
      <c r="B458">
        <f>HYPERLINK("https://www.suredividend.com/sure-analysis-research-database/","Twist Bioscience Corp")</f>
        <v>0</v>
      </c>
      <c r="C458">
        <v>0.118328506412908</v>
      </c>
      <c r="D458">
        <v>-0.079045996592844</v>
      </c>
      <c r="E458">
        <v>-0.433808127356514</v>
      </c>
      <c r="F458">
        <v>0.135237295254095</v>
      </c>
      <c r="G458">
        <v>-0.4889393079977311</v>
      </c>
      <c r="H458">
        <v>-0.8610497095563661</v>
      </c>
      <c r="I458">
        <v>0.9307142857142851</v>
      </c>
    </row>
    <row r="459" spans="1:9">
      <c r="A459" s="1" t="s">
        <v>471</v>
      </c>
      <c r="B459">
        <f>HYPERLINK("https://www.suredividend.com/sure-analysis-research-database/","10x Genomics Inc")</f>
        <v>0</v>
      </c>
      <c r="C459">
        <v>0.281266919328641</v>
      </c>
      <c r="D459">
        <v>0.8430685358255451</v>
      </c>
      <c r="E459">
        <v>0.289997274461706</v>
      </c>
      <c r="F459">
        <v>0.298847420417124</v>
      </c>
      <c r="G459">
        <v>-0.469929443386717</v>
      </c>
      <c r="H459">
        <v>-0.7448930092168381</v>
      </c>
      <c r="I459">
        <v>-0.102748815165876</v>
      </c>
    </row>
    <row r="460" spans="1:9">
      <c r="A460" s="1" t="s">
        <v>472</v>
      </c>
      <c r="B460">
        <f>HYPERLINK("https://www.suredividend.com/sure-analysis-research-database/","Universal Health Services, Inc.")</f>
        <v>0</v>
      </c>
      <c r="C460">
        <v>0.05260563380281601</v>
      </c>
      <c r="D460">
        <v>0.6633263633945791</v>
      </c>
      <c r="E460">
        <v>0.370112894295886</v>
      </c>
      <c r="F460">
        <v>0.060898573355099</v>
      </c>
      <c r="G460">
        <v>0.170295310284458</v>
      </c>
      <c r="H460">
        <v>0.154012445762109</v>
      </c>
      <c r="I460">
        <v>0.289393708048552</v>
      </c>
    </row>
    <row r="461" spans="1:9">
      <c r="A461" s="1" t="s">
        <v>473</v>
      </c>
      <c r="B461">
        <f>HYPERLINK("https://www.suredividend.com/sure-analysis-UNH/","Unitedhealth Group Inc")</f>
        <v>0</v>
      </c>
      <c r="C461">
        <v>-0.07737801872843701</v>
      </c>
      <c r="D461">
        <v>-0.085267186102796</v>
      </c>
      <c r="E461">
        <v>-0.062603278885539</v>
      </c>
      <c r="F461">
        <v>-0.081972160398355</v>
      </c>
      <c r="G461">
        <v>0.068918822168821</v>
      </c>
      <c r="H461">
        <v>0.4081251296466291</v>
      </c>
      <c r="I461">
        <v>1.151929627232308</v>
      </c>
    </row>
    <row r="462" spans="1:9">
      <c r="A462" s="1" t="s">
        <v>474</v>
      </c>
      <c r="B462">
        <f>HYPERLINK("https://www.suredividend.com/sure-analysis-research-database/","UroGen Pharma Ltd")</f>
        <v>0</v>
      </c>
      <c r="C462">
        <v>0.09803921568627401</v>
      </c>
      <c r="D462">
        <v>-0.259911894273127</v>
      </c>
      <c r="E462">
        <v>-0.027777777777777</v>
      </c>
      <c r="F462">
        <v>-0.052987598647124</v>
      </c>
      <c r="G462">
        <v>0.103810775295663</v>
      </c>
      <c r="H462">
        <v>-0.598278335724533</v>
      </c>
      <c r="I462">
        <v>-0.804651162790697</v>
      </c>
    </row>
    <row r="463" spans="1:9">
      <c r="A463" s="1" t="s">
        <v>475</v>
      </c>
      <c r="B463">
        <f>HYPERLINK("https://www.suredividend.com/sure-analysis-research-database/","ProShares Trust")</f>
        <v>0</v>
      </c>
      <c r="C463">
        <v>0.06977718345712</v>
      </c>
      <c r="D463">
        <v>0.388927625156882</v>
      </c>
      <c r="E463">
        <v>-0.192368040154552</v>
      </c>
      <c r="F463">
        <v>0.202898550724637</v>
      </c>
      <c r="G463">
        <v>-0.472736897829539</v>
      </c>
      <c r="H463">
        <v>-0.37059026121136</v>
      </c>
      <c r="I463">
        <v>0.749440126465551</v>
      </c>
    </row>
    <row r="464" spans="1:9">
      <c r="A464" s="1" t="s">
        <v>476</v>
      </c>
      <c r="B464">
        <f>HYPERLINK("https://www.suredividend.com/sure-analysis-research-database/","U.S. Physical Therapy, Inc.")</f>
        <v>0</v>
      </c>
      <c r="C464">
        <v>0.1365171249397</v>
      </c>
      <c r="D464">
        <v>0.167083393706121</v>
      </c>
      <c r="E464">
        <v>-0.240193015483969</v>
      </c>
      <c r="F464">
        <v>0.163026039738368</v>
      </c>
      <c r="G464">
        <v>0.03716926747719301</v>
      </c>
      <c r="H464">
        <v>-0.237459633666675</v>
      </c>
      <c r="I464">
        <v>0.29457662508929</v>
      </c>
    </row>
    <row r="465" spans="1:9">
      <c r="A465" s="1" t="s">
        <v>477</v>
      </c>
      <c r="B465">
        <f>HYPERLINK("https://www.suredividend.com/sure-analysis-research-database/","United Therapeutics Corp")</f>
        <v>0</v>
      </c>
      <c r="C465">
        <v>-0.044018264840182</v>
      </c>
      <c r="D465">
        <v>0.193342453260373</v>
      </c>
      <c r="E465">
        <v>0.156940760389036</v>
      </c>
      <c r="F465">
        <v>-0.058937753964543</v>
      </c>
      <c r="G465">
        <v>0.30810756772968</v>
      </c>
      <c r="H465">
        <v>0.5657532607394991</v>
      </c>
      <c r="I465">
        <v>0.875851193462834</v>
      </c>
    </row>
    <row r="466" spans="1:9">
      <c r="A466" s="1" t="s">
        <v>478</v>
      </c>
      <c r="B466">
        <f>HYPERLINK("https://www.suredividend.com/sure-analysis-research-database/","Vericel Corp")</f>
        <v>0</v>
      </c>
      <c r="C466">
        <v>0.173754556500607</v>
      </c>
      <c r="D466">
        <v>0.166666666666666</v>
      </c>
      <c r="E466">
        <v>0.011518324607329</v>
      </c>
      <c r="F466">
        <v>0.100227790432801</v>
      </c>
      <c r="G466">
        <v>-0.117270788912579</v>
      </c>
      <c r="H466">
        <v>-0.278206724782067</v>
      </c>
      <c r="I466">
        <v>3.325373134328358</v>
      </c>
    </row>
    <row r="467" spans="1:9">
      <c r="A467" s="1" t="s">
        <v>479</v>
      </c>
      <c r="B467">
        <f>HYPERLINK("https://www.suredividend.com/sure-analysis-research-database/","Veracyte Inc")</f>
        <v>0</v>
      </c>
      <c r="C467">
        <v>-0.087609970674486</v>
      </c>
      <c r="D467">
        <v>0.572331017056222</v>
      </c>
      <c r="E467">
        <v>-0.064285714285714</v>
      </c>
      <c r="F467">
        <v>0.04888327012220801</v>
      </c>
      <c r="G467">
        <v>-0.07678041543026701</v>
      </c>
      <c r="H467">
        <v>-0.5388178617750601</v>
      </c>
      <c r="I467">
        <v>2.811638591117917</v>
      </c>
    </row>
    <row r="468" spans="1:9">
      <c r="A468" s="1" t="s">
        <v>480</v>
      </c>
      <c r="B468">
        <f>HYPERLINK("https://www.suredividend.com/sure-analysis-research-database/","Verve Therapeutics Inc")</f>
        <v>0</v>
      </c>
      <c r="C468">
        <v>0.141120507399577</v>
      </c>
      <c r="D468">
        <v>-0.3253125</v>
      </c>
      <c r="E468">
        <v>-0.3419689119170981</v>
      </c>
      <c r="F468">
        <v>0.115762273901808</v>
      </c>
      <c r="G468">
        <v>-0.33610086100861</v>
      </c>
      <c r="H468">
        <v>-0.323621553884711</v>
      </c>
      <c r="I468">
        <v>-0.323621553884711</v>
      </c>
    </row>
    <row r="469" spans="1:9">
      <c r="A469" s="1" t="s">
        <v>481</v>
      </c>
      <c r="B469">
        <f>HYPERLINK("https://www.suredividend.com/sure-analysis-research-database/","Vir Biotechnology Inc")</f>
        <v>0</v>
      </c>
      <c r="C469">
        <v>0.05064737242955</v>
      </c>
      <c r="D469">
        <v>0.298964218455743</v>
      </c>
      <c r="E469">
        <v>-0.08521220159151201</v>
      </c>
      <c r="F469">
        <v>0.09008297115764501</v>
      </c>
      <c r="G469">
        <v>-0.175433353257621</v>
      </c>
      <c r="H469">
        <v>-0.349292452830188</v>
      </c>
      <c r="I469">
        <v>0.9679029957203991</v>
      </c>
    </row>
    <row r="470" spans="1:9">
      <c r="A470" s="1" t="s">
        <v>482</v>
      </c>
      <c r="B470">
        <f>HYPERLINK("https://www.suredividend.com/sure-analysis-research-database/","Viracta Therapeutics Inc")</f>
        <v>0</v>
      </c>
      <c r="C470">
        <v>0.256097560975609</v>
      </c>
      <c r="D470">
        <v>-0.4677002583979321</v>
      </c>
      <c r="E470">
        <v>-0.496332518337408</v>
      </c>
      <c r="F470">
        <v>0.410958904109589</v>
      </c>
      <c r="G470">
        <v>-0.222641509433962</v>
      </c>
      <c r="H470">
        <v>-0.8082829222894371</v>
      </c>
      <c r="I470">
        <v>-0.9861185983827491</v>
      </c>
    </row>
    <row r="471" spans="1:9">
      <c r="A471" s="1" t="s">
        <v>483</v>
      </c>
      <c r="B471">
        <f>HYPERLINK("https://www.suredividend.com/sure-analysis-research-database/","Meridian Bioscience Inc.")</f>
        <v>0</v>
      </c>
      <c r="C471">
        <v>0.014736842105263</v>
      </c>
      <c r="D471">
        <v>0.05503439649781101</v>
      </c>
      <c r="E471">
        <v>0.03211991434689501</v>
      </c>
      <c r="F471">
        <v>0.015959048479373</v>
      </c>
      <c r="G471">
        <v>0.5877647058823531</v>
      </c>
      <c r="H471">
        <v>0.4929203539823001</v>
      </c>
      <c r="I471">
        <v>1.298286843091175</v>
      </c>
    </row>
    <row r="472" spans="1:9">
      <c r="A472" s="1" t="s">
        <v>484</v>
      </c>
      <c r="B472">
        <f>HYPERLINK("https://www.suredividend.com/sure-analysis-research-database/","Vanda Pharmaceuticals Inc")</f>
        <v>0</v>
      </c>
      <c r="C472">
        <v>0.04722222222222201</v>
      </c>
      <c r="D472">
        <v>-0.272902603664416</v>
      </c>
      <c r="E472">
        <v>-0.316409791477787</v>
      </c>
      <c r="F472">
        <v>0.020297699594046</v>
      </c>
      <c r="G472">
        <v>-0.468639887244538</v>
      </c>
      <c r="H472">
        <v>-0.481786941580756</v>
      </c>
      <c r="I472">
        <v>-0.48</v>
      </c>
    </row>
    <row r="473" spans="1:9">
      <c r="A473" s="1" t="s">
        <v>485</v>
      </c>
      <c r="B473">
        <f>HYPERLINK("https://www.suredividend.com/sure-analysis-research-database/","Vor Biopharma Inc")</f>
        <v>0</v>
      </c>
      <c r="C473">
        <v>-0.204545454545454</v>
      </c>
      <c r="D473">
        <v>0.359223300970873</v>
      </c>
      <c r="E473">
        <v>0.07692307692307601</v>
      </c>
      <c r="F473">
        <v>-0.157894736842105</v>
      </c>
      <c r="G473">
        <v>-0.333333333333333</v>
      </c>
      <c r="H473">
        <v>-0.850666666666666</v>
      </c>
      <c r="I473">
        <v>-0.850666666666666</v>
      </c>
    </row>
    <row r="474" spans="1:9">
      <c r="A474" s="1" t="s">
        <v>486</v>
      </c>
      <c r="B474">
        <f>HYPERLINK("https://www.suredividend.com/sure-analysis-research-database/","Verrica Pharmaceuticals Inc")</f>
        <v>0</v>
      </c>
      <c r="C474">
        <v>0.554307116104869</v>
      </c>
      <c r="D474">
        <v>0.7291666666666671</v>
      </c>
      <c r="E474">
        <v>0.224188790560472</v>
      </c>
      <c r="F474">
        <v>0.509090909090909</v>
      </c>
      <c r="G474">
        <v>-0.464516129032258</v>
      </c>
      <c r="H474">
        <v>-0.645299145299145</v>
      </c>
      <c r="I474">
        <v>-0.762857142857142</v>
      </c>
    </row>
    <row r="475" spans="1:9">
      <c r="A475" s="1" t="s">
        <v>487</v>
      </c>
      <c r="B475">
        <f>HYPERLINK("https://www.suredividend.com/sure-analysis-research-database/","Varex Imaging Corp")</f>
        <v>0</v>
      </c>
      <c r="C475">
        <v>0.056296296296296</v>
      </c>
      <c r="D475">
        <v>0.032834379526798</v>
      </c>
      <c r="E475">
        <v>-0.06959547629404</v>
      </c>
      <c r="F475">
        <v>0.053694581280788</v>
      </c>
      <c r="G475">
        <v>-0.230021598272138</v>
      </c>
      <c r="H475">
        <v>0.08468559837728201</v>
      </c>
      <c r="I475">
        <v>-0.4732824427480911</v>
      </c>
    </row>
    <row r="476" spans="1:9">
      <c r="A476" s="1" t="s">
        <v>488</v>
      </c>
      <c r="B476">
        <f>HYPERLINK("https://www.suredividend.com/sure-analysis-research-database/","Vertex Pharmaceuticals, Inc.")</f>
        <v>0</v>
      </c>
      <c r="C476">
        <v>0.06639132679401101</v>
      </c>
      <c r="D476">
        <v>0.032799999999999</v>
      </c>
      <c r="E476">
        <v>0.09441559817738601</v>
      </c>
      <c r="F476">
        <v>0.07292748805318901</v>
      </c>
      <c r="G476">
        <v>0.358470712030866</v>
      </c>
      <c r="H476">
        <v>0.298357358364063</v>
      </c>
      <c r="I476">
        <v>0.9613850731151481</v>
      </c>
    </row>
    <row r="477" spans="1:9">
      <c r="A477" s="1" t="s">
        <v>489</v>
      </c>
      <c r="B477">
        <f>HYPERLINK("https://www.suredividend.com/sure-analysis-research-database/","Verastem Inc")</f>
        <v>0</v>
      </c>
      <c r="C477">
        <v>0.594324324324324</v>
      </c>
      <c r="D477">
        <v>0.8900993271387371</v>
      </c>
      <c r="E477">
        <v>-0.524274193548387</v>
      </c>
      <c r="F477">
        <v>0.465590062111801</v>
      </c>
      <c r="G477">
        <v>-0.6014189189189191</v>
      </c>
      <c r="H477">
        <v>-0.730639269406392</v>
      </c>
      <c r="I477">
        <v>-0.8109294871794871</v>
      </c>
    </row>
    <row r="478" spans="1:9">
      <c r="A478" s="1" t="s">
        <v>490</v>
      </c>
      <c r="B478">
        <f>HYPERLINK("https://www.suredividend.com/sure-analysis-VTRS/","Viatris Inc")</f>
        <v>0</v>
      </c>
      <c r="C478">
        <v>0.06912442396313301</v>
      </c>
      <c r="D478">
        <v>0.250202080077598</v>
      </c>
      <c r="E478">
        <v>0.200853019731257</v>
      </c>
      <c r="F478">
        <v>0.042228212039532</v>
      </c>
      <c r="G478">
        <v>-0.168202384964541</v>
      </c>
      <c r="H478">
        <v>-0.285516306858427</v>
      </c>
      <c r="I478">
        <v>-0.243101457029695</v>
      </c>
    </row>
    <row r="479" spans="1:9">
      <c r="A479" s="1" t="s">
        <v>491</v>
      </c>
      <c r="B479">
        <f>HYPERLINK("https://www.suredividend.com/sure-analysis-research-database/","Waters Corp.")</f>
        <v>0</v>
      </c>
      <c r="C479">
        <v>-0.023155891343214</v>
      </c>
      <c r="D479">
        <v>0.200730185736566</v>
      </c>
      <c r="E479">
        <v>-0.030702758383884</v>
      </c>
      <c r="F479">
        <v>-0.011179870395236</v>
      </c>
      <c r="G479">
        <v>0.06114713529430101</v>
      </c>
      <c r="H479">
        <v>0.248801887488018</v>
      </c>
      <c r="I479">
        <v>0.607583523158693</v>
      </c>
    </row>
    <row r="480" spans="1:9">
      <c r="A480" s="1" t="s">
        <v>492</v>
      </c>
      <c r="B480">
        <f>HYPERLINK("https://www.suredividend.com/sure-analysis-WST/","West Pharmaceutical Services, Inc.")</f>
        <v>0</v>
      </c>
      <c r="C480">
        <v>0.105974092381114</v>
      </c>
      <c r="D480">
        <v>0.115460353560748</v>
      </c>
      <c r="E480">
        <v>-0.179505952256761</v>
      </c>
      <c r="F480">
        <v>0.102825578925005</v>
      </c>
      <c r="G480">
        <v>-0.292946133146783</v>
      </c>
      <c r="H480">
        <v>-0.130983881600864</v>
      </c>
      <c r="I480">
        <v>1.614665498101081</v>
      </c>
    </row>
    <row r="481" spans="1:9">
      <c r="A481" s="1" t="s">
        <v>493</v>
      </c>
      <c r="B481">
        <f>HYPERLINK("https://www.suredividend.com/sure-analysis-research-database/","Wave Life Sciences Ltd.")</f>
        <v>0</v>
      </c>
      <c r="C481">
        <v>-0.213223140495867</v>
      </c>
      <c r="D481">
        <v>0.014925373134328</v>
      </c>
      <c r="E481">
        <v>0.272727272727272</v>
      </c>
      <c r="F481">
        <v>-0.32</v>
      </c>
      <c r="G481">
        <v>1.18348623853211</v>
      </c>
      <c r="H481">
        <v>-0.51279426816786</v>
      </c>
      <c r="I481">
        <v>-0.874736842105263</v>
      </c>
    </row>
    <row r="482" spans="1:9">
      <c r="A482" s="1" t="s">
        <v>494</v>
      </c>
      <c r="B482">
        <f>HYPERLINK("https://www.suredividend.com/sure-analysis-research-database/","Xenon Pharmaceuticals Inc")</f>
        <v>0</v>
      </c>
      <c r="C482">
        <v>-0.06938775510204001</v>
      </c>
      <c r="D482">
        <v>0.007734806629834</v>
      </c>
      <c r="E482">
        <v>0.044374463212138</v>
      </c>
      <c r="F482">
        <v>-0.07481612985036701</v>
      </c>
      <c r="G482">
        <v>0.4030769230769221</v>
      </c>
      <c r="H482">
        <v>1.209569957601453</v>
      </c>
      <c r="I482">
        <v>12.02857142857143</v>
      </c>
    </row>
    <row r="483" spans="1:9">
      <c r="A483" s="1" t="s">
        <v>495</v>
      </c>
      <c r="B483">
        <f>HYPERLINK("https://www.suredividend.com/sure-analysis-research-database/","Xencor Inc")</f>
        <v>0</v>
      </c>
      <c r="C483">
        <v>0.121353558926487</v>
      </c>
      <c r="D483">
        <v>0.027441197434069</v>
      </c>
      <c r="E483">
        <v>-0.024365482233502</v>
      </c>
      <c r="F483">
        <v>0.107142857142857</v>
      </c>
      <c r="G483">
        <v>-0.158493870402802</v>
      </c>
      <c r="H483">
        <v>-0.400748285179796</v>
      </c>
      <c r="I483">
        <v>0.337198515769944</v>
      </c>
    </row>
    <row r="484" spans="1:9">
      <c r="A484" s="1" t="s">
        <v>496</v>
      </c>
      <c r="B484">
        <f>HYPERLINK("https://www.suredividend.com/sure-analysis-research-database/","DENTSPLY Sirona Inc")</f>
        <v>0</v>
      </c>
      <c r="C484">
        <v>0.18479918983707</v>
      </c>
      <c r="D484">
        <v>0.277351456498529</v>
      </c>
      <c r="E484">
        <v>0.022106473801782</v>
      </c>
      <c r="F484">
        <v>0.161118090452261</v>
      </c>
      <c r="G484">
        <v>-0.291469266976373</v>
      </c>
      <c r="H484">
        <v>-0.3446882882308</v>
      </c>
      <c r="I484">
        <v>-0.374967243685005</v>
      </c>
    </row>
    <row r="485" spans="1:9">
      <c r="A485" s="1" t="s">
        <v>497</v>
      </c>
      <c r="B485">
        <f>HYPERLINK("https://www.suredividend.com/sure-analysis-research-database/","Y-Mabs Therapeutics Inc")</f>
        <v>0</v>
      </c>
      <c r="C485">
        <v>-0.06680584551148201</v>
      </c>
      <c r="D485">
        <v>-0.7020000000000001</v>
      </c>
      <c r="E485">
        <v>-0.7636171337916441</v>
      </c>
      <c r="F485">
        <v>-0.084016393442623</v>
      </c>
      <c r="G485">
        <v>-0.562622309197651</v>
      </c>
      <c r="H485">
        <v>-0.900489759572573</v>
      </c>
      <c r="I485">
        <v>-0.8137500000000001</v>
      </c>
    </row>
    <row r="486" spans="1:9">
      <c r="A486" s="1" t="s">
        <v>498</v>
      </c>
      <c r="B486">
        <f>HYPERLINK("https://www.suredividend.com/sure-analysis-research-database/","Zimmer Biomet Holdings Inc")</f>
        <v>0</v>
      </c>
      <c r="C486">
        <v>-0.02167700124961</v>
      </c>
      <c r="D486">
        <v>0.157699602655926</v>
      </c>
      <c r="E486">
        <v>0.148948502404097</v>
      </c>
      <c r="F486">
        <v>-0.026745098039215</v>
      </c>
      <c r="G486">
        <v>0.021094164647216</v>
      </c>
      <c r="H486">
        <v>-0.228653870778855</v>
      </c>
      <c r="I486">
        <v>0.04256634818641</v>
      </c>
    </row>
    <row r="487" spans="1:9">
      <c r="A487" s="1" t="s">
        <v>499</v>
      </c>
      <c r="B487">
        <f>HYPERLINK("https://www.suredividend.com/sure-analysis-research-database/","ZimVie Inc")</f>
        <v>0</v>
      </c>
      <c r="C487">
        <v>0.030450669914738</v>
      </c>
      <c r="D487">
        <v>0.196605374823196</v>
      </c>
      <c r="E487">
        <v>-0.515463917525773</v>
      </c>
      <c r="F487">
        <v>-0.094218415417558</v>
      </c>
      <c r="G487">
        <v>-0.668625146886016</v>
      </c>
      <c r="H487">
        <v>-0.668625146886016</v>
      </c>
      <c r="I487">
        <v>-0.668625146886016</v>
      </c>
    </row>
    <row r="488" spans="1:9">
      <c r="A488" s="1" t="s">
        <v>500</v>
      </c>
      <c r="B488">
        <f>HYPERLINK("https://www.suredividend.com/sure-analysis-research-database/","Zai Lab Limited")</f>
        <v>0</v>
      </c>
      <c r="C488">
        <v>0.462576292964985</v>
      </c>
      <c r="D488">
        <v>0.586964098989194</v>
      </c>
      <c r="E488">
        <v>0.001099384344767</v>
      </c>
      <c r="F488">
        <v>0.4830618892508141</v>
      </c>
      <c r="G488">
        <v>-0.099841834717279</v>
      </c>
      <c r="H488">
        <v>-0.7501509081929431</v>
      </c>
      <c r="I488">
        <v>1.011042402826855</v>
      </c>
    </row>
    <row r="489" spans="1:9">
      <c r="A489" s="1" t="s">
        <v>501</v>
      </c>
      <c r="B489">
        <f>HYPERLINK("https://www.suredividend.com/sure-analysis-research-database/","Zentalis Pharmaceuticals Inc")</f>
        <v>0</v>
      </c>
      <c r="C489">
        <v>0.250658241179568</v>
      </c>
      <c r="D489">
        <v>0.06359158083296</v>
      </c>
      <c r="E489">
        <v>-0.192726036709721</v>
      </c>
      <c r="F489">
        <v>0.179245283018868</v>
      </c>
      <c r="G489">
        <v>-0.5759685770398141</v>
      </c>
      <c r="H489">
        <v>-0.446515963644838</v>
      </c>
      <c r="I489">
        <v>0.023706896551724</v>
      </c>
    </row>
    <row r="490" spans="1:9">
      <c r="A490" s="1" t="s">
        <v>502</v>
      </c>
      <c r="B490">
        <f>HYPERLINK("https://www.suredividend.com/sure-analysis-ZTS/","Zoetis Inc")</f>
        <v>0</v>
      </c>
      <c r="C490">
        <v>0.1330035973089</v>
      </c>
      <c r="D490">
        <v>0.117748808455615</v>
      </c>
      <c r="E490">
        <v>-0.088904783569695</v>
      </c>
      <c r="F490">
        <v>0.120401623730818</v>
      </c>
      <c r="G490">
        <v>-0.175688004375933</v>
      </c>
      <c r="H490">
        <v>0.009690090909707001</v>
      </c>
      <c r="I490">
        <v>1.202993898429084</v>
      </c>
    </row>
    <row r="491" spans="1:9">
      <c r="A491" s="1" t="s">
        <v>503</v>
      </c>
      <c r="B491">
        <f>HYPERLINK("https://www.suredividend.com/sure-analysis-research-database/","Zymeworks BC Inc")</f>
        <v>0</v>
      </c>
      <c r="C491">
        <v>0.142857142857142</v>
      </c>
      <c r="D491">
        <v>0.6000000000000001</v>
      </c>
      <c r="E491">
        <v>0.579778830963665</v>
      </c>
      <c r="F491">
        <v>0.272264631043257</v>
      </c>
      <c r="G491">
        <v>-0.107939339875111</v>
      </c>
      <c r="H491">
        <v>-0.8074330829963411</v>
      </c>
      <c r="I491">
        <v>-0.026820818249056</v>
      </c>
    </row>
    <row r="492" spans="1:9">
      <c r="A492" s="1" t="s">
        <v>504</v>
      </c>
      <c r="B492">
        <f>HYPERLINK("https://www.suredividend.com/sure-analysis-research-database/","Zynex Inc")</f>
        <v>0</v>
      </c>
      <c r="C492">
        <v>0.120727272727272</v>
      </c>
      <c r="D492">
        <v>0.7122222222222221</v>
      </c>
      <c r="E492">
        <v>1.022309711286089</v>
      </c>
      <c r="F492">
        <v>0.1078360891445</v>
      </c>
      <c r="G492">
        <v>0.897783251231527</v>
      </c>
      <c r="H492">
        <v>0.049127202418234</v>
      </c>
      <c r="I492">
        <v>80.49127445795875</v>
      </c>
    </row>
  </sheetData>
  <autoFilter ref="A1:I492"/>
  <conditionalFormatting sqref="A1:I1">
    <cfRule type="cellIs" dxfId="8" priority="10" operator="notEqual">
      <formula>-13.345</formula>
    </cfRule>
  </conditionalFormatting>
  <conditionalFormatting sqref="A2:A492">
    <cfRule type="cellIs" dxfId="0" priority="1" operator="notEqual">
      <formula>"None"</formula>
    </cfRule>
  </conditionalFormatting>
  <conditionalFormatting sqref="B2:B492">
    <cfRule type="cellIs" dxfId="0" priority="2" operator="notEqual">
      <formula>"None"</formula>
    </cfRule>
  </conditionalFormatting>
  <conditionalFormatting sqref="C2:C492">
    <cfRule type="cellIs" dxfId="3" priority="3" operator="notEqual">
      <formula>"None"</formula>
    </cfRule>
  </conditionalFormatting>
  <conditionalFormatting sqref="D2:D492">
    <cfRule type="cellIs" dxfId="3" priority="4" operator="notEqual">
      <formula>"None"</formula>
    </cfRule>
  </conditionalFormatting>
  <conditionalFormatting sqref="E2:E492">
    <cfRule type="cellIs" dxfId="3" priority="5" operator="notEqual">
      <formula>"None"</formula>
    </cfRule>
  </conditionalFormatting>
  <conditionalFormatting sqref="F2:F492">
    <cfRule type="cellIs" dxfId="3" priority="6" operator="notEqual">
      <formula>"None"</formula>
    </cfRule>
  </conditionalFormatting>
  <conditionalFormatting sqref="G2:G492">
    <cfRule type="cellIs" dxfId="3" priority="7" operator="notEqual">
      <formula>"None"</formula>
    </cfRule>
  </conditionalFormatting>
  <conditionalFormatting sqref="H2:H492">
    <cfRule type="cellIs" dxfId="3" priority="8" operator="notEqual">
      <formula>"None"</formula>
    </cfRule>
  </conditionalFormatting>
  <conditionalFormatting sqref="I2:I49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517</v>
      </c>
      <c r="B1" s="1"/>
    </row>
    <row r="2" spans="1:2">
      <c r="A2" s="1" t="s">
        <v>518</v>
      </c>
    </row>
    <row r="3" spans="1:2">
      <c r="A3" s="1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2023-01-22T13:04:59Z</dcterms:created>
  <dcterms:modified xsi:type="dcterms:W3CDTF">2023-01-22T13:04:59Z</dcterms:modified>
</cp:coreProperties>
</file>