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haracteristics" sheetId="1" r:id="rId1"/>
    <sheet name="Performance" sheetId="2" r:id="rId2"/>
    <sheet name="Notes" sheetId="3" r:id="rId3"/>
  </sheets>
  <definedNames>
    <definedName name="_xlnm._FilterDatabase" localSheetId="0" hidden="1">Characteristics!$A$1:$O$216</definedName>
    <definedName name="_xlnm._FilterDatabase" localSheetId="1" hidden="1">Performance!$A$1:$I$216</definedName>
  </definedNames>
  <calcPr calcId="124519" fullCalcOnLoad="1"/>
</workbook>
</file>

<file path=xl/sharedStrings.xml><?xml version="1.0" encoding="utf-8"?>
<sst xmlns="http://schemas.openxmlformats.org/spreadsheetml/2006/main" count="912" uniqueCount="248">
  <si>
    <t>Name</t>
  </si>
  <si>
    <t>Sector</t>
  </si>
  <si>
    <t>Price</t>
  </si>
  <si>
    <t>Dividend Yield</t>
  </si>
  <si>
    <t>1-Year Dividend Growth</t>
  </si>
  <si>
    <t>5-Year Dividend Growth (Annualized)</t>
  </si>
  <si>
    <t>Dividends Per Share (TTM)</t>
  </si>
  <si>
    <t>Market Cap ($M)</t>
  </si>
  <si>
    <t>Trailing P/E Ratio</t>
  </si>
  <si>
    <t>Payout Ratio</t>
  </si>
  <si>
    <t>Beta</t>
  </si>
  <si>
    <t>52-Week High</t>
  </si>
  <si>
    <t>52-Week Low</t>
  </si>
  <si>
    <t>Ticker</t>
  </si>
  <si>
    <t>AAL</t>
  </si>
  <si>
    <t>ACM</t>
  </si>
  <si>
    <t>ACN</t>
  </si>
  <si>
    <t>ADP</t>
  </si>
  <si>
    <t>ADT</t>
  </si>
  <si>
    <t>AHT</t>
  </si>
  <si>
    <t>AGCO</t>
  </si>
  <si>
    <t>AIR</t>
  </si>
  <si>
    <t>AL</t>
  </si>
  <si>
    <t>ALFA</t>
  </si>
  <si>
    <t>ALK</t>
  </si>
  <si>
    <t>ALLE</t>
  </si>
  <si>
    <t>ALSN</t>
  </si>
  <si>
    <t>AMCR</t>
  </si>
  <si>
    <t>AME</t>
  </si>
  <si>
    <t>AOS</t>
  </si>
  <si>
    <t>ARD</t>
  </si>
  <si>
    <t>ATR</t>
  </si>
  <si>
    <t>AWI</t>
  </si>
  <si>
    <t>AXON</t>
  </si>
  <si>
    <t>AXP</t>
  </si>
  <si>
    <t>AXTA</t>
  </si>
  <si>
    <t>AYI</t>
  </si>
  <si>
    <t>AZEK</t>
  </si>
  <si>
    <t>BA</t>
  </si>
  <si>
    <t>BAH</t>
  </si>
  <si>
    <t>BC</t>
  </si>
  <si>
    <t>BERY</t>
  </si>
  <si>
    <t>BILL</t>
  </si>
  <si>
    <t>BLD</t>
  </si>
  <si>
    <t>BLDR</t>
  </si>
  <si>
    <t>BLL</t>
  </si>
  <si>
    <t>BWXT</t>
  </si>
  <si>
    <t>CAE</t>
  </si>
  <si>
    <t>CARR</t>
  </si>
  <si>
    <t>CAT</t>
  </si>
  <si>
    <t>CCK</t>
  </si>
  <si>
    <t>CGNX</t>
  </si>
  <si>
    <t>CHRW</t>
  </si>
  <si>
    <t>CMI</t>
  </si>
  <si>
    <t>CNHI</t>
  </si>
  <si>
    <t>CNM</t>
  </si>
  <si>
    <t>CNR</t>
  </si>
  <si>
    <t>COF</t>
  </si>
  <si>
    <t>COHR</t>
  </si>
  <si>
    <t>CP</t>
  </si>
  <si>
    <t>CPRT</t>
  </si>
  <si>
    <t>CR</t>
  </si>
  <si>
    <t>CSL</t>
  </si>
  <si>
    <t>CSX</t>
  </si>
  <si>
    <t>CTAS</t>
  </si>
  <si>
    <t>CW</t>
  </si>
  <si>
    <t>DAL</t>
  </si>
  <si>
    <t>DCI</t>
  </si>
  <si>
    <t>DD</t>
  </si>
  <si>
    <t>DE</t>
  </si>
  <si>
    <t>DOV</t>
  </si>
  <si>
    <t>DSEY</t>
  </si>
  <si>
    <t>EEFT</t>
  </si>
  <si>
    <t>EFX</t>
  </si>
  <si>
    <t>EMR</t>
  </si>
  <si>
    <t>ENR</t>
  </si>
  <si>
    <t>ETN</t>
  </si>
  <si>
    <t>EXP</t>
  </si>
  <si>
    <t>EXPD</t>
  </si>
  <si>
    <t>FAST</t>
  </si>
  <si>
    <t>FBHS</t>
  </si>
  <si>
    <t>FCN</t>
  </si>
  <si>
    <t>FDX</t>
  </si>
  <si>
    <t>FERG</t>
  </si>
  <si>
    <t>FICO</t>
  </si>
  <si>
    <t>FIS</t>
  </si>
  <si>
    <t>FISV</t>
  </si>
  <si>
    <t>FLS</t>
  </si>
  <si>
    <t>FLT</t>
  </si>
  <si>
    <t>FOUR</t>
  </si>
  <si>
    <t>FTV</t>
  </si>
  <si>
    <t>G</t>
  </si>
  <si>
    <t>GD</t>
  </si>
  <si>
    <t>GE</t>
  </si>
  <si>
    <t>GGG</t>
  </si>
  <si>
    <t>GNRC</t>
  </si>
  <si>
    <t>GPK</t>
  </si>
  <si>
    <t>GPN</t>
  </si>
  <si>
    <t>GTES</t>
  </si>
  <si>
    <t>GWW</t>
  </si>
  <si>
    <t>GXO</t>
  </si>
  <si>
    <t>HAYW</t>
  </si>
  <si>
    <t>HEI</t>
  </si>
  <si>
    <t>HEIA</t>
  </si>
  <si>
    <t>HII</t>
  </si>
  <si>
    <t>HON</t>
  </si>
  <si>
    <t>HUBB</t>
  </si>
  <si>
    <t>HWM</t>
  </si>
  <si>
    <t>IAG</t>
  </si>
  <si>
    <t>IEX</t>
  </si>
  <si>
    <t>INFO</t>
  </si>
  <si>
    <t>IR</t>
  </si>
  <si>
    <t>ITT</t>
  </si>
  <si>
    <t>ITW</t>
  </si>
  <si>
    <t>J</t>
  </si>
  <si>
    <t>JBHT</t>
  </si>
  <si>
    <t>JCI</t>
  </si>
  <si>
    <t>JKHY</t>
  </si>
  <si>
    <t>KEX</t>
  </si>
  <si>
    <t>KEYS</t>
  </si>
  <si>
    <t>KNX</t>
  </si>
  <si>
    <t>KSU</t>
  </si>
  <si>
    <t>LDOS</t>
  </si>
  <si>
    <t>LECO</t>
  </si>
  <si>
    <t>LFUS</t>
  </si>
  <si>
    <t>LHX</t>
  </si>
  <si>
    <t>LII</t>
  </si>
  <si>
    <t>LMT</t>
  </si>
  <si>
    <t>LPX</t>
  </si>
  <si>
    <t>LSTR</t>
  </si>
  <si>
    <t>LUV</t>
  </si>
  <si>
    <t>LZ</t>
  </si>
  <si>
    <t>MA</t>
  </si>
  <si>
    <t>MAN</t>
  </si>
  <si>
    <t>MAS</t>
  </si>
  <si>
    <t>MDU</t>
  </si>
  <si>
    <t>MHK</t>
  </si>
  <si>
    <t>MIDD</t>
  </si>
  <si>
    <t>MKSI</t>
  </si>
  <si>
    <t>MLM</t>
  </si>
  <si>
    <t>MMM</t>
  </si>
  <si>
    <t>MRO</t>
  </si>
  <si>
    <t>MRCY</t>
  </si>
  <si>
    <t>MSA</t>
  </si>
  <si>
    <t>MSM</t>
  </si>
  <si>
    <t>MTD</t>
  </si>
  <si>
    <t>MTX</t>
  </si>
  <si>
    <t>MTZ</t>
  </si>
  <si>
    <t>NDSN</t>
  </si>
  <si>
    <t>NLSN</t>
  </si>
  <si>
    <t>NOC</t>
  </si>
  <si>
    <t>NSC</t>
  </si>
  <si>
    <t>NVT</t>
  </si>
  <si>
    <t>OC</t>
  </si>
  <si>
    <t>ODFL</t>
  </si>
  <si>
    <t>OSK</t>
  </si>
  <si>
    <t>OTIS</t>
  </si>
  <si>
    <t>PAYX</t>
  </si>
  <si>
    <t>PCAR</t>
  </si>
  <si>
    <t>PCTY</t>
  </si>
  <si>
    <t>PH</t>
  </si>
  <si>
    <t>PKG</t>
  </si>
  <si>
    <t>PNR</t>
  </si>
  <si>
    <t>PPG</t>
  </si>
  <si>
    <t>PSFE</t>
  </si>
  <si>
    <t>PWR</t>
  </si>
  <si>
    <t>PYPL</t>
  </si>
  <si>
    <t>R</t>
  </si>
  <si>
    <t>RAND</t>
  </si>
  <si>
    <t>RHI</t>
  </si>
  <si>
    <t>ROL</t>
  </si>
  <si>
    <t>ROK</t>
  </si>
  <si>
    <t>ROP</t>
  </si>
  <si>
    <t>RPM</t>
  </si>
  <si>
    <t>RRX</t>
  </si>
  <si>
    <t>RSG</t>
  </si>
  <si>
    <t>RTO</t>
  </si>
  <si>
    <t>RTX</t>
  </si>
  <si>
    <t>RYAAY</t>
  </si>
  <si>
    <t>SAF</t>
  </si>
  <si>
    <t>SAND</t>
  </si>
  <si>
    <t>SCHN</t>
  </si>
  <si>
    <t>SCHP</t>
  </si>
  <si>
    <t>SEE</t>
  </si>
  <si>
    <t>SHW</t>
  </si>
  <si>
    <t>SLGN</t>
  </si>
  <si>
    <t>SMIN</t>
  </si>
  <si>
    <t>SNA</t>
  </si>
  <si>
    <t>SNDR</t>
  </si>
  <si>
    <t>SON</t>
  </si>
  <si>
    <t>SPCE</t>
  </si>
  <si>
    <t>SPR</t>
  </si>
  <si>
    <t>SQ</t>
  </si>
  <si>
    <t>ST</t>
  </si>
  <si>
    <t>STNE</t>
  </si>
  <si>
    <t>SWK</t>
  </si>
  <si>
    <t>SYF</t>
  </si>
  <si>
    <t>TDG</t>
  </si>
  <si>
    <t>TDY</t>
  </si>
  <si>
    <t>TREX</t>
  </si>
  <si>
    <t>TRMB</t>
  </si>
  <si>
    <t>TRI</t>
  </si>
  <si>
    <t>TRU</t>
  </si>
  <si>
    <t>TSP</t>
  </si>
  <si>
    <t>TT</t>
  </si>
  <si>
    <t>TTC</t>
  </si>
  <si>
    <t>TXT</t>
  </si>
  <si>
    <t>UAL</t>
  </si>
  <si>
    <t>UNP</t>
  </si>
  <si>
    <t>UPS</t>
  </si>
  <si>
    <t>URI</t>
  </si>
  <si>
    <t>V</t>
  </si>
  <si>
    <t>VMC</t>
  </si>
  <si>
    <t>VMI</t>
  </si>
  <si>
    <t>VNT</t>
  </si>
  <si>
    <t>VRSK</t>
  </si>
  <si>
    <t>WAB</t>
  </si>
  <si>
    <t>WAT</t>
  </si>
  <si>
    <t>WCN</t>
  </si>
  <si>
    <t>WEX</t>
  </si>
  <si>
    <t>WM</t>
  </si>
  <si>
    <t>WMS</t>
  </si>
  <si>
    <t>WRK</t>
  </si>
  <si>
    <t>WSO</t>
  </si>
  <si>
    <t>WU</t>
  </si>
  <si>
    <t>WWD</t>
  </si>
  <si>
    <t>XPO</t>
  </si>
  <si>
    <t>XYL</t>
  </si>
  <si>
    <t>ZBRA</t>
  </si>
  <si>
    <t>Industrials</t>
  </si>
  <si>
    <t>Technology</t>
  </si>
  <si>
    <t>Real Estate</t>
  </si>
  <si>
    <t>Consumer Cyclical</t>
  </si>
  <si>
    <t>N/A</t>
  </si>
  <si>
    <t>Financial Services</t>
  </si>
  <si>
    <t>Basic Materials</t>
  </si>
  <si>
    <t>Energy</t>
  </si>
  <si>
    <t>Healthcare</t>
  </si>
  <si>
    <t>One Month Price Return</t>
  </si>
  <si>
    <t>Three Month Price Return</t>
  </si>
  <si>
    <t>Six Month Price Return</t>
  </si>
  <si>
    <t>Year-To-Date Price Return</t>
  </si>
  <si>
    <t>One Year Price Return</t>
  </si>
  <si>
    <t>Two Year Price Return</t>
  </si>
  <si>
    <t>Five Year Price Return</t>
  </si>
  <si>
    <t>Notes</t>
  </si>
  <si>
    <t>Data Provided by IEX Cloud</t>
  </si>
  <si>
    <t>Data updated on 2023-01-22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</si>
</sst>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9">
    <dxf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u/>
      </font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4" formatCode="$#,##0.00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5" formatCode="0.0%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6" formatCode="#,##0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7" formatCode="$#,##0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8" formatCode="0.0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9" formatCode="0.00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3F807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N216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" width="25.7109375" customWidth="1"/>
    <col min="2" max="2" width="45.7109375" customWidth="1"/>
    <col min="3" max="3" width="25.7109375" customWidth="1"/>
    <col min="4" max="4" width="10.7109375" customWidth="1"/>
    <col min="5" max="5" width="18.7109375" customWidth="1"/>
    <col min="6" max="6" width="25.7109375" customWidth="1"/>
    <col min="7" max="7" width="34.7109375" customWidth="1"/>
    <col min="8" max="8" width="22.7109375" customWidth="1"/>
    <col min="9" max="9" width="22.7109375" customWidth="1"/>
    <col min="10" max="10" width="22.7109375" customWidth="1"/>
    <col min="11" max="11" width="20.7109375" customWidth="1"/>
    <col min="12" max="12" width="15.7109375" customWidth="1"/>
    <col min="13" max="13" width="15.7109375" customWidth="1"/>
    <col min="14" max="14" width="15.7109375" customWidth="1"/>
    <col min="15" max="15" width="15.7109375" customWidth="1"/>
  </cols>
  <sheetData>
    <row r="1" spans="1:14">
      <c r="A1" s="1" t="s">
        <v>13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>
      <c r="A2" s="1" t="s">
        <v>14</v>
      </c>
      <c r="B2">
        <f>HYPERLINK("https://www.suredividend.com/sure-analysis-research-database/","American Airlines Group Inc")</f>
        <v>0</v>
      </c>
      <c r="C2" t="s">
        <v>229</v>
      </c>
      <c r="D2">
        <v>16.34</v>
      </c>
      <c r="E2">
        <v>0</v>
      </c>
      <c r="F2" t="s">
        <v>233</v>
      </c>
      <c r="G2" t="s">
        <v>233</v>
      </c>
      <c r="H2">
        <v>0</v>
      </c>
      <c r="I2">
        <v>10619.380494</v>
      </c>
      <c r="J2" t="s">
        <v>233</v>
      </c>
      <c r="K2">
        <v>-0</v>
      </c>
      <c r="L2">
        <v>1.550693431495474</v>
      </c>
      <c r="M2">
        <v>21.42</v>
      </c>
      <c r="N2">
        <v>11.65</v>
      </c>
    </row>
    <row r="3" spans="1:14">
      <c r="A3" s="1" t="s">
        <v>15</v>
      </c>
      <c r="B3">
        <f>HYPERLINK("https://www.suredividend.com/sure-analysis-research-database/","AECOM")</f>
        <v>0</v>
      </c>
      <c r="C3" t="s">
        <v>229</v>
      </c>
      <c r="D3">
        <v>86.75</v>
      </c>
      <c r="E3">
        <v>0.007254861751301</v>
      </c>
      <c r="F3" t="s">
        <v>233</v>
      </c>
      <c r="G3" t="s">
        <v>233</v>
      </c>
      <c r="H3">
        <v>0.62935925692543</v>
      </c>
      <c r="I3">
        <v>12027.91179</v>
      </c>
      <c r="J3">
        <v>39.93861000796918</v>
      </c>
      <c r="K3">
        <v>0.3011288310647991</v>
      </c>
      <c r="L3">
        <v>0.8856986798204961</v>
      </c>
      <c r="M3">
        <v>88.42</v>
      </c>
      <c r="N3">
        <v>60.61</v>
      </c>
    </row>
    <row r="4" spans="1:14">
      <c r="A4" s="1" t="s">
        <v>16</v>
      </c>
      <c r="B4">
        <f>HYPERLINK("https://www.suredividend.com/sure-analysis-ACN/","Accenture plc")</f>
        <v>0</v>
      </c>
      <c r="C4" t="s">
        <v>230</v>
      </c>
      <c r="D4">
        <v>280.47</v>
      </c>
      <c r="E4">
        <v>0.01597318786322958</v>
      </c>
      <c r="F4" t="s">
        <v>233</v>
      </c>
      <c r="G4" t="s">
        <v>233</v>
      </c>
      <c r="H4">
        <v>4.155571743896671</v>
      </c>
      <c r="I4">
        <v>184658.226241</v>
      </c>
      <c r="J4">
        <v>26.18858861511723</v>
      </c>
      <c r="K4">
        <v>0.3781229976248108</v>
      </c>
      <c r="L4">
        <v>1.210340282814835</v>
      </c>
      <c r="M4">
        <v>354.72</v>
      </c>
      <c r="N4">
        <v>241.96</v>
      </c>
    </row>
    <row r="5" spans="1:14">
      <c r="A5" s="1" t="s">
        <v>17</v>
      </c>
      <c r="B5">
        <f>HYPERLINK("https://www.suredividend.com/sure-analysis-ADP/","Automatic Data Processing Inc.")</f>
        <v>0</v>
      </c>
      <c r="C5" t="s">
        <v>229</v>
      </c>
      <c r="D5">
        <v>237.17</v>
      </c>
      <c r="E5">
        <v>0.0210819243580554</v>
      </c>
      <c r="F5">
        <v>0.2019230769230769</v>
      </c>
      <c r="G5">
        <v>0.1468692082056793</v>
      </c>
      <c r="H5">
        <v>4.341176810880759</v>
      </c>
      <c r="I5">
        <v>98384.701974</v>
      </c>
      <c r="J5">
        <v>32.49808481658518</v>
      </c>
      <c r="K5">
        <v>0.6012710264377783</v>
      </c>
      <c r="L5">
        <v>0.938284314908129</v>
      </c>
      <c r="M5">
        <v>274.92</v>
      </c>
      <c r="N5">
        <v>188.67</v>
      </c>
    </row>
    <row r="6" spans="1:14">
      <c r="A6" s="1" t="s">
        <v>18</v>
      </c>
      <c r="B6">
        <f>HYPERLINK("https://www.suredividend.com/sure-analysis-research-database/","ADT Inc")</f>
        <v>0</v>
      </c>
      <c r="C6" t="s">
        <v>229</v>
      </c>
      <c r="D6">
        <v>8.779999999999999</v>
      </c>
      <c r="E6">
        <v>0.015847945092186</v>
      </c>
      <c r="F6">
        <v>0</v>
      </c>
      <c r="G6">
        <v>0</v>
      </c>
      <c r="H6">
        <v>0.139144957909399</v>
      </c>
      <c r="I6">
        <v>7539.585684</v>
      </c>
      <c r="J6" t="s">
        <v>233</v>
      </c>
      <c r="K6" t="s">
        <v>233</v>
      </c>
      <c r="L6">
        <v>1.138252624336471</v>
      </c>
      <c r="M6">
        <v>10.07</v>
      </c>
      <c r="N6">
        <v>5.95</v>
      </c>
    </row>
    <row r="7" spans="1:14">
      <c r="A7" s="1" t="s">
        <v>19</v>
      </c>
      <c r="B7">
        <f>HYPERLINK("https://www.suredividend.com/sure-analysis-research-database/","Ashford Hospitality Trust Inc")</f>
        <v>0</v>
      </c>
      <c r="C7" t="s">
        <v>231</v>
      </c>
      <c r="D7">
        <v>6.09</v>
      </c>
      <c r="E7">
        <v>0</v>
      </c>
      <c r="F7" t="s">
        <v>233</v>
      </c>
      <c r="G7" t="s">
        <v>233</v>
      </c>
      <c r="H7">
        <v>0</v>
      </c>
      <c r="I7">
        <v>210.098867</v>
      </c>
      <c r="J7" t="s">
        <v>233</v>
      </c>
      <c r="K7">
        <v>-0</v>
      </c>
      <c r="L7">
        <v>2.064485612508422</v>
      </c>
      <c r="M7">
        <v>12.09</v>
      </c>
      <c r="N7">
        <v>4.09</v>
      </c>
    </row>
    <row r="8" spans="1:14">
      <c r="A8" s="1" t="s">
        <v>20</v>
      </c>
      <c r="B8">
        <f>HYPERLINK("https://www.suredividend.com/sure-analysis-research-database/","AGCO Corp.")</f>
        <v>0</v>
      </c>
      <c r="C8" t="s">
        <v>229</v>
      </c>
      <c r="D8">
        <v>137.09</v>
      </c>
      <c r="E8">
        <v>0.006575872810489001</v>
      </c>
      <c r="F8">
        <v>0.2</v>
      </c>
      <c r="G8">
        <v>0.09856054330611785</v>
      </c>
      <c r="H8">
        <v>0.9014864035900561</v>
      </c>
      <c r="I8">
        <v>10226.650376</v>
      </c>
      <c r="J8">
        <v>12.03843481569158</v>
      </c>
      <c r="K8">
        <v>0.07963660809099435</v>
      </c>
      <c r="L8">
        <v>1.070588499852191</v>
      </c>
      <c r="M8">
        <v>143.95</v>
      </c>
      <c r="N8">
        <v>88.19</v>
      </c>
    </row>
    <row r="9" spans="1:14">
      <c r="A9" s="1" t="s">
        <v>21</v>
      </c>
      <c r="B9">
        <f>HYPERLINK("https://www.suredividend.com/sure-analysis-research-database/","AAR Corp.")</f>
        <v>0</v>
      </c>
      <c r="C9" t="s">
        <v>229</v>
      </c>
      <c r="D9">
        <v>48.2</v>
      </c>
      <c r="E9">
        <v>0</v>
      </c>
      <c r="F9" t="s">
        <v>233</v>
      </c>
      <c r="G9" t="s">
        <v>233</v>
      </c>
      <c r="H9">
        <v>0</v>
      </c>
      <c r="I9">
        <v>1660.736639</v>
      </c>
      <c r="J9">
        <v>18.09081306535948</v>
      </c>
      <c r="K9">
        <v>0</v>
      </c>
      <c r="L9">
        <v>0.9228449436785801</v>
      </c>
      <c r="M9">
        <v>52.83</v>
      </c>
      <c r="N9">
        <v>33.75</v>
      </c>
    </row>
    <row r="10" spans="1:14">
      <c r="A10" s="1" t="s">
        <v>22</v>
      </c>
      <c r="B10">
        <f>HYPERLINK("https://www.suredividend.com/sure-analysis-research-database/","Air Lease Corp")</f>
        <v>0</v>
      </c>
      <c r="C10" t="s">
        <v>229</v>
      </c>
      <c r="D10">
        <v>44.02</v>
      </c>
      <c r="E10">
        <v>0.017024440897533</v>
      </c>
      <c r="F10">
        <v>0.08108108108108114</v>
      </c>
      <c r="G10">
        <v>0.1486983549970351</v>
      </c>
      <c r="H10">
        <v>0.7494158883094121</v>
      </c>
      <c r="I10">
        <v>4881.47011</v>
      </c>
      <c r="J10" t="s">
        <v>233</v>
      </c>
      <c r="K10" t="s">
        <v>233</v>
      </c>
      <c r="L10">
        <v>1.224352697754552</v>
      </c>
      <c r="M10">
        <v>46.3</v>
      </c>
      <c r="N10">
        <v>29.45</v>
      </c>
    </row>
    <row r="11" spans="1:14">
      <c r="A11" s="1" t="s">
        <v>23</v>
      </c>
      <c r="B11">
        <f>HYPERLINK("https://www.suredividend.com/sure-analysis-research-database/","ETF Series Solutions Trust")</f>
        <v>0</v>
      </c>
      <c r="D11">
        <v>62.1</v>
      </c>
      <c r="E11">
        <v>0</v>
      </c>
      <c r="F11" t="s">
        <v>233</v>
      </c>
      <c r="G11" t="s">
        <v>233</v>
      </c>
      <c r="H11">
        <v>0</v>
      </c>
      <c r="I11">
        <v>0</v>
      </c>
      <c r="J11">
        <v>0</v>
      </c>
      <c r="K11" t="s">
        <v>233</v>
      </c>
    </row>
    <row r="12" spans="1:14">
      <c r="A12" s="1" t="s">
        <v>24</v>
      </c>
      <c r="B12">
        <f>HYPERLINK("https://www.suredividend.com/sure-analysis-research-database/","Alaska Air Group Inc.")</f>
        <v>0</v>
      </c>
      <c r="C12" t="s">
        <v>229</v>
      </c>
      <c r="D12">
        <v>49.82</v>
      </c>
      <c r="E12">
        <v>0</v>
      </c>
      <c r="F12" t="s">
        <v>233</v>
      </c>
      <c r="G12" t="s">
        <v>233</v>
      </c>
      <c r="H12">
        <v>0</v>
      </c>
      <c r="I12">
        <v>6319.06074</v>
      </c>
      <c r="J12">
        <v>117.0196433411111</v>
      </c>
      <c r="K12">
        <v>0</v>
      </c>
      <c r="L12">
        <v>1.185298224265138</v>
      </c>
      <c r="M12">
        <v>61.55</v>
      </c>
      <c r="N12">
        <v>38.19</v>
      </c>
    </row>
    <row r="13" spans="1:14">
      <c r="A13" s="1" t="s">
        <v>25</v>
      </c>
      <c r="B13">
        <f>HYPERLINK("https://www.suredividend.com/sure-analysis-research-database/","Allegion plc")</f>
        <v>0</v>
      </c>
      <c r="C13" t="s">
        <v>229</v>
      </c>
      <c r="D13">
        <v>111.3</v>
      </c>
      <c r="E13">
        <v>0.01464725300525</v>
      </c>
      <c r="F13">
        <v>0.1388888888888891</v>
      </c>
      <c r="G13">
        <v>0.1431755108178514</v>
      </c>
      <c r="H13">
        <v>1.630239259484389</v>
      </c>
      <c r="I13">
        <v>9777.128688999999</v>
      </c>
      <c r="J13">
        <v>22.45035290149254</v>
      </c>
      <c r="K13">
        <v>0.3320242891006902</v>
      </c>
      <c r="L13">
        <v>1.015112317495202</v>
      </c>
      <c r="M13">
        <v>123.43</v>
      </c>
      <c r="N13">
        <v>87</v>
      </c>
    </row>
    <row r="14" spans="1:14">
      <c r="A14" s="1" t="s">
        <v>26</v>
      </c>
      <c r="B14">
        <f>HYPERLINK("https://www.suredividend.com/sure-analysis-research-database/","Allison Transmission Holdings Inc")</f>
        <v>0</v>
      </c>
      <c r="C14" t="s">
        <v>232</v>
      </c>
      <c r="D14">
        <v>41.63</v>
      </c>
      <c r="E14">
        <v>0.02002448623231</v>
      </c>
      <c r="F14">
        <v>0.1052631578947367</v>
      </c>
      <c r="G14">
        <v>0.06961037572506878</v>
      </c>
      <c r="H14">
        <v>0.8336193618510781</v>
      </c>
      <c r="I14">
        <v>3850.377267</v>
      </c>
      <c r="J14">
        <v>7.579482809015748</v>
      </c>
      <c r="K14">
        <v>0.1612416560640383</v>
      </c>
      <c r="L14">
        <v>0.64354007103095</v>
      </c>
      <c r="M14">
        <v>45.33</v>
      </c>
      <c r="N14">
        <v>32.47</v>
      </c>
    </row>
    <row r="15" spans="1:14">
      <c r="A15" s="1" t="s">
        <v>27</v>
      </c>
      <c r="B15">
        <f>HYPERLINK("https://www.suredividend.com/sure-analysis-AMCR/","Amcor Plc")</f>
        <v>0</v>
      </c>
      <c r="C15" t="s">
        <v>232</v>
      </c>
      <c r="D15">
        <v>11.88</v>
      </c>
      <c r="E15">
        <v>0.0404040404040404</v>
      </c>
      <c r="F15" t="s">
        <v>233</v>
      </c>
      <c r="G15" t="s">
        <v>233</v>
      </c>
      <c r="H15">
        <v>0.4753357620802771</v>
      </c>
      <c r="I15">
        <v>17689.552325</v>
      </c>
      <c r="J15">
        <v>21.18509260512575</v>
      </c>
      <c r="K15">
        <v>0.856152309222401</v>
      </c>
      <c r="L15">
        <v>0.8251536223401971</v>
      </c>
      <c r="M15">
        <v>13.33</v>
      </c>
      <c r="N15">
        <v>10.31</v>
      </c>
    </row>
    <row r="16" spans="1:14">
      <c r="A16" s="1" t="s">
        <v>28</v>
      </c>
      <c r="B16">
        <f>HYPERLINK("https://www.suredividend.com/sure-analysis-research-database/","Ametek Inc")</f>
        <v>0</v>
      </c>
      <c r="C16" t="s">
        <v>229</v>
      </c>
      <c r="D16">
        <v>142.5</v>
      </c>
      <c r="E16">
        <v>0.006160138499528</v>
      </c>
      <c r="F16">
        <v>0.09999999999999987</v>
      </c>
      <c r="G16">
        <v>0.09460878422315755</v>
      </c>
      <c r="H16">
        <v>0.8778197361828001</v>
      </c>
      <c r="I16">
        <v>32725.751573</v>
      </c>
      <c r="J16">
        <v>28.85507420807976</v>
      </c>
      <c r="K16">
        <v>0.1795132384831902</v>
      </c>
      <c r="L16">
        <v>0.8676904131787621</v>
      </c>
      <c r="M16">
        <v>147.01</v>
      </c>
      <c r="N16">
        <v>105.82</v>
      </c>
    </row>
    <row r="17" spans="1:14">
      <c r="A17" s="1" t="s">
        <v>29</v>
      </c>
      <c r="B17">
        <f>HYPERLINK("https://www.suredividend.com/sure-analysis-AOS/","A.O. Smith Corp.")</f>
        <v>0</v>
      </c>
      <c r="C17" t="s">
        <v>229</v>
      </c>
      <c r="D17">
        <v>59.15</v>
      </c>
      <c r="E17">
        <v>0.02028740490278952</v>
      </c>
      <c r="F17">
        <v>0.0714285714285714</v>
      </c>
      <c r="G17">
        <v>0.1075663432482901</v>
      </c>
      <c r="H17">
        <v>1.13133600435586</v>
      </c>
      <c r="I17">
        <v>9036.672422</v>
      </c>
      <c r="J17">
        <v>15.14804169691158</v>
      </c>
      <c r="K17">
        <v>0.3602980905591911</v>
      </c>
      <c r="L17">
        <v>0.9411154825601791</v>
      </c>
      <c r="M17">
        <v>77.5</v>
      </c>
      <c r="N17">
        <v>46.31</v>
      </c>
    </row>
    <row r="18" spans="1:14">
      <c r="A18" s="1" t="s">
        <v>30</v>
      </c>
      <c r="B18">
        <f>HYPERLINK("https://www.suredividend.com/sure-analysis-research-database/","Ardagh Group S.A.")</f>
        <v>0</v>
      </c>
      <c r="C18" t="s">
        <v>232</v>
      </c>
      <c r="D18">
        <v>24.75</v>
      </c>
      <c r="E18">
        <v>0.022918796646678</v>
      </c>
      <c r="F18" t="s">
        <v>233</v>
      </c>
      <c r="G18" t="s">
        <v>233</v>
      </c>
      <c r="H18">
        <v>0.56724021700528</v>
      </c>
      <c r="I18">
        <v>462.135366</v>
      </c>
      <c r="J18">
        <v>0</v>
      </c>
      <c r="K18" t="s">
        <v>233</v>
      </c>
      <c r="L18">
        <v>0.657506277675296</v>
      </c>
      <c r="M18">
        <v>26.78</v>
      </c>
      <c r="N18">
        <v>12.46</v>
      </c>
    </row>
    <row r="19" spans="1:14">
      <c r="A19" s="1" t="s">
        <v>31</v>
      </c>
      <c r="B19">
        <f>HYPERLINK("https://www.suredividend.com/sure-analysis-ATR/","Aptargroup Inc.")</f>
        <v>0</v>
      </c>
      <c r="C19" t="s">
        <v>232</v>
      </c>
      <c r="D19">
        <v>113.29</v>
      </c>
      <c r="E19">
        <v>0.01341689469503045</v>
      </c>
      <c r="F19">
        <v>0</v>
      </c>
      <c r="G19">
        <v>0.03496752704080697</v>
      </c>
      <c r="H19">
        <v>1.511564517176058</v>
      </c>
      <c r="I19">
        <v>7396.025266</v>
      </c>
      <c r="J19">
        <v>31.08866825410571</v>
      </c>
      <c r="K19">
        <v>0.4257928217397347</v>
      </c>
      <c r="L19">
        <v>0.7509946569743411</v>
      </c>
      <c r="M19">
        <v>121.61</v>
      </c>
      <c r="N19">
        <v>89.88</v>
      </c>
    </row>
    <row r="20" spans="1:14">
      <c r="A20" s="1" t="s">
        <v>32</v>
      </c>
      <c r="B20">
        <f>HYPERLINK("https://www.suredividend.com/sure-analysis-research-database/","Armstrong World Industries Inc.")</f>
        <v>0</v>
      </c>
      <c r="C20" t="s">
        <v>229</v>
      </c>
      <c r="D20">
        <v>74.25</v>
      </c>
      <c r="E20">
        <v>0.012698247386675</v>
      </c>
      <c r="F20" t="s">
        <v>233</v>
      </c>
      <c r="G20" t="s">
        <v>233</v>
      </c>
      <c r="H20">
        <v>0.942844868460686</v>
      </c>
      <c r="I20">
        <v>3390.463123</v>
      </c>
      <c r="J20">
        <v>17.3513977622825</v>
      </c>
      <c r="K20">
        <v>0.2266454010722803</v>
      </c>
      <c r="L20">
        <v>0.902953410402982</v>
      </c>
      <c r="M20">
        <v>101.11</v>
      </c>
      <c r="N20">
        <v>66.86</v>
      </c>
    </row>
    <row r="21" spans="1:14">
      <c r="A21" s="1" t="s">
        <v>33</v>
      </c>
      <c r="B21">
        <f>HYPERLINK("https://www.suredividend.com/sure-analysis-research-database/","Axon Enterprise Inc")</f>
        <v>0</v>
      </c>
      <c r="C21" t="s">
        <v>233</v>
      </c>
      <c r="D21">
        <v>185.02</v>
      </c>
      <c r="E21">
        <v>0</v>
      </c>
      <c r="F21" t="s">
        <v>233</v>
      </c>
      <c r="G21" t="s">
        <v>233</v>
      </c>
      <c r="H21">
        <v>0</v>
      </c>
      <c r="I21">
        <v>13167.013797</v>
      </c>
      <c r="J21">
        <v>126.053207064027</v>
      </c>
      <c r="K21">
        <v>0</v>
      </c>
      <c r="L21">
        <v>1.342778231749635</v>
      </c>
      <c r="M21">
        <v>193.85</v>
      </c>
      <c r="N21">
        <v>82.48999999999999</v>
      </c>
    </row>
    <row r="22" spans="1:14">
      <c r="A22" s="1" t="s">
        <v>34</v>
      </c>
      <c r="B22">
        <f>HYPERLINK("https://www.suredividend.com/sure-analysis-AXP/","American Express Co.")</f>
        <v>0</v>
      </c>
      <c r="C22" t="s">
        <v>234</v>
      </c>
      <c r="D22">
        <v>151.6</v>
      </c>
      <c r="E22">
        <v>0.01372031662269129</v>
      </c>
      <c r="F22">
        <v>0.2093023255813955</v>
      </c>
      <c r="G22">
        <v>0.08239819622948685</v>
      </c>
      <c r="H22">
        <v>2.06874535852568</v>
      </c>
      <c r="I22">
        <v>113280.476714</v>
      </c>
      <c r="J22">
        <v>15.03789681582371</v>
      </c>
      <c r="K22">
        <v>0.2077053572816948</v>
      </c>
      <c r="L22">
        <v>1.148848588953139</v>
      </c>
      <c r="M22">
        <v>196.81</v>
      </c>
      <c r="N22">
        <v>130.2</v>
      </c>
    </row>
    <row r="23" spans="1:14">
      <c r="A23" s="1" t="s">
        <v>35</v>
      </c>
      <c r="B23">
        <f>HYPERLINK("https://www.suredividend.com/sure-analysis-research-database/","Axalta Coating Systems Ltd")</f>
        <v>0</v>
      </c>
      <c r="C23" t="s">
        <v>235</v>
      </c>
      <c r="D23">
        <v>27.4</v>
      </c>
      <c r="E23">
        <v>0</v>
      </c>
      <c r="F23" t="s">
        <v>233</v>
      </c>
      <c r="G23" t="s">
        <v>233</v>
      </c>
      <c r="H23">
        <v>0</v>
      </c>
      <c r="I23">
        <v>6044.684819</v>
      </c>
      <c r="J23">
        <v>30.04316510437376</v>
      </c>
      <c r="K23">
        <v>0</v>
      </c>
      <c r="L23">
        <v>1.151991986715412</v>
      </c>
      <c r="M23">
        <v>30.31</v>
      </c>
      <c r="N23">
        <v>20.66</v>
      </c>
    </row>
    <row r="24" spans="1:14">
      <c r="A24" s="1" t="s">
        <v>36</v>
      </c>
      <c r="B24">
        <f>HYPERLINK("https://www.suredividend.com/sure-analysis-research-database/","Acuity Brands, Inc.")</f>
        <v>0</v>
      </c>
      <c r="C24" t="s">
        <v>229</v>
      </c>
      <c r="D24">
        <v>175.89</v>
      </c>
      <c r="E24">
        <v>0.002215574423213</v>
      </c>
      <c r="F24" t="s">
        <v>233</v>
      </c>
      <c r="G24" t="s">
        <v>233</v>
      </c>
      <c r="H24">
        <v>0.3896973852990011</v>
      </c>
      <c r="I24">
        <v>5637.535345</v>
      </c>
      <c r="J24">
        <v>15.18323551001885</v>
      </c>
      <c r="K24">
        <v>0.03562133320831819</v>
      </c>
      <c r="L24">
        <v>1.0190564044074</v>
      </c>
      <c r="M24">
        <v>199.88</v>
      </c>
      <c r="N24">
        <v>142.49</v>
      </c>
    </row>
    <row r="25" spans="1:14">
      <c r="A25" s="1" t="s">
        <v>37</v>
      </c>
      <c r="B25">
        <f>HYPERLINK("https://www.suredividend.com/sure-analysis-research-database/","AZEK Company Inc")</f>
        <v>0</v>
      </c>
      <c r="C25" t="s">
        <v>233</v>
      </c>
      <c r="D25">
        <v>23.5</v>
      </c>
      <c r="E25">
        <v>0</v>
      </c>
      <c r="F25" t="s">
        <v>233</v>
      </c>
      <c r="G25" t="s">
        <v>233</v>
      </c>
      <c r="H25">
        <v>0</v>
      </c>
      <c r="I25">
        <v>3542.108541</v>
      </c>
      <c r="J25">
        <v>0</v>
      </c>
      <c r="K25" t="s">
        <v>233</v>
      </c>
      <c r="L25">
        <v>1.959573368367097</v>
      </c>
      <c r="M25">
        <v>35.16</v>
      </c>
      <c r="N25">
        <v>15.12</v>
      </c>
    </row>
    <row r="26" spans="1:14">
      <c r="A26" s="1" t="s">
        <v>38</v>
      </c>
      <c r="B26">
        <f>HYPERLINK("https://www.suredividend.com/sure-analysis-research-database/","Boeing Co.")</f>
        <v>0</v>
      </c>
      <c r="C26" t="s">
        <v>229</v>
      </c>
      <c r="D26">
        <v>206.76</v>
      </c>
      <c r="E26">
        <v>0</v>
      </c>
      <c r="F26" t="s">
        <v>233</v>
      </c>
      <c r="G26" t="s">
        <v>233</v>
      </c>
      <c r="H26">
        <v>0</v>
      </c>
      <c r="I26">
        <v>122776.397302</v>
      </c>
      <c r="J26" t="s">
        <v>233</v>
      </c>
      <c r="K26">
        <v>-0</v>
      </c>
      <c r="L26">
        <v>1.212337624723394</v>
      </c>
      <c r="M26">
        <v>223.23</v>
      </c>
      <c r="N26">
        <v>113.02</v>
      </c>
    </row>
    <row r="27" spans="1:14">
      <c r="A27" s="1" t="s">
        <v>39</v>
      </c>
      <c r="B27">
        <f>HYPERLINK("https://www.suredividend.com/sure-analysis-BAH/","Booz Allen Hamilton Holding Corp")</f>
        <v>0</v>
      </c>
      <c r="C27" t="s">
        <v>229</v>
      </c>
      <c r="D27">
        <v>93.73999999999999</v>
      </c>
      <c r="E27">
        <v>0.01834862385321101</v>
      </c>
      <c r="F27">
        <v>0.1621621621621621</v>
      </c>
      <c r="G27">
        <v>0.1774513471726189</v>
      </c>
      <c r="H27">
        <v>1.708564526536238</v>
      </c>
      <c r="I27">
        <v>12394.882394</v>
      </c>
      <c r="J27">
        <v>23.42989375528336</v>
      </c>
      <c r="K27">
        <v>0.4303688983718484</v>
      </c>
      <c r="L27">
        <v>0.474322437627975</v>
      </c>
      <c r="M27">
        <v>112.08</v>
      </c>
      <c r="N27">
        <v>68.72</v>
      </c>
    </row>
    <row r="28" spans="1:14">
      <c r="A28" s="1" t="s">
        <v>40</v>
      </c>
      <c r="B28">
        <f>HYPERLINK("https://www.suredividend.com/sure-analysis-BC/","Brunswick Corp.")</f>
        <v>0</v>
      </c>
      <c r="C28" t="s">
        <v>232</v>
      </c>
      <c r="D28">
        <v>77.98</v>
      </c>
      <c r="E28">
        <v>0.01872274942292896</v>
      </c>
      <c r="F28">
        <v>0</v>
      </c>
      <c r="G28">
        <v>0.1394830062855381</v>
      </c>
      <c r="H28">
        <v>1.449348881346096</v>
      </c>
      <c r="I28">
        <v>5654.05804</v>
      </c>
      <c r="J28">
        <v>8.878859986966081</v>
      </c>
      <c r="K28">
        <v>0.1742005867002519</v>
      </c>
      <c r="L28">
        <v>1.300151366878306</v>
      </c>
      <c r="M28">
        <v>96.92</v>
      </c>
      <c r="N28">
        <v>61.29</v>
      </c>
    </row>
    <row r="29" spans="1:14">
      <c r="A29" s="1" t="s">
        <v>41</v>
      </c>
      <c r="B29">
        <f>HYPERLINK("https://www.suredividend.com/sure-analysis-research-database/","Berry Global Group Inc")</f>
        <v>0</v>
      </c>
      <c r="C29" t="s">
        <v>232</v>
      </c>
      <c r="D29">
        <v>59.4</v>
      </c>
      <c r="E29">
        <v>0.004208754208754001</v>
      </c>
      <c r="F29" t="s">
        <v>233</v>
      </c>
      <c r="G29" t="s">
        <v>233</v>
      </c>
      <c r="H29">
        <v>0.25</v>
      </c>
      <c r="I29">
        <v>7236.161816</v>
      </c>
      <c r="J29">
        <v>9.446686444386422</v>
      </c>
      <c r="K29">
        <v>0.04332755632582323</v>
      </c>
      <c r="L29">
        <v>1.03898599285377</v>
      </c>
      <c r="M29">
        <v>68.38</v>
      </c>
      <c r="N29">
        <v>44.33</v>
      </c>
    </row>
    <row r="30" spans="1:14">
      <c r="A30" s="1" t="s">
        <v>42</v>
      </c>
      <c r="B30">
        <f>HYPERLINK("https://www.suredividend.com/sure-analysis-research-database/","Bill.com Holdings Inc")</f>
        <v>0</v>
      </c>
      <c r="C30" t="s">
        <v>230</v>
      </c>
      <c r="D30">
        <v>104.05</v>
      </c>
      <c r="E30">
        <v>0</v>
      </c>
      <c r="F30" t="s">
        <v>233</v>
      </c>
      <c r="G30" t="s">
        <v>233</v>
      </c>
      <c r="H30">
        <v>0</v>
      </c>
      <c r="I30">
        <v>10995.134038</v>
      </c>
      <c r="J30" t="s">
        <v>233</v>
      </c>
      <c r="K30">
        <v>-0</v>
      </c>
      <c r="L30">
        <v>2.449633651921819</v>
      </c>
      <c r="M30">
        <v>262.17</v>
      </c>
      <c r="N30">
        <v>89.87</v>
      </c>
    </row>
    <row r="31" spans="1:14">
      <c r="A31" s="1" t="s">
        <v>43</v>
      </c>
      <c r="B31">
        <f>HYPERLINK("https://www.suredividend.com/sure-analysis-research-database/","TopBuild Corp")</f>
        <v>0</v>
      </c>
      <c r="C31" t="s">
        <v>229</v>
      </c>
      <c r="D31">
        <v>187.37</v>
      </c>
      <c r="E31">
        <v>0</v>
      </c>
      <c r="F31" t="s">
        <v>233</v>
      </c>
      <c r="G31" t="s">
        <v>233</v>
      </c>
      <c r="H31">
        <v>0</v>
      </c>
      <c r="I31">
        <v>5990.655847</v>
      </c>
      <c r="J31">
        <v>12.21304195167101</v>
      </c>
      <c r="K31">
        <v>0</v>
      </c>
      <c r="L31">
        <v>1.379558690702177</v>
      </c>
      <c r="M31">
        <v>243.3</v>
      </c>
      <c r="N31">
        <v>140.66</v>
      </c>
    </row>
    <row r="32" spans="1:14">
      <c r="A32" s="1" t="s">
        <v>44</v>
      </c>
      <c r="B32">
        <f>HYPERLINK("https://www.suredividend.com/sure-analysis-research-database/","Builders Firstsource Inc")</f>
        <v>0</v>
      </c>
      <c r="C32" t="s">
        <v>229</v>
      </c>
      <c r="D32">
        <v>70.98</v>
      </c>
      <c r="E32">
        <v>0</v>
      </c>
      <c r="F32" t="s">
        <v>233</v>
      </c>
      <c r="G32" t="s">
        <v>233</v>
      </c>
      <c r="H32">
        <v>0</v>
      </c>
      <c r="I32">
        <v>10446.53147</v>
      </c>
      <c r="J32">
        <v>3.72118648369686</v>
      </c>
      <c r="K32">
        <v>0</v>
      </c>
      <c r="L32">
        <v>1.47272810860937</v>
      </c>
      <c r="M32">
        <v>78.59999999999999</v>
      </c>
      <c r="N32">
        <v>48.91</v>
      </c>
    </row>
    <row r="33" spans="1:14">
      <c r="A33" s="1" t="s">
        <v>45</v>
      </c>
      <c r="B33">
        <f>HYPERLINK("https://www.suredividend.com/sure-analysis-research-database/","Ball Corp.")</f>
        <v>0</v>
      </c>
      <c r="C33" t="s">
        <v>232</v>
      </c>
      <c r="D33">
        <v>69.48999999999999</v>
      </c>
      <c r="E33">
        <v>0.010760406380108</v>
      </c>
      <c r="F33" t="s">
        <v>233</v>
      </c>
      <c r="G33" t="s">
        <v>233</v>
      </c>
      <c r="H33">
        <v>0.7477406393537671</v>
      </c>
      <c r="I33">
        <v>22222.129619</v>
      </c>
      <c r="J33">
        <v>19.77057795253558</v>
      </c>
      <c r="K33">
        <v>0.2192787798691399</v>
      </c>
      <c r="M33">
        <v>97.77</v>
      </c>
      <c r="N33">
        <v>69.09999999999999</v>
      </c>
    </row>
    <row r="34" spans="1:14">
      <c r="A34" s="1" t="s">
        <v>46</v>
      </c>
      <c r="B34">
        <f>HYPERLINK("https://www.suredividend.com/sure-analysis-research-database/","BWX Technologies Inc")</f>
        <v>0</v>
      </c>
      <c r="C34" t="s">
        <v>229</v>
      </c>
      <c r="D34">
        <v>56.54</v>
      </c>
      <c r="E34">
        <v>0.015472154180513</v>
      </c>
      <c r="F34">
        <v>0.04761904761904767</v>
      </c>
      <c r="G34">
        <v>0.06576275663547415</v>
      </c>
      <c r="H34">
        <v>0.874795597366233</v>
      </c>
      <c r="I34">
        <v>5157.708164</v>
      </c>
      <c r="J34">
        <v>16.52650755564955</v>
      </c>
      <c r="K34">
        <v>0.2572928227547744</v>
      </c>
      <c r="L34">
        <v>0.602569251626357</v>
      </c>
      <c r="M34">
        <v>62.61</v>
      </c>
      <c r="N34">
        <v>41.89</v>
      </c>
    </row>
    <row r="35" spans="1:14">
      <c r="A35" s="1" t="s">
        <v>47</v>
      </c>
      <c r="B35">
        <f>HYPERLINK("https://www.suredividend.com/sure-analysis-research-database/","Cae Inc.")</f>
        <v>0</v>
      </c>
      <c r="C35" t="s">
        <v>229</v>
      </c>
      <c r="D35">
        <v>21.24</v>
      </c>
      <c r="E35">
        <v>0</v>
      </c>
      <c r="F35" t="s">
        <v>233</v>
      </c>
      <c r="G35" t="s">
        <v>233</v>
      </c>
      <c r="H35">
        <v>0</v>
      </c>
      <c r="I35">
        <v>6751.336099</v>
      </c>
      <c r="J35">
        <v>68.54195751153216</v>
      </c>
      <c r="K35">
        <v>0</v>
      </c>
      <c r="L35">
        <v>1.388708815356788</v>
      </c>
      <c r="M35">
        <v>27.97</v>
      </c>
      <c r="N35">
        <v>15.23</v>
      </c>
    </row>
    <row r="36" spans="1:14">
      <c r="A36" s="1" t="s">
        <v>48</v>
      </c>
      <c r="B36">
        <f>HYPERLINK("https://www.suredividend.com/sure-analysis-CARR/","Carrier Global Corp")</f>
        <v>0</v>
      </c>
      <c r="C36" t="s">
        <v>229</v>
      </c>
      <c r="D36">
        <v>42.57</v>
      </c>
      <c r="E36">
        <v>0.01738313366220343</v>
      </c>
      <c r="F36" t="s">
        <v>233</v>
      </c>
      <c r="G36" t="s">
        <v>233</v>
      </c>
      <c r="H36">
        <v>0.6311441463455041</v>
      </c>
      <c r="I36">
        <v>35599.652694</v>
      </c>
      <c r="J36">
        <v>9.921865299205685</v>
      </c>
      <c r="K36">
        <v>0.1531903267828893</v>
      </c>
      <c r="L36">
        <v>1.112158655776118</v>
      </c>
      <c r="M36">
        <v>47.68</v>
      </c>
      <c r="N36">
        <v>32.82</v>
      </c>
    </row>
    <row r="37" spans="1:14">
      <c r="A37" s="1" t="s">
        <v>49</v>
      </c>
      <c r="B37">
        <f>HYPERLINK("https://www.suredividend.com/sure-analysis-CAT/","Caterpillar Inc.")</f>
        <v>0</v>
      </c>
      <c r="C37" t="s">
        <v>229</v>
      </c>
      <c r="D37">
        <v>249.71</v>
      </c>
      <c r="E37">
        <v>0.01922229786552401</v>
      </c>
      <c r="F37">
        <v>0.08108108108108092</v>
      </c>
      <c r="G37">
        <v>0.08997698704834534</v>
      </c>
      <c r="H37">
        <v>4.670468570311398</v>
      </c>
      <c r="I37">
        <v>129951.420037</v>
      </c>
      <c r="J37">
        <v>17.63009361512007</v>
      </c>
      <c r="K37">
        <v>0.3394235879586772</v>
      </c>
      <c r="L37">
        <v>0.8046841726353411</v>
      </c>
      <c r="M37">
        <v>259.26</v>
      </c>
      <c r="N37">
        <v>158.78</v>
      </c>
    </row>
    <row r="38" spans="1:14">
      <c r="A38" s="1" t="s">
        <v>50</v>
      </c>
      <c r="B38">
        <f>HYPERLINK("https://www.suredividend.com/sure-analysis-research-database/","Crown Holdings, Inc.")</f>
        <v>0</v>
      </c>
      <c r="C38" t="s">
        <v>232</v>
      </c>
      <c r="D38">
        <v>87.40000000000001</v>
      </c>
      <c r="E38">
        <v>0.010029637799982</v>
      </c>
      <c r="F38" t="s">
        <v>233</v>
      </c>
      <c r="G38" t="s">
        <v>233</v>
      </c>
      <c r="H38">
        <v>0.8765903437184781</v>
      </c>
      <c r="I38">
        <v>10483.295171</v>
      </c>
      <c r="J38" t="s">
        <v>233</v>
      </c>
      <c r="K38" t="s">
        <v>233</v>
      </c>
      <c r="L38">
        <v>0.932502250561374</v>
      </c>
      <c r="M38">
        <v>129.46</v>
      </c>
      <c r="N38">
        <v>65.81</v>
      </c>
    </row>
    <row r="39" spans="1:14">
      <c r="A39" s="1" t="s">
        <v>51</v>
      </c>
      <c r="B39">
        <f>HYPERLINK("https://www.suredividend.com/sure-analysis-research-database/","Cognex Corp.")</f>
        <v>0</v>
      </c>
      <c r="C39" t="s">
        <v>230</v>
      </c>
      <c r="D39">
        <v>51.58</v>
      </c>
      <c r="E39">
        <v>0.005127201405536</v>
      </c>
      <c r="F39">
        <v>0.07692307692307709</v>
      </c>
      <c r="G39">
        <v>0.09238846414037316</v>
      </c>
      <c r="H39">
        <v>0.264461048497557</v>
      </c>
      <c r="I39">
        <v>8919.738477999999</v>
      </c>
      <c r="J39">
        <v>41.72996588559479</v>
      </c>
      <c r="K39">
        <v>0.218562849997981</v>
      </c>
      <c r="L39">
        <v>1.370483676965829</v>
      </c>
      <c r="M39">
        <v>79.97</v>
      </c>
      <c r="N39">
        <v>40.15</v>
      </c>
    </row>
    <row r="40" spans="1:14">
      <c r="A40" s="1" t="s">
        <v>52</v>
      </c>
      <c r="B40">
        <f>HYPERLINK("https://www.suredividend.com/sure-analysis-CHRW/","C.H. Robinson Worldwide, Inc.")</f>
        <v>0</v>
      </c>
      <c r="C40" t="s">
        <v>229</v>
      </c>
      <c r="D40">
        <v>93.55</v>
      </c>
      <c r="E40">
        <v>0.02415820416889364</v>
      </c>
      <c r="F40">
        <v>0.1090909090909089</v>
      </c>
      <c r="G40">
        <v>0.05806999970214632</v>
      </c>
      <c r="H40">
        <v>2.241942877390161</v>
      </c>
      <c r="I40">
        <v>11011.720731</v>
      </c>
      <c r="J40">
        <v>10.24890498246045</v>
      </c>
      <c r="K40">
        <v>0.271750651804868</v>
      </c>
      <c r="L40">
        <v>0.678860950157256</v>
      </c>
      <c r="M40">
        <v>119.91</v>
      </c>
      <c r="N40">
        <v>84.73999999999999</v>
      </c>
    </row>
    <row r="41" spans="1:14">
      <c r="A41" s="1" t="s">
        <v>53</v>
      </c>
      <c r="B41">
        <f>HYPERLINK("https://www.suredividend.com/sure-analysis-CMI/","Cummins Inc.")</f>
        <v>0</v>
      </c>
      <c r="C41" t="s">
        <v>229</v>
      </c>
      <c r="D41">
        <v>235.55</v>
      </c>
      <c r="E41">
        <v>0.02666100615580556</v>
      </c>
      <c r="F41">
        <v>0.08275862068965534</v>
      </c>
      <c r="G41">
        <v>0.07769329136442726</v>
      </c>
      <c r="H41">
        <v>5.982113926905507</v>
      </c>
      <c r="I41">
        <v>33217.840924</v>
      </c>
      <c r="J41">
        <v>17.35519379524556</v>
      </c>
      <c r="K41">
        <v>0.4464264124556349</v>
      </c>
      <c r="L41">
        <v>0.8038130222677631</v>
      </c>
      <c r="M41">
        <v>254.47</v>
      </c>
      <c r="N41">
        <v>181.87</v>
      </c>
    </row>
    <row r="42" spans="1:14">
      <c r="A42" s="1" t="s">
        <v>54</v>
      </c>
      <c r="B42">
        <f>HYPERLINK("https://www.suredividend.com/sure-analysis-research-database/","CNH Industrial NV")</f>
        <v>0</v>
      </c>
      <c r="C42" t="s">
        <v>229</v>
      </c>
      <c r="D42">
        <v>17.02</v>
      </c>
      <c r="E42">
        <v>0.016451233912578</v>
      </c>
      <c r="F42" t="s">
        <v>233</v>
      </c>
      <c r="G42" t="s">
        <v>233</v>
      </c>
      <c r="H42">
        <v>0.280000001192092</v>
      </c>
      <c r="I42">
        <v>22883.047438</v>
      </c>
      <c r="J42">
        <v>0</v>
      </c>
      <c r="K42" t="s">
        <v>233</v>
      </c>
      <c r="L42">
        <v>1.084492179907435</v>
      </c>
      <c r="M42">
        <v>17.51</v>
      </c>
      <c r="N42">
        <v>10.6</v>
      </c>
    </row>
    <row r="43" spans="1:14">
      <c r="A43" s="1" t="s">
        <v>55</v>
      </c>
      <c r="B43">
        <f>HYPERLINK("https://www.suredividend.com/sure-analysis-research-database/","Core &amp; Main Inc")</f>
        <v>0</v>
      </c>
      <c r="C43" t="s">
        <v>233</v>
      </c>
      <c r="D43">
        <v>20.87</v>
      </c>
      <c r="E43">
        <v>0</v>
      </c>
      <c r="F43" t="s">
        <v>233</v>
      </c>
      <c r="G43" t="s">
        <v>233</v>
      </c>
      <c r="H43">
        <v>0</v>
      </c>
      <c r="I43">
        <v>3597.974038</v>
      </c>
      <c r="J43">
        <v>0</v>
      </c>
      <c r="K43" t="s">
        <v>233</v>
      </c>
      <c r="L43">
        <v>1.06018315732633</v>
      </c>
      <c r="M43">
        <v>26.63</v>
      </c>
      <c r="N43">
        <v>18.75</v>
      </c>
    </row>
    <row r="44" spans="1:14">
      <c r="A44" s="1" t="s">
        <v>56</v>
      </c>
      <c r="B44">
        <f>HYPERLINK("https://www.suredividend.com/sure-analysis-research-database/","Cornerstone Building Brands Inc")</f>
        <v>0</v>
      </c>
      <c r="C44" t="s">
        <v>229</v>
      </c>
      <c r="D44">
        <v>24.66</v>
      </c>
      <c r="E44">
        <v>0</v>
      </c>
      <c r="F44" t="s">
        <v>233</v>
      </c>
      <c r="G44" t="s">
        <v>233</v>
      </c>
      <c r="H44">
        <v>0</v>
      </c>
      <c r="I44">
        <v>3140.549665</v>
      </c>
      <c r="J44">
        <v>4.125652290268975</v>
      </c>
      <c r="K44">
        <v>0</v>
      </c>
      <c r="L44">
        <v>0.379026239325039</v>
      </c>
      <c r="M44">
        <v>24.66</v>
      </c>
      <c r="N44">
        <v>13.51</v>
      </c>
    </row>
    <row r="45" spans="1:14">
      <c r="A45" s="1" t="s">
        <v>57</v>
      </c>
      <c r="B45">
        <f>HYPERLINK("https://www.suredividend.com/sure-analysis-COF/","Capital One Financial Corp.")</f>
        <v>0</v>
      </c>
      <c r="C45" t="s">
        <v>234</v>
      </c>
      <c r="D45">
        <v>104.18</v>
      </c>
      <c r="E45">
        <v>0.02303705125743905</v>
      </c>
      <c r="F45">
        <v>0</v>
      </c>
      <c r="G45">
        <v>0.08447177119769855</v>
      </c>
      <c r="H45">
        <v>2.366954853257402</v>
      </c>
      <c r="I45">
        <v>39765.357231</v>
      </c>
      <c r="J45">
        <v>4.861884977498472</v>
      </c>
      <c r="K45">
        <v>0.1167137501606214</v>
      </c>
      <c r="L45">
        <v>1.333047866956739</v>
      </c>
      <c r="M45">
        <v>157.03</v>
      </c>
      <c r="N45">
        <v>86.98</v>
      </c>
    </row>
    <row r="46" spans="1:14">
      <c r="A46" s="1" t="s">
        <v>58</v>
      </c>
      <c r="B46">
        <f>HYPERLINK("https://www.suredividend.com/sure-analysis-research-database/","Coherent Corp")</f>
        <v>0</v>
      </c>
      <c r="C46" t="s">
        <v>230</v>
      </c>
      <c r="D46">
        <v>42.78</v>
      </c>
      <c r="E46">
        <v>0</v>
      </c>
      <c r="F46" t="s">
        <v>233</v>
      </c>
      <c r="G46" t="s">
        <v>233</v>
      </c>
      <c r="H46">
        <v>0</v>
      </c>
      <c r="I46">
        <v>5933.159227</v>
      </c>
      <c r="J46">
        <v>170.1166736450956</v>
      </c>
      <c r="K46">
        <v>0</v>
      </c>
      <c r="L46">
        <v>1.387567593559581</v>
      </c>
      <c r="M46">
        <v>75.05</v>
      </c>
      <c r="N46">
        <v>29.9</v>
      </c>
    </row>
    <row r="47" spans="1:14">
      <c r="A47" s="1" t="s">
        <v>59</v>
      </c>
      <c r="B47">
        <f>HYPERLINK("https://www.suredividend.com/sure-analysis-CP/","Canadian Pacific Railway Ltd")</f>
        <v>0</v>
      </c>
      <c r="C47" t="s">
        <v>229</v>
      </c>
      <c r="D47">
        <v>79.20999999999999</v>
      </c>
      <c r="E47">
        <v>0.007069814417371545</v>
      </c>
      <c r="F47">
        <v>-0.06393711715799455</v>
      </c>
      <c r="G47">
        <v>-0.2034770855213432</v>
      </c>
      <c r="H47">
        <v>0.6138450218264421</v>
      </c>
      <c r="I47">
        <v>73704.58309099999</v>
      </c>
      <c r="J47">
        <v>35.07757276256158</v>
      </c>
      <c r="K47">
        <v>0.2568389212662938</v>
      </c>
      <c r="L47">
        <v>0.855016645234649</v>
      </c>
      <c r="M47">
        <v>83.72</v>
      </c>
      <c r="N47">
        <v>65.04000000000001</v>
      </c>
    </row>
    <row r="48" spans="1:14">
      <c r="A48" s="1" t="s">
        <v>60</v>
      </c>
      <c r="B48">
        <f>HYPERLINK("https://www.suredividend.com/sure-analysis-research-database/","Copart, Inc.")</f>
        <v>0</v>
      </c>
      <c r="C48" t="s">
        <v>229</v>
      </c>
      <c r="D48">
        <v>63.48</v>
      </c>
      <c r="E48">
        <v>0</v>
      </c>
      <c r="F48" t="s">
        <v>233</v>
      </c>
      <c r="G48" t="s">
        <v>233</v>
      </c>
      <c r="H48">
        <v>0</v>
      </c>
      <c r="I48">
        <v>15112.631991</v>
      </c>
      <c r="J48">
        <v>14.05022428169931</v>
      </c>
      <c r="K48">
        <v>0</v>
      </c>
      <c r="L48">
        <v>1.14893279653602</v>
      </c>
      <c r="M48">
        <v>67.79000000000001</v>
      </c>
      <c r="N48">
        <v>51.11</v>
      </c>
    </row>
    <row r="49" spans="1:14">
      <c r="A49" s="1" t="s">
        <v>61</v>
      </c>
      <c r="B49">
        <f>HYPERLINK("https://www.suredividend.com/sure-analysis-research-database/","Crane Holdings Co.")</f>
        <v>0</v>
      </c>
      <c r="C49" t="s">
        <v>229</v>
      </c>
      <c r="D49">
        <v>108.22</v>
      </c>
      <c r="E49">
        <v>0.008666623658395</v>
      </c>
      <c r="F49">
        <v>0</v>
      </c>
      <c r="G49">
        <v>0.06073271303853334</v>
      </c>
      <c r="H49">
        <v>0.9379020123115861</v>
      </c>
      <c r="I49">
        <v>6075.94989</v>
      </c>
      <c r="J49">
        <v>0</v>
      </c>
      <c r="K49" t="s">
        <v>233</v>
      </c>
      <c r="M49">
        <v>109.48</v>
      </c>
      <c r="N49">
        <v>81.38</v>
      </c>
    </row>
    <row r="50" spans="1:14">
      <c r="A50" s="1" t="s">
        <v>62</v>
      </c>
      <c r="B50">
        <f>HYPERLINK("https://www.suredividend.com/sure-analysis-CSL/","Carlisle Companies Inc.")</f>
        <v>0</v>
      </c>
      <c r="C50" t="s">
        <v>229</v>
      </c>
      <c r="D50">
        <v>235.9</v>
      </c>
      <c r="E50">
        <v>0.01271725307333616</v>
      </c>
      <c r="F50">
        <v>0.3888888888888888</v>
      </c>
      <c r="G50">
        <v>0.1517862983700349</v>
      </c>
      <c r="H50">
        <v>2.570590799855461</v>
      </c>
      <c r="I50">
        <v>12199.796144</v>
      </c>
      <c r="J50">
        <v>13.89656697061169</v>
      </c>
      <c r="K50">
        <v>0.154575514122397</v>
      </c>
      <c r="L50">
        <v>0.8145450749137211</v>
      </c>
      <c r="M50">
        <v>316.97</v>
      </c>
      <c r="N50">
        <v>208.97</v>
      </c>
    </row>
    <row r="51" spans="1:14">
      <c r="A51" s="1" t="s">
        <v>63</v>
      </c>
      <c r="B51">
        <f>HYPERLINK("https://www.suredividend.com/sure-analysis-CSX/","CSX Corp.")</f>
        <v>0</v>
      </c>
      <c r="C51" t="s">
        <v>229</v>
      </c>
      <c r="D51">
        <v>32.01</v>
      </c>
      <c r="E51">
        <v>0.01249609497032178</v>
      </c>
      <c r="F51">
        <v>0.07143239797284995</v>
      </c>
      <c r="G51">
        <v>-0.1458867408852547</v>
      </c>
      <c r="H51">
        <v>0.398129883742208</v>
      </c>
      <c r="I51">
        <v>67298.10341500001</v>
      </c>
      <c r="J51">
        <v>16.48655154710681</v>
      </c>
      <c r="K51">
        <v>0.2117712147564937</v>
      </c>
      <c r="L51">
        <v>0.843463773073109</v>
      </c>
      <c r="M51">
        <v>38.27</v>
      </c>
      <c r="N51">
        <v>25.72</v>
      </c>
    </row>
    <row r="52" spans="1:14">
      <c r="A52" s="1" t="s">
        <v>64</v>
      </c>
      <c r="B52">
        <f>HYPERLINK("https://www.suredividend.com/sure-analysis-CTAS/","Cintas Corporation")</f>
        <v>0</v>
      </c>
      <c r="C52" t="s">
        <v>229</v>
      </c>
      <c r="D52">
        <v>436.55</v>
      </c>
      <c r="E52">
        <v>0.01053716641850876</v>
      </c>
      <c r="F52" t="s">
        <v>233</v>
      </c>
      <c r="G52" t="s">
        <v>233</v>
      </c>
      <c r="H52">
        <v>4.184580000328121</v>
      </c>
      <c r="I52">
        <v>44362.420107</v>
      </c>
      <c r="J52">
        <v>34.65470231270022</v>
      </c>
      <c r="K52">
        <v>0.3404865744774712</v>
      </c>
      <c r="L52">
        <v>0.942296106008472</v>
      </c>
      <c r="M52">
        <v>470.23</v>
      </c>
      <c r="N52">
        <v>342.05</v>
      </c>
    </row>
    <row r="53" spans="1:14">
      <c r="A53" s="1" t="s">
        <v>65</v>
      </c>
      <c r="B53">
        <f>HYPERLINK("https://www.suredividend.com/sure-analysis-research-database/","Curtiss-Wright Corp.")</f>
        <v>0</v>
      </c>
      <c r="C53" t="s">
        <v>229</v>
      </c>
      <c r="D53">
        <v>159.19</v>
      </c>
      <c r="E53">
        <v>0.004702800040042</v>
      </c>
      <c r="F53" t="s">
        <v>233</v>
      </c>
      <c r="G53" t="s">
        <v>233</v>
      </c>
      <c r="H53">
        <v>0.7486387383743981</v>
      </c>
      <c r="I53">
        <v>6098.198624</v>
      </c>
      <c r="J53">
        <v>23.28409884560755</v>
      </c>
      <c r="K53">
        <v>0.110909442722133</v>
      </c>
      <c r="L53">
        <v>0.7297324761931361</v>
      </c>
      <c r="M53">
        <v>182.55</v>
      </c>
      <c r="N53">
        <v>124.07</v>
      </c>
    </row>
    <row r="54" spans="1:14">
      <c r="A54" s="1" t="s">
        <v>66</v>
      </c>
      <c r="B54">
        <f>HYPERLINK("https://www.suredividend.com/sure-analysis-research-database/","Delta Air Lines, Inc.")</f>
        <v>0</v>
      </c>
      <c r="C54" t="s">
        <v>229</v>
      </c>
      <c r="D54">
        <v>39.03</v>
      </c>
      <c r="E54">
        <v>0</v>
      </c>
      <c r="F54" t="s">
        <v>233</v>
      </c>
      <c r="G54" t="s">
        <v>233</v>
      </c>
      <c r="H54">
        <v>0</v>
      </c>
      <c r="I54">
        <v>25025.581769</v>
      </c>
      <c r="J54">
        <v>301.513033359759</v>
      </c>
      <c r="K54">
        <v>0</v>
      </c>
      <c r="L54">
        <v>1.288824401592515</v>
      </c>
      <c r="M54">
        <v>46.27</v>
      </c>
      <c r="N54">
        <v>27.2</v>
      </c>
    </row>
    <row r="55" spans="1:14">
      <c r="A55" s="1" t="s">
        <v>67</v>
      </c>
      <c r="B55">
        <f>HYPERLINK("https://www.suredividend.com/sure-analysis-DCI/","Donaldson Co. Inc.")</f>
        <v>0</v>
      </c>
      <c r="C55" t="s">
        <v>229</v>
      </c>
      <c r="D55">
        <v>59.64</v>
      </c>
      <c r="E55">
        <v>0.01542588866532528</v>
      </c>
      <c r="F55">
        <v>0.04545454545454541</v>
      </c>
      <c r="G55">
        <v>0.05024607263868264</v>
      </c>
      <c r="H55">
        <v>0.9046837776789831</v>
      </c>
      <c r="I55">
        <v>7257.407909</v>
      </c>
      <c r="J55">
        <v>21.16479413473316</v>
      </c>
      <c r="K55">
        <v>0.3289759191559938</v>
      </c>
      <c r="L55">
        <v>0.845639475807309</v>
      </c>
      <c r="M55">
        <v>62.16</v>
      </c>
      <c r="N55">
        <v>45.64</v>
      </c>
    </row>
    <row r="56" spans="1:14">
      <c r="A56" s="1" t="s">
        <v>68</v>
      </c>
      <c r="B56">
        <f>HYPERLINK("https://www.suredividend.com/sure-analysis-DD/","DuPont de Nemours Inc")</f>
        <v>0</v>
      </c>
      <c r="C56" t="s">
        <v>235</v>
      </c>
      <c r="D56">
        <v>73.97</v>
      </c>
      <c r="E56">
        <v>0.0178450723266189</v>
      </c>
      <c r="F56">
        <v>0.09999999999999987</v>
      </c>
      <c r="G56">
        <v>-0.02782137385542582</v>
      </c>
      <c r="H56">
        <v>1.310042020847825</v>
      </c>
      <c r="I56">
        <v>36747.478484</v>
      </c>
      <c r="J56">
        <v>19.9065430571831</v>
      </c>
      <c r="K56">
        <v>0.3608931186908609</v>
      </c>
      <c r="L56">
        <v>1.042628582460078</v>
      </c>
      <c r="M56">
        <v>82.45</v>
      </c>
      <c r="N56">
        <v>49.28</v>
      </c>
    </row>
    <row r="57" spans="1:14">
      <c r="A57" s="1" t="s">
        <v>69</v>
      </c>
      <c r="B57">
        <f>HYPERLINK("https://www.suredividend.com/sure-analysis-DE/","Deere &amp; Co.")</f>
        <v>0</v>
      </c>
      <c r="C57" t="s">
        <v>229</v>
      </c>
      <c r="D57">
        <v>410.6</v>
      </c>
      <c r="E57">
        <v>0.01169020944958597</v>
      </c>
      <c r="F57">
        <v>0.1428571428571428</v>
      </c>
      <c r="G57">
        <v>0.1486983549970349</v>
      </c>
      <c r="H57">
        <v>4.48985035752166</v>
      </c>
      <c r="I57">
        <v>122012.686372</v>
      </c>
      <c r="J57">
        <v>17.11017898925817</v>
      </c>
      <c r="K57">
        <v>0.1928629878660507</v>
      </c>
      <c r="L57">
        <v>0.7832559699870171</v>
      </c>
      <c r="M57">
        <v>447.15</v>
      </c>
      <c r="N57">
        <v>282.09</v>
      </c>
    </row>
    <row r="58" spans="1:14">
      <c r="A58" s="1" t="s">
        <v>70</v>
      </c>
      <c r="B58">
        <f>HYPERLINK("https://www.suredividend.com/sure-analysis-DOV/","Dover Corp.")</f>
        <v>0</v>
      </c>
      <c r="C58" t="s">
        <v>229</v>
      </c>
      <c r="D58">
        <v>139.34</v>
      </c>
      <c r="E58">
        <v>0.01449691402325248</v>
      </c>
      <c r="F58">
        <v>0.01000000000000001</v>
      </c>
      <c r="G58">
        <v>0.01446882147577422</v>
      </c>
      <c r="H58">
        <v>1.998731728542657</v>
      </c>
      <c r="I58">
        <v>19556.919393</v>
      </c>
      <c r="J58">
        <v>16.79308060145185</v>
      </c>
      <c r="K58">
        <v>0.2482896557195847</v>
      </c>
      <c r="L58">
        <v>0.9638018819307731</v>
      </c>
      <c r="M58">
        <v>172.56</v>
      </c>
      <c r="N58">
        <v>114.08</v>
      </c>
    </row>
    <row r="59" spans="1:14">
      <c r="A59" s="1" t="s">
        <v>71</v>
      </c>
      <c r="B59">
        <f>HYPERLINK("https://www.suredividend.com/sure-analysis-research-database/","Diversey Holdings Ltd")</f>
        <v>0</v>
      </c>
      <c r="C59" t="s">
        <v>233</v>
      </c>
      <c r="D59">
        <v>5.43</v>
      </c>
      <c r="E59">
        <v>0</v>
      </c>
      <c r="F59" t="s">
        <v>233</v>
      </c>
      <c r="G59" t="s">
        <v>233</v>
      </c>
      <c r="H59">
        <v>0</v>
      </c>
      <c r="I59">
        <v>1761.035679</v>
      </c>
      <c r="J59">
        <v>0</v>
      </c>
      <c r="K59" t="s">
        <v>233</v>
      </c>
      <c r="L59">
        <v>1.626498447824917</v>
      </c>
      <c r="M59">
        <v>11.68</v>
      </c>
      <c r="N59">
        <v>3.95</v>
      </c>
    </row>
    <row r="60" spans="1:14">
      <c r="A60" s="1" t="s">
        <v>72</v>
      </c>
      <c r="B60">
        <f>HYPERLINK("https://www.suredividend.com/sure-analysis-research-database/","Euronet Worldwide Inc")</f>
        <v>0</v>
      </c>
      <c r="C60" t="s">
        <v>230</v>
      </c>
      <c r="D60">
        <v>108.98</v>
      </c>
      <c r="E60">
        <v>0</v>
      </c>
      <c r="F60" t="s">
        <v>233</v>
      </c>
      <c r="G60" t="s">
        <v>233</v>
      </c>
      <c r="H60">
        <v>0</v>
      </c>
      <c r="I60">
        <v>5404.740715</v>
      </c>
      <c r="J60">
        <v>33.75600027143499</v>
      </c>
      <c r="K60">
        <v>0</v>
      </c>
      <c r="L60">
        <v>1.210734669651025</v>
      </c>
      <c r="M60">
        <v>149.92</v>
      </c>
      <c r="N60">
        <v>71.59999999999999</v>
      </c>
    </row>
    <row r="61" spans="1:14">
      <c r="A61" s="1" t="s">
        <v>73</v>
      </c>
      <c r="B61">
        <f>HYPERLINK("https://www.suredividend.com/sure-analysis-research-database/","Equifax, Inc.")</f>
        <v>0</v>
      </c>
      <c r="C61" t="s">
        <v>229</v>
      </c>
      <c r="D61">
        <v>222.69</v>
      </c>
      <c r="E61">
        <v>0.006984203732800001</v>
      </c>
      <c r="F61">
        <v>0</v>
      </c>
      <c r="G61">
        <v>0</v>
      </c>
      <c r="H61">
        <v>1.555312329257445</v>
      </c>
      <c r="I61">
        <v>27266.927204</v>
      </c>
      <c r="J61">
        <v>38.39330780626584</v>
      </c>
      <c r="K61">
        <v>0.2704891007404253</v>
      </c>
      <c r="L61">
        <v>1.189858953757508</v>
      </c>
      <c r="M61">
        <v>243.35</v>
      </c>
      <c r="N61">
        <v>145.69</v>
      </c>
    </row>
    <row r="62" spans="1:14">
      <c r="A62" s="1" t="s">
        <v>74</v>
      </c>
      <c r="B62">
        <f>HYPERLINK("https://www.suredividend.com/sure-analysis-EMR/","Emerson Electric Co.")</f>
        <v>0</v>
      </c>
      <c r="C62" t="s">
        <v>229</v>
      </c>
      <c r="D62">
        <v>87.34999999999999</v>
      </c>
      <c r="E62">
        <v>0.02381224957069262</v>
      </c>
      <c r="F62">
        <v>0.009708737864077666</v>
      </c>
      <c r="G62">
        <v>0.01403354261880141</v>
      </c>
      <c r="H62">
        <v>2.035206169322121</v>
      </c>
      <c r="I62">
        <v>51658.79</v>
      </c>
      <c r="J62">
        <v>16.34254666244859</v>
      </c>
      <c r="K62">
        <v>0.3847270641440682</v>
      </c>
      <c r="L62">
        <v>0.8821324844878151</v>
      </c>
      <c r="M62">
        <v>99.65000000000001</v>
      </c>
      <c r="N62">
        <v>71.58</v>
      </c>
    </row>
    <row r="63" spans="1:14">
      <c r="A63" s="1" t="s">
        <v>75</v>
      </c>
      <c r="B63">
        <f>HYPERLINK("https://www.suredividend.com/sure-analysis-research-database/","Energizer Holdings Inc")</f>
        <v>0</v>
      </c>
      <c r="C63" t="s">
        <v>229</v>
      </c>
      <c r="D63">
        <v>35.92</v>
      </c>
      <c r="E63">
        <v>0.033169460744622</v>
      </c>
      <c r="F63">
        <v>0</v>
      </c>
      <c r="G63">
        <v>0.006803348678863008</v>
      </c>
      <c r="H63">
        <v>1.191447029946843</v>
      </c>
      <c r="I63">
        <v>2564.899389</v>
      </c>
      <c r="J63" t="s">
        <v>233</v>
      </c>
      <c r="K63" t="s">
        <v>233</v>
      </c>
      <c r="L63">
        <v>0.737470661394493</v>
      </c>
      <c r="M63">
        <v>38.4</v>
      </c>
      <c r="N63">
        <v>24.81</v>
      </c>
    </row>
    <row r="64" spans="1:14">
      <c r="A64" s="1" t="s">
        <v>76</v>
      </c>
      <c r="B64">
        <f>HYPERLINK("https://www.suredividend.com/sure-analysis-ETN/","Eaton Corporation plc")</f>
        <v>0</v>
      </c>
      <c r="C64" t="s">
        <v>229</v>
      </c>
      <c r="D64">
        <v>155.51</v>
      </c>
      <c r="E64">
        <v>0.02083467301138191</v>
      </c>
      <c r="F64">
        <v>0.06578947368421062</v>
      </c>
      <c r="G64">
        <v>0.04180926810264429</v>
      </c>
      <c r="H64">
        <v>3.214205550388891</v>
      </c>
      <c r="I64">
        <v>61846.327</v>
      </c>
      <c r="J64">
        <v>26.99534133566128</v>
      </c>
      <c r="K64">
        <v>0.5629081524323802</v>
      </c>
      <c r="L64">
        <v>0.9178703618665771</v>
      </c>
      <c r="M64">
        <v>167.51</v>
      </c>
      <c r="N64">
        <v>121.21</v>
      </c>
    </row>
    <row r="65" spans="1:14">
      <c r="A65" s="1" t="s">
        <v>77</v>
      </c>
      <c r="B65">
        <f>HYPERLINK("https://www.suredividend.com/sure-analysis-research-database/","Eagle Materials Inc.")</f>
        <v>0</v>
      </c>
      <c r="C65" t="s">
        <v>235</v>
      </c>
      <c r="D65">
        <v>140.43</v>
      </c>
      <c r="E65">
        <v>0.007099995660035</v>
      </c>
      <c r="F65" t="s">
        <v>233</v>
      </c>
      <c r="G65" t="s">
        <v>233</v>
      </c>
      <c r="H65">
        <v>0.9970523905388521</v>
      </c>
      <c r="I65">
        <v>5174.095885</v>
      </c>
      <c r="J65">
        <v>12.29600134188857</v>
      </c>
      <c r="K65">
        <v>0.09197900281723728</v>
      </c>
      <c r="L65">
        <v>1.134685808490964</v>
      </c>
      <c r="M65">
        <v>149.09</v>
      </c>
      <c r="N65">
        <v>101.8</v>
      </c>
    </row>
    <row r="66" spans="1:14">
      <c r="A66" s="1" t="s">
        <v>78</v>
      </c>
      <c r="B66">
        <f>HYPERLINK("https://www.suredividend.com/sure-analysis-EXPD/","Expeditors International Of Washington, Inc.")</f>
        <v>0</v>
      </c>
      <c r="C66" t="s">
        <v>229</v>
      </c>
      <c r="D66">
        <v>106.73</v>
      </c>
      <c r="E66">
        <v>0.01255504544176895</v>
      </c>
      <c r="F66" t="s">
        <v>233</v>
      </c>
      <c r="G66" t="s">
        <v>233</v>
      </c>
      <c r="H66">
        <v>1.336046762423824</v>
      </c>
      <c r="I66">
        <v>16984.626264</v>
      </c>
      <c r="J66">
        <v>10.67574272328256</v>
      </c>
      <c r="K66">
        <v>0.1404886185514011</v>
      </c>
      <c r="L66">
        <v>0.8741162427024781</v>
      </c>
      <c r="M66">
        <v>118.05</v>
      </c>
      <c r="N66">
        <v>85.56999999999999</v>
      </c>
    </row>
    <row r="67" spans="1:14">
      <c r="A67" s="1" t="s">
        <v>79</v>
      </c>
      <c r="B67">
        <f>HYPERLINK("https://www.suredividend.com/sure-analysis-FAST/","Fastenal Co.")</f>
        <v>0</v>
      </c>
      <c r="C67" t="s">
        <v>229</v>
      </c>
      <c r="D67">
        <v>49</v>
      </c>
      <c r="E67">
        <v>0.02857142857142857</v>
      </c>
      <c r="F67">
        <v>0.107142857142857</v>
      </c>
      <c r="G67">
        <v>-0.03476737221435078</v>
      </c>
      <c r="H67">
        <v>1.228273462981949</v>
      </c>
      <c r="I67">
        <v>28065.23412</v>
      </c>
      <c r="J67">
        <v>26.16805046153846</v>
      </c>
      <c r="K67">
        <v>0.6603620768720156</v>
      </c>
      <c r="L67">
        <v>0.904908565395913</v>
      </c>
      <c r="M67">
        <v>59.62</v>
      </c>
      <c r="N67">
        <v>43.44</v>
      </c>
    </row>
    <row r="68" spans="1:14">
      <c r="A68" s="1" t="s">
        <v>80</v>
      </c>
      <c r="B68">
        <f>HYPERLINK("https://www.suredividend.com/sure-analysis-research-database/","Fortune Brands Home &amp; Security Inc")</f>
        <v>0</v>
      </c>
      <c r="C68" t="s">
        <v>232</v>
      </c>
      <c r="D68">
        <v>57.62</v>
      </c>
      <c r="E68">
        <v>0</v>
      </c>
      <c r="F68">
        <v>0.07692307692307709</v>
      </c>
      <c r="G68">
        <v>0.06961037572506878</v>
      </c>
      <c r="H68">
        <v>1.112848631818962</v>
      </c>
      <c r="I68">
        <v>7938.212545</v>
      </c>
      <c r="J68">
        <v>0</v>
      </c>
      <c r="K68">
        <v>0.1973135872019436</v>
      </c>
    </row>
    <row r="69" spans="1:14">
      <c r="A69" s="1" t="s">
        <v>81</v>
      </c>
      <c r="B69">
        <f>HYPERLINK("https://www.suredividend.com/sure-analysis-research-database/","FTI Consulting Inc.")</f>
        <v>0</v>
      </c>
      <c r="C69" t="s">
        <v>229</v>
      </c>
      <c r="D69">
        <v>159.54</v>
      </c>
      <c r="E69">
        <v>0</v>
      </c>
      <c r="F69" t="s">
        <v>233</v>
      </c>
      <c r="G69" t="s">
        <v>233</v>
      </c>
      <c r="H69">
        <v>0</v>
      </c>
      <c r="I69">
        <v>5491.862969</v>
      </c>
      <c r="J69">
        <v>24.27621724220242</v>
      </c>
      <c r="K69">
        <v>0</v>
      </c>
      <c r="L69">
        <v>0.323866303403659</v>
      </c>
      <c r="M69">
        <v>190.43</v>
      </c>
      <c r="N69">
        <v>132.36</v>
      </c>
    </row>
    <row r="70" spans="1:14">
      <c r="A70" s="1" t="s">
        <v>82</v>
      </c>
      <c r="B70">
        <f>HYPERLINK("https://www.suredividend.com/sure-analysis-FDX/","Fedex Corp")</f>
        <v>0</v>
      </c>
      <c r="C70" t="s">
        <v>229</v>
      </c>
      <c r="D70">
        <v>186.88</v>
      </c>
      <c r="E70">
        <v>0.02461472602739726</v>
      </c>
      <c r="F70">
        <v>0.5333333333333332</v>
      </c>
      <c r="G70">
        <v>0.1812601880431084</v>
      </c>
      <c r="H70">
        <v>4.165566629031645</v>
      </c>
      <c r="I70">
        <v>47167.977523</v>
      </c>
      <c r="J70">
        <v>14.15180843780378</v>
      </c>
      <c r="K70">
        <v>0.3259441806754026</v>
      </c>
      <c r="L70">
        <v>1.016949959160855</v>
      </c>
      <c r="M70">
        <v>251.25</v>
      </c>
      <c r="N70">
        <v>140.97</v>
      </c>
    </row>
    <row r="71" spans="1:14">
      <c r="A71" s="1" t="s">
        <v>83</v>
      </c>
      <c r="B71">
        <f>HYPERLINK("https://www.suredividend.com/sure-analysis-research-database/","Ferguson Plc.")</f>
        <v>0</v>
      </c>
      <c r="C71" t="s">
        <v>233</v>
      </c>
      <c r="D71">
        <v>138</v>
      </c>
      <c r="E71">
        <v>0.022747550006927</v>
      </c>
      <c r="F71" t="s">
        <v>233</v>
      </c>
      <c r="G71" t="s">
        <v>233</v>
      </c>
      <c r="H71">
        <v>3.139161900956041</v>
      </c>
      <c r="I71">
        <v>28656.376062</v>
      </c>
      <c r="J71">
        <v>0</v>
      </c>
      <c r="K71" t="s">
        <v>233</v>
      </c>
      <c r="L71">
        <v>0.943153253453985</v>
      </c>
      <c r="M71">
        <v>164.15</v>
      </c>
      <c r="N71">
        <v>96.92</v>
      </c>
    </row>
    <row r="72" spans="1:14">
      <c r="A72" s="1" t="s">
        <v>84</v>
      </c>
      <c r="B72">
        <f>HYPERLINK("https://www.suredividend.com/sure-analysis-research-database/","Fair, Isaac Corp.")</f>
        <v>0</v>
      </c>
      <c r="C72" t="s">
        <v>230</v>
      </c>
      <c r="D72">
        <v>649.1799999999999</v>
      </c>
      <c r="E72">
        <v>0</v>
      </c>
      <c r="F72" t="s">
        <v>233</v>
      </c>
      <c r="G72" t="s">
        <v>233</v>
      </c>
      <c r="H72">
        <v>0</v>
      </c>
      <c r="I72">
        <v>16213.671693</v>
      </c>
      <c r="J72">
        <v>43.40533353297228</v>
      </c>
      <c r="K72">
        <v>0</v>
      </c>
      <c r="L72">
        <v>1.313595692323804</v>
      </c>
      <c r="M72">
        <v>649.92</v>
      </c>
      <c r="N72">
        <v>340.48</v>
      </c>
    </row>
    <row r="73" spans="1:14">
      <c r="A73" s="1" t="s">
        <v>85</v>
      </c>
      <c r="B73">
        <f>HYPERLINK("https://www.suredividend.com/sure-analysis-research-database/","Fidelity National Information Services, Inc.")</f>
        <v>0</v>
      </c>
      <c r="C73" t="s">
        <v>230</v>
      </c>
      <c r="D73">
        <v>73.92</v>
      </c>
      <c r="E73">
        <v>0.025206773982802</v>
      </c>
      <c r="F73">
        <v>0.2051282051282051</v>
      </c>
      <c r="G73">
        <v>0.0799150058822331</v>
      </c>
      <c r="H73">
        <v>1.863284732808726</v>
      </c>
      <c r="I73">
        <v>43862.609388</v>
      </c>
      <c r="J73">
        <v>46.81174961314834</v>
      </c>
      <c r="K73">
        <v>1.217833158698514</v>
      </c>
      <c r="L73">
        <v>1.090545633852103</v>
      </c>
      <c r="M73">
        <v>119.42</v>
      </c>
      <c r="N73">
        <v>56.15</v>
      </c>
    </row>
    <row r="74" spans="1:14">
      <c r="A74" s="1" t="s">
        <v>86</v>
      </c>
      <c r="B74">
        <f>HYPERLINK("https://www.suredividend.com/sure-analysis-research-database/","Fiserv, Inc.")</f>
        <v>0</v>
      </c>
      <c r="C74" t="s">
        <v>230</v>
      </c>
      <c r="D74">
        <v>104.05</v>
      </c>
      <c r="E74">
        <v>0</v>
      </c>
      <c r="F74" t="s">
        <v>233</v>
      </c>
      <c r="G74" t="s">
        <v>233</v>
      </c>
      <c r="H74">
        <v>0</v>
      </c>
      <c r="I74">
        <v>66074.671308</v>
      </c>
      <c r="J74">
        <v>31.7514038</v>
      </c>
      <c r="K74">
        <v>0</v>
      </c>
      <c r="L74">
        <v>0.9512061994602191</v>
      </c>
      <c r="M74">
        <v>110.94</v>
      </c>
      <c r="N74">
        <v>87.03</v>
      </c>
    </row>
    <row r="75" spans="1:14">
      <c r="A75" s="1" t="s">
        <v>87</v>
      </c>
      <c r="B75">
        <f>HYPERLINK("https://www.suredividend.com/sure-analysis-research-database/","Flowserve Corp.")</f>
        <v>0</v>
      </c>
      <c r="C75" t="s">
        <v>229</v>
      </c>
      <c r="D75">
        <v>33.29</v>
      </c>
      <c r="E75">
        <v>0.023772647174441</v>
      </c>
      <c r="F75">
        <v>0</v>
      </c>
      <c r="G75">
        <v>0.01031145931793609</v>
      </c>
      <c r="H75">
        <v>0.791391424437172</v>
      </c>
      <c r="I75">
        <v>4350.865379</v>
      </c>
      <c r="J75">
        <v>51.74242604849739</v>
      </c>
      <c r="K75">
        <v>1.232696922799333</v>
      </c>
      <c r="L75">
        <v>0.9926484953786271</v>
      </c>
      <c r="M75">
        <v>36.78</v>
      </c>
      <c r="N75">
        <v>23.73</v>
      </c>
    </row>
    <row r="76" spans="1:14">
      <c r="A76" s="1" t="s">
        <v>88</v>
      </c>
      <c r="B76">
        <f>HYPERLINK("https://www.suredividend.com/sure-analysis-research-database/","Fleetcor Technologies Inc")</f>
        <v>0</v>
      </c>
      <c r="C76" t="s">
        <v>230</v>
      </c>
      <c r="D76">
        <v>198.71</v>
      </c>
      <c r="E76">
        <v>0</v>
      </c>
      <c r="F76" t="s">
        <v>233</v>
      </c>
      <c r="G76" t="s">
        <v>233</v>
      </c>
      <c r="H76">
        <v>0</v>
      </c>
      <c r="I76">
        <v>14655.331853</v>
      </c>
      <c r="J76">
        <v>15.36178984438351</v>
      </c>
      <c r="K76">
        <v>0</v>
      </c>
      <c r="L76">
        <v>1.107588186126073</v>
      </c>
      <c r="M76">
        <v>265.3</v>
      </c>
      <c r="N76">
        <v>161.69</v>
      </c>
    </row>
    <row r="77" spans="1:14">
      <c r="A77" s="1" t="s">
        <v>89</v>
      </c>
      <c r="B77">
        <f>HYPERLINK("https://www.suredividend.com/sure-analysis-research-database/","Shift4 Payments Inc")</f>
        <v>0</v>
      </c>
      <c r="C77" t="s">
        <v>233</v>
      </c>
      <c r="D77">
        <v>63.46</v>
      </c>
      <c r="E77">
        <v>0</v>
      </c>
      <c r="F77" t="s">
        <v>233</v>
      </c>
      <c r="G77" t="s">
        <v>233</v>
      </c>
      <c r="H77">
        <v>0</v>
      </c>
      <c r="I77">
        <v>3363.784621</v>
      </c>
      <c r="J77">
        <v>0</v>
      </c>
      <c r="K77" t="s">
        <v>233</v>
      </c>
      <c r="L77">
        <v>1.902467334213591</v>
      </c>
      <c r="M77">
        <v>66.86</v>
      </c>
      <c r="N77">
        <v>29.39</v>
      </c>
    </row>
    <row r="78" spans="1:14">
      <c r="A78" s="1" t="s">
        <v>90</v>
      </c>
      <c r="B78">
        <f>HYPERLINK("https://www.suredividend.com/sure-analysis-research-database/","Fortive Corp")</f>
        <v>0</v>
      </c>
      <c r="C78" t="s">
        <v>230</v>
      </c>
      <c r="D78">
        <v>65.45</v>
      </c>
      <c r="E78">
        <v>0.004271061219968</v>
      </c>
      <c r="F78">
        <v>0</v>
      </c>
      <c r="G78">
        <v>0</v>
      </c>
      <c r="H78">
        <v>0.279540956846958</v>
      </c>
      <c r="I78">
        <v>23156.750159</v>
      </c>
      <c r="J78">
        <v>33.34305278452124</v>
      </c>
      <c r="K78">
        <v>0.1455942483577906</v>
      </c>
      <c r="L78">
        <v>1.052598067626248</v>
      </c>
      <c r="M78">
        <v>71.83</v>
      </c>
      <c r="N78">
        <v>52.36</v>
      </c>
    </row>
    <row r="79" spans="1:14">
      <c r="A79" s="1" t="s">
        <v>91</v>
      </c>
      <c r="B79">
        <f>HYPERLINK("https://www.suredividend.com/sure-analysis-research-database/","Genpact Ltd")</f>
        <v>0</v>
      </c>
      <c r="C79" t="s">
        <v>230</v>
      </c>
      <c r="D79">
        <v>47.77</v>
      </c>
      <c r="E79">
        <v>0.010423483360843</v>
      </c>
      <c r="F79">
        <v>0.1627906976744187</v>
      </c>
      <c r="G79">
        <v>0.1075663432482901</v>
      </c>
      <c r="H79">
        <v>0.497929800147516</v>
      </c>
      <c r="I79">
        <v>8754.241109000001</v>
      </c>
      <c r="J79">
        <v>25.99417747931124</v>
      </c>
      <c r="K79">
        <v>0.2797358427795034</v>
      </c>
      <c r="L79">
        <v>0.8233036237428991</v>
      </c>
      <c r="M79">
        <v>49.69</v>
      </c>
      <c r="N79">
        <v>37.37</v>
      </c>
    </row>
    <row r="80" spans="1:14">
      <c r="A80" s="1" t="s">
        <v>92</v>
      </c>
      <c r="B80">
        <f>HYPERLINK("https://www.suredividend.com/sure-analysis-GD/","General Dynamics Corp.")</f>
        <v>0</v>
      </c>
      <c r="C80" t="s">
        <v>229</v>
      </c>
      <c r="D80">
        <v>232.79</v>
      </c>
      <c r="E80">
        <v>0.0216504145367069</v>
      </c>
      <c r="F80">
        <v>0.05882352941176472</v>
      </c>
      <c r="G80">
        <v>0.06261885889987062</v>
      </c>
      <c r="H80">
        <v>4.998809653600768</v>
      </c>
      <c r="I80">
        <v>63912.252631</v>
      </c>
      <c r="J80">
        <v>19.0782843675194</v>
      </c>
      <c r="K80">
        <v>0.4162206206162171</v>
      </c>
      <c r="L80">
        <v>0.588626037863153</v>
      </c>
      <c r="M80">
        <v>255.49</v>
      </c>
      <c r="N80">
        <v>196.3</v>
      </c>
    </row>
    <row r="81" spans="1:14">
      <c r="A81" s="1" t="s">
        <v>93</v>
      </c>
      <c r="B81">
        <f>HYPERLINK("https://www.suredividend.com/sure-analysis-GE/","General Electric Co.")</f>
        <v>0</v>
      </c>
      <c r="C81" t="s">
        <v>229</v>
      </c>
      <c r="D81">
        <v>77.68000000000001</v>
      </c>
      <c r="E81">
        <v>0.004119464469618949</v>
      </c>
      <c r="F81">
        <v>0</v>
      </c>
      <c r="G81">
        <v>-0.07789208851827223</v>
      </c>
      <c r="H81">
        <v>0.251429648686899</v>
      </c>
      <c r="I81">
        <v>84878.461115</v>
      </c>
      <c r="J81" t="s">
        <v>233</v>
      </c>
      <c r="K81" t="s">
        <v>233</v>
      </c>
      <c r="L81">
        <v>1.003295847202173</v>
      </c>
      <c r="M81">
        <v>81.18000000000001</v>
      </c>
      <c r="N81">
        <v>47.06</v>
      </c>
    </row>
    <row r="82" spans="1:14">
      <c r="A82" s="1" t="s">
        <v>94</v>
      </c>
      <c r="B82">
        <f>HYPERLINK("https://www.suredividend.com/sure-analysis-GGG/","Graco Inc.")</f>
        <v>0</v>
      </c>
      <c r="C82" t="s">
        <v>229</v>
      </c>
      <c r="D82">
        <v>67.02</v>
      </c>
      <c r="E82">
        <v>0.01402566398090122</v>
      </c>
      <c r="F82">
        <v>0.1190476190476191</v>
      </c>
      <c r="G82">
        <v>0.1214254213452666</v>
      </c>
      <c r="H82">
        <v>0.8627943368147181</v>
      </c>
      <c r="I82">
        <v>11294.814585</v>
      </c>
      <c r="J82">
        <v>24.84096591112528</v>
      </c>
      <c r="K82">
        <v>0.3293108155781366</v>
      </c>
      <c r="L82">
        <v>0.9024924972932361</v>
      </c>
      <c r="M82">
        <v>74.68000000000001</v>
      </c>
      <c r="N82">
        <v>56.08</v>
      </c>
    </row>
    <row r="83" spans="1:14">
      <c r="A83" s="1" t="s">
        <v>95</v>
      </c>
      <c r="B83">
        <f>HYPERLINK("https://www.suredividend.com/sure-analysis-research-database/","Generac Holdings Inc")</f>
        <v>0</v>
      </c>
      <c r="C83" t="s">
        <v>229</v>
      </c>
      <c r="D83">
        <v>108.49</v>
      </c>
      <c r="E83">
        <v>0</v>
      </c>
      <c r="F83" t="s">
        <v>233</v>
      </c>
      <c r="G83" t="s">
        <v>233</v>
      </c>
      <c r="H83">
        <v>0</v>
      </c>
      <c r="I83">
        <v>6873.536053</v>
      </c>
      <c r="J83">
        <v>16.01662834202493</v>
      </c>
      <c r="K83">
        <v>0</v>
      </c>
      <c r="L83">
        <v>1.902775941206643</v>
      </c>
      <c r="M83">
        <v>329.5</v>
      </c>
      <c r="N83">
        <v>86.29000000000001</v>
      </c>
    </row>
    <row r="84" spans="1:14">
      <c r="A84" s="1" t="s">
        <v>96</v>
      </c>
      <c r="B84">
        <f>HYPERLINK("https://www.suredividend.com/sure-analysis-research-database/","Graphic Packaging Holding Co")</f>
        <v>0</v>
      </c>
      <c r="C84" t="s">
        <v>232</v>
      </c>
      <c r="D84">
        <v>22.56</v>
      </c>
      <c r="E84">
        <v>0.014327635646536</v>
      </c>
      <c r="F84">
        <v>0.3333333333333335</v>
      </c>
      <c r="G84">
        <v>0.05922384104881218</v>
      </c>
      <c r="H84">
        <v>0.323231460185855</v>
      </c>
      <c r="I84">
        <v>6928.58384</v>
      </c>
      <c r="J84">
        <v>17.10761441896296</v>
      </c>
      <c r="K84">
        <v>0.246741572660958</v>
      </c>
      <c r="L84">
        <v>0.7477723478476951</v>
      </c>
      <c r="M84">
        <v>23.88</v>
      </c>
      <c r="N84">
        <v>17.72</v>
      </c>
    </row>
    <row r="85" spans="1:14">
      <c r="A85" s="1" t="s">
        <v>97</v>
      </c>
      <c r="B85">
        <f>HYPERLINK("https://www.suredividend.com/sure-analysis-research-database/","Global Payments, Inc.")</f>
        <v>0</v>
      </c>
      <c r="C85" t="s">
        <v>229</v>
      </c>
      <c r="D85">
        <v>111.94</v>
      </c>
      <c r="E85">
        <v>0.008903456672444</v>
      </c>
      <c r="F85">
        <v>0</v>
      </c>
      <c r="G85">
        <v>0.9036539387158786</v>
      </c>
      <c r="H85">
        <v>0.9966529399134281</v>
      </c>
      <c r="I85">
        <v>30268.704283</v>
      </c>
      <c r="J85">
        <v>428.4863504655936</v>
      </c>
      <c r="K85">
        <v>3.965988618835766</v>
      </c>
      <c r="L85">
        <v>1.185245977958324</v>
      </c>
      <c r="M85">
        <v>151.72</v>
      </c>
      <c r="N85">
        <v>92.27</v>
      </c>
    </row>
    <row r="86" spans="1:14">
      <c r="A86" s="1" t="s">
        <v>98</v>
      </c>
      <c r="B86">
        <f>HYPERLINK("https://www.suredividend.com/sure-analysis-research-database/","Gates Industrial Corporation plc")</f>
        <v>0</v>
      </c>
      <c r="C86" t="s">
        <v>229</v>
      </c>
      <c r="D86">
        <v>12.46</v>
      </c>
      <c r="E86">
        <v>0</v>
      </c>
      <c r="F86" t="s">
        <v>233</v>
      </c>
      <c r="G86" t="s">
        <v>233</v>
      </c>
      <c r="H86">
        <v>0</v>
      </c>
      <c r="I86">
        <v>3519.306977</v>
      </c>
      <c r="J86">
        <v>17.72057893645519</v>
      </c>
      <c r="K86">
        <v>0</v>
      </c>
      <c r="L86">
        <v>1.121518024142972</v>
      </c>
      <c r="M86">
        <v>16.44</v>
      </c>
      <c r="N86">
        <v>9.4</v>
      </c>
    </row>
    <row r="87" spans="1:14">
      <c r="A87" s="1" t="s">
        <v>99</v>
      </c>
      <c r="B87">
        <f>HYPERLINK("https://www.suredividend.com/sure-analysis-GWW/","W.W. Grainger Inc.")</f>
        <v>0</v>
      </c>
      <c r="C87" t="s">
        <v>229</v>
      </c>
      <c r="D87">
        <v>560.24</v>
      </c>
      <c r="E87">
        <v>0.01228045123518492</v>
      </c>
      <c r="F87">
        <v>0.06172839506172823</v>
      </c>
      <c r="G87">
        <v>0.04808838399458915</v>
      </c>
      <c r="H87">
        <v>6.729918759654129</v>
      </c>
      <c r="I87">
        <v>28308.514303</v>
      </c>
      <c r="J87">
        <v>19.57711915845091</v>
      </c>
      <c r="K87">
        <v>0.2389885923172631</v>
      </c>
      <c r="L87">
        <v>0.7550229097403951</v>
      </c>
      <c r="M87">
        <v>611.02</v>
      </c>
      <c r="N87">
        <v>436.57</v>
      </c>
    </row>
    <row r="88" spans="1:14">
      <c r="A88" s="1" t="s">
        <v>100</v>
      </c>
      <c r="B88">
        <f>HYPERLINK("https://www.suredividend.com/sure-analysis-research-database/","GXO Logistics Inc")</f>
        <v>0</v>
      </c>
      <c r="C88" t="s">
        <v>233</v>
      </c>
      <c r="D88">
        <v>53.26</v>
      </c>
      <c r="E88">
        <v>0</v>
      </c>
      <c r="F88" t="s">
        <v>233</v>
      </c>
      <c r="G88" t="s">
        <v>233</v>
      </c>
      <c r="H88">
        <v>0</v>
      </c>
      <c r="I88">
        <v>6318.699239</v>
      </c>
      <c r="J88">
        <v>41.29868783751634</v>
      </c>
      <c r="K88">
        <v>0</v>
      </c>
      <c r="L88">
        <v>1.580638154362934</v>
      </c>
      <c r="M88">
        <v>88.05</v>
      </c>
      <c r="N88">
        <v>32.1</v>
      </c>
    </row>
    <row r="89" spans="1:14">
      <c r="A89" s="1" t="s">
        <v>101</v>
      </c>
      <c r="B89">
        <f>HYPERLINK("https://www.suredividend.com/sure-analysis-research-database/","Hayward Holdings Inc")</f>
        <v>0</v>
      </c>
      <c r="C89" t="s">
        <v>233</v>
      </c>
      <c r="D89">
        <v>12.95</v>
      </c>
      <c r="E89">
        <v>0</v>
      </c>
      <c r="F89" t="s">
        <v>233</v>
      </c>
      <c r="G89" t="s">
        <v>233</v>
      </c>
      <c r="H89">
        <v>0</v>
      </c>
      <c r="I89">
        <v>2736.031426</v>
      </c>
      <c r="J89">
        <v>0</v>
      </c>
      <c r="K89" t="s">
        <v>233</v>
      </c>
      <c r="L89">
        <v>1.40156278143963</v>
      </c>
      <c r="M89">
        <v>20.13</v>
      </c>
      <c r="N89">
        <v>7.97</v>
      </c>
    </row>
    <row r="90" spans="1:14">
      <c r="A90" s="1" t="s">
        <v>102</v>
      </c>
      <c r="B90">
        <f>HYPERLINK("https://www.suredividend.com/sure-analysis-research-database/","Heico Corp.")</f>
        <v>0</v>
      </c>
      <c r="C90" t="s">
        <v>229</v>
      </c>
      <c r="D90">
        <v>164.7</v>
      </c>
      <c r="E90">
        <v>0.001153253417662</v>
      </c>
      <c r="F90" t="s">
        <v>233</v>
      </c>
      <c r="G90" t="s">
        <v>233</v>
      </c>
      <c r="H90">
        <v>0.189940837888936</v>
      </c>
      <c r="I90">
        <v>19633.379117</v>
      </c>
      <c r="J90">
        <v>55.82819113434279</v>
      </c>
      <c r="K90">
        <v>0.07448660309370041</v>
      </c>
      <c r="L90">
        <v>0.8785607948070001</v>
      </c>
      <c r="M90">
        <v>167.9</v>
      </c>
      <c r="N90">
        <v>126.78</v>
      </c>
    </row>
    <row r="91" spans="1:14">
      <c r="A91" s="1" t="s">
        <v>103</v>
      </c>
      <c r="B91">
        <f>HYPERLINK("https://www.suredividend.com/sure-analysis-research-database/","Heico Corp.")</f>
        <v>0</v>
      </c>
      <c r="C91" t="s">
        <v>233</v>
      </c>
      <c r="D91">
        <v>104.55</v>
      </c>
      <c r="E91">
        <v>0</v>
      </c>
      <c r="F91" t="s">
        <v>233</v>
      </c>
      <c r="G91" t="s">
        <v>233</v>
      </c>
      <c r="H91">
        <v>0.179938403027062</v>
      </c>
      <c r="I91">
        <v>15573.414768</v>
      </c>
      <c r="J91">
        <v>0</v>
      </c>
      <c r="K91" t="s">
        <v>233</v>
      </c>
      <c r="L91">
        <v>0.879590885202816</v>
      </c>
    </row>
    <row r="92" spans="1:14">
      <c r="A92" s="1" t="s">
        <v>104</v>
      </c>
      <c r="B92">
        <f>HYPERLINK("https://www.suredividend.com/sure-analysis-HII/","Huntington Ingalls Industries Inc")</f>
        <v>0</v>
      </c>
      <c r="C92" t="s">
        <v>229</v>
      </c>
      <c r="D92">
        <v>218.1</v>
      </c>
      <c r="E92">
        <v>0.02274186153140761</v>
      </c>
      <c r="F92">
        <v>0.05084745762711873</v>
      </c>
      <c r="G92">
        <v>0.1148535927253609</v>
      </c>
      <c r="H92">
        <v>4.742689923610268</v>
      </c>
      <c r="I92">
        <v>8702.961202</v>
      </c>
      <c r="J92">
        <v>15.10930764166667</v>
      </c>
      <c r="K92">
        <v>0.330501039972841</v>
      </c>
      <c r="L92">
        <v>0.4779201483810671</v>
      </c>
      <c r="M92">
        <v>258.62</v>
      </c>
      <c r="N92">
        <v>173.28</v>
      </c>
    </row>
    <row r="93" spans="1:14">
      <c r="A93" s="1" t="s">
        <v>105</v>
      </c>
      <c r="B93">
        <f>HYPERLINK("https://www.suredividend.com/sure-analysis-HON/","Honeywell International Inc")</f>
        <v>0</v>
      </c>
      <c r="C93" t="s">
        <v>229</v>
      </c>
      <c r="D93">
        <v>202.03</v>
      </c>
      <c r="E93">
        <v>0.02039301093896946</v>
      </c>
      <c r="F93">
        <v>0.05102040816326525</v>
      </c>
      <c r="G93">
        <v>0.06693064751987632</v>
      </c>
      <c r="H93">
        <v>3.921572380263705</v>
      </c>
      <c r="I93">
        <v>135829.260531</v>
      </c>
      <c r="J93">
        <v>25.27056009878326</v>
      </c>
      <c r="K93">
        <v>0.5021219436957369</v>
      </c>
      <c r="L93">
        <v>0.8014088080296251</v>
      </c>
      <c r="M93">
        <v>220.96</v>
      </c>
      <c r="N93">
        <v>164.89</v>
      </c>
    </row>
    <row r="94" spans="1:14">
      <c r="A94" s="1" t="s">
        <v>106</v>
      </c>
      <c r="B94">
        <f>HYPERLINK("https://www.suredividend.com/sure-analysis-HUBB/","Hubbell Inc.")</f>
        <v>0</v>
      </c>
      <c r="C94" t="s">
        <v>229</v>
      </c>
      <c r="D94">
        <v>224.73</v>
      </c>
      <c r="E94">
        <v>0.01993503315089219</v>
      </c>
      <c r="F94">
        <v>0.06666666666666665</v>
      </c>
      <c r="G94">
        <v>0.07781806771272581</v>
      </c>
      <c r="H94">
        <v>4.239624595855703</v>
      </c>
      <c r="I94">
        <v>12069.310951</v>
      </c>
      <c r="J94">
        <v>21.66064420525843</v>
      </c>
      <c r="K94">
        <v>0.4128164163442749</v>
      </c>
      <c r="L94">
        <v>0.856165114773291</v>
      </c>
      <c r="M94">
        <v>263.3</v>
      </c>
      <c r="N94">
        <v>167.2</v>
      </c>
    </row>
    <row r="95" spans="1:14">
      <c r="A95" s="1" t="s">
        <v>107</v>
      </c>
      <c r="B95">
        <f>HYPERLINK("https://www.suredividend.com/sure-analysis-research-database/","Howmet Aerospace Inc")</f>
        <v>0</v>
      </c>
      <c r="C95" t="s">
        <v>229</v>
      </c>
      <c r="D95">
        <v>38.7</v>
      </c>
      <c r="E95">
        <v>0.002581387879565</v>
      </c>
      <c r="F95" t="s">
        <v>233</v>
      </c>
      <c r="G95" t="s">
        <v>233</v>
      </c>
      <c r="H95">
        <v>0.09989971093916701</v>
      </c>
      <c r="I95">
        <v>16010.655832</v>
      </c>
      <c r="J95">
        <v>36.89091205506912</v>
      </c>
      <c r="K95">
        <v>0.09794089307761472</v>
      </c>
      <c r="L95">
        <v>1.075557976386138</v>
      </c>
      <c r="M95">
        <v>41.02</v>
      </c>
      <c r="N95">
        <v>29.27</v>
      </c>
    </row>
    <row r="96" spans="1:14">
      <c r="A96" s="1" t="s">
        <v>108</v>
      </c>
      <c r="B96">
        <f>HYPERLINK("https://www.suredividend.com/sure-analysis-research-database/","Iamgold Corp.")</f>
        <v>0</v>
      </c>
      <c r="C96" t="s">
        <v>235</v>
      </c>
      <c r="D96">
        <v>2.72</v>
      </c>
      <c r="E96">
        <v>0</v>
      </c>
      <c r="F96" t="s">
        <v>233</v>
      </c>
      <c r="G96" t="s">
        <v>233</v>
      </c>
      <c r="H96">
        <v>0</v>
      </c>
      <c r="I96">
        <v>1302.813393</v>
      </c>
      <c r="J96" t="s">
        <v>233</v>
      </c>
      <c r="K96">
        <v>-0</v>
      </c>
      <c r="L96">
        <v>0.864782335137203</v>
      </c>
      <c r="M96">
        <v>3.77</v>
      </c>
      <c r="N96">
        <v>0.9201</v>
      </c>
    </row>
    <row r="97" spans="1:14">
      <c r="A97" s="1" t="s">
        <v>109</v>
      </c>
      <c r="B97">
        <f>HYPERLINK("https://www.suredividend.com/sure-analysis-IEX/","Idex Corporation")</f>
        <v>0</v>
      </c>
      <c r="C97" t="s">
        <v>229</v>
      </c>
      <c r="D97">
        <v>231.2</v>
      </c>
      <c r="E97">
        <v>0.01038062283737024</v>
      </c>
      <c r="F97">
        <v>0.1111111111111112</v>
      </c>
      <c r="G97">
        <v>0.06889872481155268</v>
      </c>
      <c r="H97">
        <v>2.389856622659186</v>
      </c>
      <c r="I97">
        <v>17437.360401</v>
      </c>
      <c r="J97">
        <v>30.29133838983419</v>
      </c>
      <c r="K97">
        <v>0.3161186008808447</v>
      </c>
      <c r="L97">
        <v>0.8493933897518571</v>
      </c>
      <c r="M97">
        <v>245.6</v>
      </c>
      <c r="N97">
        <v>170.67</v>
      </c>
    </row>
    <row r="98" spans="1:14">
      <c r="A98" s="1" t="s">
        <v>110</v>
      </c>
      <c r="B98">
        <f>HYPERLINK("https://www.suredividend.com/sure-analysis-research-database/","IHS Markit Ltd")</f>
        <v>0</v>
      </c>
      <c r="C98" t="s">
        <v>229</v>
      </c>
      <c r="D98">
        <v>108.61</v>
      </c>
      <c r="E98">
        <v>0.007346936805292001</v>
      </c>
      <c r="F98" t="s">
        <v>233</v>
      </c>
      <c r="G98" t="s">
        <v>233</v>
      </c>
      <c r="H98">
        <v>0.797950806422791</v>
      </c>
      <c r="I98">
        <v>45801.486922</v>
      </c>
      <c r="J98">
        <v>37.95283967703016</v>
      </c>
      <c r="K98">
        <v>0.2650999356886349</v>
      </c>
      <c r="M98">
        <v>135.58</v>
      </c>
      <c r="N98">
        <v>88.19</v>
      </c>
    </row>
    <row r="99" spans="1:14">
      <c r="A99" s="1" t="s">
        <v>111</v>
      </c>
      <c r="B99">
        <f>HYPERLINK("https://www.suredividend.com/sure-analysis-research-database/","Ingersoll-Rand Inc")</f>
        <v>0</v>
      </c>
      <c r="C99" t="s">
        <v>229</v>
      </c>
      <c r="D99">
        <v>55.35</v>
      </c>
      <c r="E99">
        <v>0.001444518693727</v>
      </c>
      <c r="F99" t="s">
        <v>233</v>
      </c>
      <c r="G99" t="s">
        <v>233</v>
      </c>
      <c r="H99">
        <v>0.079954109697789</v>
      </c>
      <c r="I99">
        <v>22412.639875</v>
      </c>
      <c r="J99">
        <v>32.94522986189916</v>
      </c>
      <c r="K99">
        <v>0.04845703618047818</v>
      </c>
      <c r="L99">
        <v>1.144148691920899</v>
      </c>
      <c r="M99">
        <v>57.77</v>
      </c>
      <c r="N99">
        <v>39.26</v>
      </c>
    </row>
    <row r="100" spans="1:14">
      <c r="A100" s="1" t="s">
        <v>112</v>
      </c>
      <c r="B100">
        <f>HYPERLINK("https://www.suredividend.com/sure-analysis-ITT/","ITT Inc")</f>
        <v>0</v>
      </c>
      <c r="C100" t="s">
        <v>229</v>
      </c>
      <c r="D100">
        <v>86.09</v>
      </c>
      <c r="E100">
        <v>0.01231269601579742</v>
      </c>
      <c r="F100">
        <v>0.2</v>
      </c>
      <c r="G100">
        <v>0.1452487480756475</v>
      </c>
      <c r="H100">
        <v>1.050529494189955</v>
      </c>
      <c r="I100">
        <v>7119.643</v>
      </c>
      <c r="J100">
        <v>20.03276027011817</v>
      </c>
      <c r="K100">
        <v>0.2495319463634098</v>
      </c>
      <c r="L100">
        <v>1.201506855965065</v>
      </c>
      <c r="M100">
        <v>94.91</v>
      </c>
      <c r="N100">
        <v>63.33</v>
      </c>
    </row>
    <row r="101" spans="1:14">
      <c r="A101" s="1" t="s">
        <v>113</v>
      </c>
      <c r="B101">
        <f>HYPERLINK("https://www.suredividend.com/sure-analysis-ITW/","Illinois Tool Works, Inc.")</f>
        <v>0</v>
      </c>
      <c r="C101" t="s">
        <v>229</v>
      </c>
      <c r="D101">
        <v>226.28</v>
      </c>
      <c r="E101">
        <v>0.02156620116669613</v>
      </c>
      <c r="F101">
        <v>0.07377049180327866</v>
      </c>
      <c r="G101">
        <v>0.1092650726196118</v>
      </c>
      <c r="H101">
        <v>5.01282567958981</v>
      </c>
      <c r="I101">
        <v>69510.13383999999</v>
      </c>
      <c r="J101">
        <v>25.40575067255848</v>
      </c>
      <c r="K101">
        <v>0.5722403743823984</v>
      </c>
      <c r="L101">
        <v>0.8750121490095241</v>
      </c>
      <c r="M101">
        <v>240.85</v>
      </c>
      <c r="N101">
        <v>171.29</v>
      </c>
    </row>
    <row r="102" spans="1:14">
      <c r="A102" s="1" t="s">
        <v>114</v>
      </c>
      <c r="B102">
        <f>HYPERLINK("https://www.suredividend.com/sure-analysis-research-database/","Jacobs Solutions Inc")</f>
        <v>0</v>
      </c>
      <c r="C102" t="s">
        <v>229</v>
      </c>
      <c r="D102">
        <v>120.06</v>
      </c>
      <c r="E102">
        <v>0</v>
      </c>
      <c r="F102">
        <v>0.09523809523809534</v>
      </c>
      <c r="G102">
        <v>0.08924936491294377</v>
      </c>
      <c r="H102">
        <v>0</v>
      </c>
      <c r="I102">
        <v>15200.947996</v>
      </c>
      <c r="J102">
        <v>0</v>
      </c>
      <c r="K102" t="s">
        <v>233</v>
      </c>
      <c r="M102">
        <v>130</v>
      </c>
      <c r="N102">
        <v>106.78</v>
      </c>
    </row>
    <row r="103" spans="1:14">
      <c r="A103" s="1" t="s">
        <v>115</v>
      </c>
      <c r="B103">
        <f>HYPERLINK("https://www.suredividend.com/sure-analysis-JBHT/","J.B. Hunt Transport Services, Inc.")</f>
        <v>0</v>
      </c>
      <c r="C103" t="s">
        <v>229</v>
      </c>
      <c r="D103">
        <v>189.1</v>
      </c>
      <c r="E103">
        <v>0.008461131676361713</v>
      </c>
      <c r="F103">
        <v>0.3333333333333333</v>
      </c>
      <c r="G103">
        <v>0.1075663432482901</v>
      </c>
      <c r="H103">
        <v>1.594409659654003</v>
      </c>
      <c r="I103">
        <v>19578.926689</v>
      </c>
      <c r="J103">
        <v>19.38012536332303</v>
      </c>
      <c r="K103">
        <v>0.1667792531018832</v>
      </c>
      <c r="L103">
        <v>0.9286193239331171</v>
      </c>
      <c r="M103">
        <v>216.66</v>
      </c>
      <c r="N103">
        <v>153.21</v>
      </c>
    </row>
    <row r="104" spans="1:14">
      <c r="A104" s="1" t="s">
        <v>116</v>
      </c>
      <c r="B104">
        <f>HYPERLINK("https://www.suredividend.com/sure-analysis-JCI/","Johnson Controls International plc")</f>
        <v>0</v>
      </c>
      <c r="C104" t="s">
        <v>229</v>
      </c>
      <c r="D104">
        <v>66.05</v>
      </c>
      <c r="E104">
        <v>0.02119606358819076</v>
      </c>
      <c r="F104">
        <v>0.02941176470588247</v>
      </c>
      <c r="G104">
        <v>0.06125302037503699</v>
      </c>
      <c r="H104">
        <v>1.38702000894319</v>
      </c>
      <c r="I104">
        <v>45356.791868</v>
      </c>
      <c r="J104">
        <v>43.61229987350961</v>
      </c>
      <c r="K104">
        <v>0.9435510264919659</v>
      </c>
      <c r="L104">
        <v>0.9895925458153091</v>
      </c>
      <c r="M104">
        <v>73.34</v>
      </c>
      <c r="N104">
        <v>44.97</v>
      </c>
    </row>
    <row r="105" spans="1:14">
      <c r="A105" s="1" t="s">
        <v>117</v>
      </c>
      <c r="B105">
        <f>HYPERLINK("https://www.suredividend.com/sure-analysis-JKHY/","Jack Henry &amp; Associates, Inc.")</f>
        <v>0</v>
      </c>
      <c r="C105" t="s">
        <v>230</v>
      </c>
      <c r="D105">
        <v>178.86</v>
      </c>
      <c r="E105">
        <v>0.01095829140109583</v>
      </c>
      <c r="F105">
        <v>0.06521739130434767</v>
      </c>
      <c r="G105">
        <v>0.0577885731174943</v>
      </c>
      <c r="H105">
        <v>1.952392519049744</v>
      </c>
      <c r="I105">
        <v>13047.735586</v>
      </c>
      <c r="J105">
        <v>35.51844308680255</v>
      </c>
      <c r="K105">
        <v>0.38892281255971</v>
      </c>
      <c r="L105">
        <v>0.630745905298547</v>
      </c>
      <c r="M105">
        <v>211.53</v>
      </c>
      <c r="N105">
        <v>153.82</v>
      </c>
    </row>
    <row r="106" spans="1:14">
      <c r="A106" s="1" t="s">
        <v>118</v>
      </c>
      <c r="B106">
        <f>HYPERLINK("https://www.suredividend.com/sure-analysis-research-database/","Kirby Corp.")</f>
        <v>0</v>
      </c>
      <c r="C106" t="s">
        <v>229</v>
      </c>
      <c r="D106">
        <v>63.76</v>
      </c>
      <c r="E106">
        <v>0</v>
      </c>
      <c r="F106" t="s">
        <v>233</v>
      </c>
      <c r="G106" t="s">
        <v>233</v>
      </c>
      <c r="H106">
        <v>0</v>
      </c>
      <c r="I106">
        <v>3819.224</v>
      </c>
      <c r="J106">
        <v>39.82008507798816</v>
      </c>
      <c r="K106">
        <v>0</v>
      </c>
      <c r="L106">
        <v>0.9458297686023641</v>
      </c>
      <c r="M106">
        <v>75.08</v>
      </c>
      <c r="N106">
        <v>55.03</v>
      </c>
    </row>
    <row r="107" spans="1:14">
      <c r="A107" s="1" t="s">
        <v>119</v>
      </c>
      <c r="B107">
        <f>HYPERLINK("https://www.suredividend.com/sure-analysis-research-database/","Keysight Technologies Inc")</f>
        <v>0</v>
      </c>
      <c r="C107" t="s">
        <v>230</v>
      </c>
      <c r="D107">
        <v>178.92</v>
      </c>
      <c r="E107">
        <v>0</v>
      </c>
      <c r="F107" t="s">
        <v>233</v>
      </c>
      <c r="G107" t="s">
        <v>233</v>
      </c>
      <c r="H107">
        <v>0</v>
      </c>
      <c r="I107">
        <v>31990.083703</v>
      </c>
      <c r="J107">
        <v>28.46092856156584</v>
      </c>
      <c r="K107">
        <v>0</v>
      </c>
      <c r="L107">
        <v>1.163893352624241</v>
      </c>
      <c r="M107">
        <v>189.45</v>
      </c>
      <c r="N107">
        <v>127.93</v>
      </c>
    </row>
    <row r="108" spans="1:14">
      <c r="A108" s="1" t="s">
        <v>120</v>
      </c>
      <c r="B108">
        <f>HYPERLINK("https://www.suredividend.com/sure-analysis-research-database/","Knight-Swift Transportation Holdings Inc")</f>
        <v>0</v>
      </c>
      <c r="C108" t="s">
        <v>229</v>
      </c>
      <c r="D108">
        <v>56.46</v>
      </c>
      <c r="E108">
        <v>0.008472620199470001</v>
      </c>
      <c r="F108">
        <v>0.2</v>
      </c>
      <c r="G108">
        <v>0.1486983549970351</v>
      </c>
      <c r="H108">
        <v>0.478364136462104</v>
      </c>
      <c r="I108">
        <v>9072.89616</v>
      </c>
      <c r="J108">
        <v>10.34254726186676</v>
      </c>
      <c r="K108">
        <v>0.08958129896294083</v>
      </c>
      <c r="L108">
        <v>0.9345564690807561</v>
      </c>
      <c r="M108">
        <v>58.72</v>
      </c>
      <c r="N108">
        <v>42.2</v>
      </c>
    </row>
    <row r="109" spans="1:14">
      <c r="A109" s="1" t="s">
        <v>121</v>
      </c>
      <c r="B109">
        <f>HYPERLINK("https://www.suredividend.com/sure-analysis-KSU/","Kansas City Southern")</f>
        <v>0</v>
      </c>
      <c r="C109" t="s">
        <v>229</v>
      </c>
      <c r="D109">
        <v>293.59</v>
      </c>
      <c r="E109">
        <v>0.006996623579219</v>
      </c>
      <c r="F109" t="s">
        <v>233</v>
      </c>
      <c r="G109" t="s">
        <v>233</v>
      </c>
      <c r="H109">
        <v>2.054138716623186</v>
      </c>
      <c r="I109">
        <v>26710.94738</v>
      </c>
      <c r="J109">
        <v>277.6605756715177</v>
      </c>
      <c r="K109">
        <v>1.956322587260177</v>
      </c>
      <c r="L109">
        <v>0.9391559309247631</v>
      </c>
      <c r="M109">
        <v>314.21</v>
      </c>
      <c r="N109">
        <v>189</v>
      </c>
    </row>
    <row r="110" spans="1:14">
      <c r="A110" s="1" t="s">
        <v>122</v>
      </c>
      <c r="B110">
        <f>HYPERLINK("https://www.suredividend.com/sure-analysis-research-database/","Leidos Holdings Inc")</f>
        <v>0</v>
      </c>
      <c r="C110" t="s">
        <v>230</v>
      </c>
      <c r="D110">
        <v>96.06</v>
      </c>
      <c r="E110">
        <v>0.014910175390447</v>
      </c>
      <c r="F110">
        <v>0</v>
      </c>
      <c r="G110">
        <v>0.02383625553960966</v>
      </c>
      <c r="H110">
        <v>1.432271448006363</v>
      </c>
      <c r="I110">
        <v>13130.398845</v>
      </c>
      <c r="J110">
        <v>19.25278423082112</v>
      </c>
      <c r="K110">
        <v>0.2928980466270681</v>
      </c>
      <c r="L110">
        <v>0.4571910360313121</v>
      </c>
      <c r="M110">
        <v>110.54</v>
      </c>
      <c r="N110">
        <v>79.91</v>
      </c>
    </row>
    <row r="111" spans="1:14">
      <c r="A111" s="1" t="s">
        <v>123</v>
      </c>
      <c r="B111">
        <f>HYPERLINK("https://www.suredividend.com/sure-analysis-LECO/","Lincoln Electric Holdings, Inc.")</f>
        <v>0</v>
      </c>
      <c r="C111" t="s">
        <v>229</v>
      </c>
      <c r="D111">
        <v>156.73</v>
      </c>
      <c r="E111">
        <v>0.01633382249728833</v>
      </c>
      <c r="F111" t="s">
        <v>233</v>
      </c>
      <c r="G111" t="s">
        <v>233</v>
      </c>
      <c r="H111">
        <v>2.305094427244403</v>
      </c>
      <c r="I111">
        <v>9049.339432000001</v>
      </c>
      <c r="J111">
        <v>20.68396802779397</v>
      </c>
      <c r="K111">
        <v>0.3110788700734687</v>
      </c>
      <c r="L111">
        <v>0.731979411031336</v>
      </c>
      <c r="M111">
        <v>159.79</v>
      </c>
      <c r="N111">
        <v>117.12</v>
      </c>
    </row>
    <row r="112" spans="1:14">
      <c r="A112" s="1" t="s">
        <v>124</v>
      </c>
      <c r="B112">
        <f>HYPERLINK("https://www.suredividend.com/sure-analysis-research-database/","Littelfuse, Inc.")</f>
        <v>0</v>
      </c>
      <c r="C112" t="s">
        <v>230</v>
      </c>
      <c r="D112">
        <v>243.82</v>
      </c>
      <c r="E112">
        <v>0.009236845041225001</v>
      </c>
      <c r="F112">
        <v>0.1320754716981134</v>
      </c>
      <c r="G112">
        <v>0.1015137056700963</v>
      </c>
      <c r="H112">
        <v>2.252127557951708</v>
      </c>
      <c r="I112">
        <v>6035.742156</v>
      </c>
      <c r="J112">
        <v>18.18290371385708</v>
      </c>
      <c r="K112">
        <v>0.16958791852046</v>
      </c>
      <c r="L112">
        <v>1.116816503543024</v>
      </c>
      <c r="M112">
        <v>280.37</v>
      </c>
      <c r="N112">
        <v>191.71</v>
      </c>
    </row>
    <row r="113" spans="1:14">
      <c r="A113" s="1" t="s">
        <v>125</v>
      </c>
      <c r="B113">
        <f>HYPERLINK("https://www.suredividend.com/sure-analysis-LHX/","L3Harris Technologies Inc")</f>
        <v>0</v>
      </c>
      <c r="C113" t="s">
        <v>229</v>
      </c>
      <c r="D113">
        <v>192.51</v>
      </c>
      <c r="E113">
        <v>0.02327151836268246</v>
      </c>
      <c r="F113">
        <v>0.09803921568627461</v>
      </c>
      <c r="G113">
        <v>0.1446392486626633</v>
      </c>
      <c r="H113">
        <v>4.446928951705528</v>
      </c>
      <c r="I113">
        <v>36654.442065</v>
      </c>
      <c r="J113">
        <v>32.43755934995576</v>
      </c>
      <c r="K113">
        <v>0.7653922464209171</v>
      </c>
      <c r="L113">
        <v>0.385230959005727</v>
      </c>
      <c r="M113">
        <v>274.44</v>
      </c>
      <c r="N113">
        <v>189.73</v>
      </c>
    </row>
    <row r="114" spans="1:14">
      <c r="A114" s="1" t="s">
        <v>126</v>
      </c>
      <c r="B114">
        <f>HYPERLINK("https://www.suredividend.com/sure-analysis-LII/","Lennox International Inc")</f>
        <v>0</v>
      </c>
      <c r="C114" t="s">
        <v>229</v>
      </c>
      <c r="D114">
        <v>239.66</v>
      </c>
      <c r="E114">
        <v>0.01769172995076358</v>
      </c>
      <c r="F114">
        <v>0.1521739130434783</v>
      </c>
      <c r="G114">
        <v>0.1575696665803663</v>
      </c>
      <c r="H114">
        <v>4.073182724169526</v>
      </c>
      <c r="I114">
        <v>8493.252982</v>
      </c>
      <c r="J114">
        <v>17.46864044002468</v>
      </c>
      <c r="K114">
        <v>0.3032898528793392</v>
      </c>
      <c r="L114">
        <v>1.079212184978861</v>
      </c>
      <c r="M114">
        <v>284.18</v>
      </c>
      <c r="N114">
        <v>180.3</v>
      </c>
    </row>
    <row r="115" spans="1:14">
      <c r="A115" s="1" t="s">
        <v>127</v>
      </c>
      <c r="B115">
        <f>HYPERLINK("https://www.suredividend.com/sure-analysis-LMT/","Lockheed Martin Corp.")</f>
        <v>0</v>
      </c>
      <c r="C115" t="s">
        <v>229</v>
      </c>
      <c r="D115">
        <v>443.28</v>
      </c>
      <c r="E115">
        <v>0.02707092582566324</v>
      </c>
      <c r="F115">
        <v>0.0714285714285714</v>
      </c>
      <c r="G115">
        <v>0.08447177119769855</v>
      </c>
      <c r="H115">
        <v>11.31128910929048</v>
      </c>
      <c r="I115">
        <v>116172.146319</v>
      </c>
      <c r="J115">
        <v>19.79419770295451</v>
      </c>
      <c r="K115">
        <v>0.5179161680078057</v>
      </c>
      <c r="L115">
        <v>0.295998636621994</v>
      </c>
      <c r="M115">
        <v>498.95</v>
      </c>
      <c r="N115">
        <v>358.22</v>
      </c>
    </row>
    <row r="116" spans="1:14">
      <c r="A116" s="1" t="s">
        <v>128</v>
      </c>
      <c r="B116">
        <f>HYPERLINK("https://www.suredividend.com/sure-analysis-research-database/","Louisiana-Pacific Corp.")</f>
        <v>0</v>
      </c>
      <c r="C116" t="s">
        <v>229</v>
      </c>
      <c r="D116">
        <v>62.9</v>
      </c>
      <c r="E116">
        <v>0.013912915889886</v>
      </c>
      <c r="F116">
        <v>0.2222222222222223</v>
      </c>
      <c r="G116">
        <v>0.1109534595426207</v>
      </c>
      <c r="H116">
        <v>0.8751224094738441</v>
      </c>
      <c r="I116">
        <v>4509.64412</v>
      </c>
      <c r="J116">
        <v>3.50127649029503</v>
      </c>
      <c r="K116">
        <v>0.05606165339358386</v>
      </c>
      <c r="L116">
        <v>1.362452001578334</v>
      </c>
      <c r="M116">
        <v>77.26000000000001</v>
      </c>
      <c r="N116">
        <v>48.01</v>
      </c>
    </row>
    <row r="117" spans="1:14">
      <c r="A117" s="1" t="s">
        <v>129</v>
      </c>
      <c r="B117">
        <f>HYPERLINK("https://www.suredividend.com/sure-analysis-research-database/","Landstar System, Inc.")</f>
        <v>0</v>
      </c>
      <c r="C117" t="s">
        <v>229</v>
      </c>
      <c r="D117">
        <v>168.33</v>
      </c>
      <c r="E117">
        <v>0.018320255781088</v>
      </c>
      <c r="F117">
        <v>7</v>
      </c>
      <c r="G117">
        <v>0.6470592040153822</v>
      </c>
      <c r="H117">
        <v>3.083848655630549</v>
      </c>
      <c r="I117">
        <v>6047.299857</v>
      </c>
      <c r="J117">
        <v>13.41081784291027</v>
      </c>
      <c r="K117">
        <v>0.2540237772348063</v>
      </c>
      <c r="L117">
        <v>0.7774216630046391</v>
      </c>
      <c r="M117">
        <v>175.99</v>
      </c>
      <c r="N117">
        <v>134.97</v>
      </c>
    </row>
    <row r="118" spans="1:14">
      <c r="A118" s="1" t="s">
        <v>130</v>
      </c>
      <c r="B118">
        <f>HYPERLINK("https://www.suredividend.com/sure-analysis-research-database/","Southwest Airlines Co")</f>
        <v>0</v>
      </c>
      <c r="C118" t="s">
        <v>229</v>
      </c>
      <c r="D118">
        <v>37.06</v>
      </c>
      <c r="E118">
        <v>0.004856988860025</v>
      </c>
      <c r="F118" t="s">
        <v>233</v>
      </c>
      <c r="G118" t="s">
        <v>233</v>
      </c>
      <c r="H118">
        <v>0.180000007152557</v>
      </c>
      <c r="I118">
        <v>22004.449268</v>
      </c>
      <c r="J118">
        <v>26.63976908987894</v>
      </c>
      <c r="K118">
        <v>0.1343283635466843</v>
      </c>
      <c r="L118">
        <v>1.008215096988098</v>
      </c>
      <c r="M118">
        <v>49.84</v>
      </c>
      <c r="N118">
        <v>30.05</v>
      </c>
    </row>
    <row r="119" spans="1:14">
      <c r="A119" s="1" t="s">
        <v>131</v>
      </c>
      <c r="B119">
        <f>HYPERLINK("https://www.suredividend.com/sure-analysis-research-database/","LegalZoom.com Inc.")</f>
        <v>0</v>
      </c>
      <c r="C119" t="s">
        <v>233</v>
      </c>
      <c r="D119">
        <v>8.34</v>
      </c>
      <c r="E119">
        <v>0</v>
      </c>
      <c r="F119" t="s">
        <v>233</v>
      </c>
      <c r="G119" t="s">
        <v>233</v>
      </c>
      <c r="H119">
        <v>0</v>
      </c>
      <c r="I119">
        <v>1606.694945</v>
      </c>
      <c r="J119">
        <v>0</v>
      </c>
      <c r="K119" t="s">
        <v>233</v>
      </c>
      <c r="L119">
        <v>1.546700808684675</v>
      </c>
      <c r="M119">
        <v>17.36</v>
      </c>
      <c r="N119">
        <v>7.37</v>
      </c>
    </row>
    <row r="120" spans="1:14">
      <c r="A120" s="1" t="s">
        <v>132</v>
      </c>
      <c r="B120">
        <f>HYPERLINK("https://www.suredividend.com/sure-analysis-MA/","Mastercard Incorporated")</f>
        <v>0</v>
      </c>
      <c r="C120" t="s">
        <v>234</v>
      </c>
      <c r="D120">
        <v>376.28</v>
      </c>
      <c r="E120">
        <v>0.006059317529499309</v>
      </c>
      <c r="F120">
        <v>0.1632653061224492</v>
      </c>
      <c r="G120">
        <v>0.1791986393694678</v>
      </c>
      <c r="H120">
        <v>2.03529443941408</v>
      </c>
      <c r="I120">
        <v>358897.008267</v>
      </c>
      <c r="J120">
        <v>36.68203273379804</v>
      </c>
      <c r="K120">
        <v>0.2033261178235844</v>
      </c>
      <c r="L120">
        <v>1.118459764655406</v>
      </c>
      <c r="M120">
        <v>397.47</v>
      </c>
      <c r="N120">
        <v>276.42</v>
      </c>
    </row>
    <row r="121" spans="1:14">
      <c r="A121" s="1" t="s">
        <v>133</v>
      </c>
      <c r="B121">
        <f>HYPERLINK("https://www.suredividend.com/sure-analysis-MAN/","ManpowerGroup")</f>
        <v>0</v>
      </c>
      <c r="C121" t="s">
        <v>229</v>
      </c>
      <c r="D121">
        <v>88.72</v>
      </c>
      <c r="E121">
        <v>0.03065825067628494</v>
      </c>
      <c r="F121" t="s">
        <v>233</v>
      </c>
      <c r="G121" t="s">
        <v>233</v>
      </c>
      <c r="H121">
        <v>2.698840425664753</v>
      </c>
      <c r="I121">
        <v>4485.42884</v>
      </c>
      <c r="J121">
        <v>10.2829638692343</v>
      </c>
      <c r="K121">
        <v>0.3331901760079942</v>
      </c>
      <c r="L121">
        <v>1.055523004832487</v>
      </c>
      <c r="M121">
        <v>113.74</v>
      </c>
      <c r="N121">
        <v>63</v>
      </c>
    </row>
    <row r="122" spans="1:14">
      <c r="A122" s="1" t="s">
        <v>134</v>
      </c>
      <c r="B122">
        <f>HYPERLINK("https://www.suredividend.com/sure-analysis-research-database/","Masco Corp.")</f>
        <v>0</v>
      </c>
      <c r="C122" t="s">
        <v>229</v>
      </c>
      <c r="D122">
        <v>50.14</v>
      </c>
      <c r="E122">
        <v>0.022148779765245</v>
      </c>
      <c r="F122" t="s">
        <v>233</v>
      </c>
      <c r="G122" t="s">
        <v>233</v>
      </c>
      <c r="H122">
        <v>1.110539817429402</v>
      </c>
      <c r="I122">
        <v>11308.030227</v>
      </c>
      <c r="J122">
        <v>13.0879979481713</v>
      </c>
      <c r="K122">
        <v>0.3050933564366489</v>
      </c>
      <c r="L122">
        <v>1.095472347344156</v>
      </c>
      <c r="M122">
        <v>63.72</v>
      </c>
      <c r="N122">
        <v>42.07</v>
      </c>
    </row>
    <row r="123" spans="1:14">
      <c r="A123" s="1" t="s">
        <v>135</v>
      </c>
      <c r="B123">
        <f>HYPERLINK("https://www.suredividend.com/sure-analysis-MDU/","MDU Resources Group Inc")</f>
        <v>0</v>
      </c>
      <c r="C123" t="s">
        <v>235</v>
      </c>
      <c r="D123">
        <v>30.04</v>
      </c>
      <c r="E123">
        <v>0.0296271637816245</v>
      </c>
      <c r="F123" t="s">
        <v>233</v>
      </c>
      <c r="G123" t="s">
        <v>233</v>
      </c>
      <c r="H123">
        <v>0.8654386111464371</v>
      </c>
      <c r="I123">
        <v>6108.65623</v>
      </c>
      <c r="J123">
        <v>18.13007324736225</v>
      </c>
      <c r="K123">
        <v>0.5213485609315885</v>
      </c>
      <c r="L123">
        <v>0.6519599037700721</v>
      </c>
      <c r="M123">
        <v>31.72</v>
      </c>
      <c r="N123">
        <v>24.37</v>
      </c>
    </row>
    <row r="124" spans="1:14">
      <c r="A124" s="1" t="s">
        <v>136</v>
      </c>
      <c r="B124">
        <f>HYPERLINK("https://www.suredividend.com/sure-analysis-research-database/","Mohawk Industries, Inc.")</f>
        <v>0</v>
      </c>
      <c r="C124" t="s">
        <v>232</v>
      </c>
      <c r="D124">
        <v>114.6</v>
      </c>
      <c r="E124">
        <v>0</v>
      </c>
      <c r="F124" t="s">
        <v>233</v>
      </c>
      <c r="G124" t="s">
        <v>233</v>
      </c>
      <c r="H124">
        <v>0</v>
      </c>
      <c r="I124">
        <v>7281.000067</v>
      </c>
      <c r="J124">
        <v>40.25320691729323</v>
      </c>
      <c r="K124">
        <v>0</v>
      </c>
      <c r="L124">
        <v>1.22469907151114</v>
      </c>
      <c r="M124">
        <v>160.97</v>
      </c>
      <c r="N124">
        <v>87.02</v>
      </c>
    </row>
    <row r="125" spans="1:14">
      <c r="A125" s="1" t="s">
        <v>137</v>
      </c>
      <c r="B125">
        <f>HYPERLINK("https://www.suredividend.com/sure-analysis-research-database/","Middleby Corp.")</f>
        <v>0</v>
      </c>
      <c r="C125" t="s">
        <v>229</v>
      </c>
      <c r="D125">
        <v>146.58</v>
      </c>
      <c r="E125">
        <v>0</v>
      </c>
      <c r="F125" t="s">
        <v>233</v>
      </c>
      <c r="G125" t="s">
        <v>233</v>
      </c>
      <c r="H125">
        <v>0</v>
      </c>
      <c r="I125">
        <v>7898.270108</v>
      </c>
      <c r="J125">
        <v>19.4514717585519</v>
      </c>
      <c r="K125">
        <v>0</v>
      </c>
      <c r="L125">
        <v>1.227669297963494</v>
      </c>
      <c r="M125">
        <v>201.34</v>
      </c>
      <c r="N125">
        <v>120.3</v>
      </c>
    </row>
    <row r="126" spans="1:14">
      <c r="A126" s="1" t="s">
        <v>138</v>
      </c>
      <c r="B126">
        <f>HYPERLINK("https://www.suredividend.com/sure-analysis-research-database/","MKS Instruments, Inc.")</f>
        <v>0</v>
      </c>
      <c r="C126" t="s">
        <v>230</v>
      </c>
      <c r="D126">
        <v>99.63</v>
      </c>
      <c r="E126">
        <v>0.008820681768387</v>
      </c>
      <c r="F126">
        <v>0</v>
      </c>
      <c r="G126">
        <v>0.04095039696925684</v>
      </c>
      <c r="H126">
        <v>0.8788045245844921</v>
      </c>
      <c r="I126">
        <v>6626.069495</v>
      </c>
      <c r="J126">
        <v>15.43818614888164</v>
      </c>
      <c r="K126">
        <v>0.1170179127276288</v>
      </c>
      <c r="L126">
        <v>1.74959947965026</v>
      </c>
      <c r="M126">
        <v>163.29</v>
      </c>
      <c r="N126">
        <v>64.77</v>
      </c>
    </row>
    <row r="127" spans="1:14">
      <c r="A127" s="1" t="s">
        <v>139</v>
      </c>
      <c r="B127">
        <f>HYPERLINK("https://www.suredividend.com/sure-analysis-MLM/","Martin Marietta Materials, Inc.")</f>
        <v>0</v>
      </c>
      <c r="C127" t="s">
        <v>235</v>
      </c>
      <c r="D127">
        <v>347.69</v>
      </c>
      <c r="E127">
        <v>0.007592970749805862</v>
      </c>
      <c r="F127">
        <v>0.08196721311475419</v>
      </c>
      <c r="G127">
        <v>0.08447177119769855</v>
      </c>
      <c r="H127">
        <v>2.53420111433062</v>
      </c>
      <c r="I127">
        <v>21588.313397</v>
      </c>
      <c r="J127">
        <v>25.71261719492616</v>
      </c>
      <c r="K127">
        <v>0.1889784574444907</v>
      </c>
      <c r="L127">
        <v>1.075693903777183</v>
      </c>
      <c r="M127">
        <v>405.32</v>
      </c>
      <c r="N127">
        <v>283.92</v>
      </c>
    </row>
    <row r="128" spans="1:14">
      <c r="A128" s="1" t="s">
        <v>140</v>
      </c>
      <c r="B128">
        <f>HYPERLINK("https://www.suredividend.com/sure-analysis-MMM/","3M Co.")</f>
        <v>0</v>
      </c>
      <c r="C128" t="s">
        <v>229</v>
      </c>
      <c r="D128">
        <v>120.65</v>
      </c>
      <c r="E128">
        <v>0.04939908827186075</v>
      </c>
      <c r="F128">
        <v>0.006756756756756799</v>
      </c>
      <c r="G128">
        <v>0.01842598560270892</v>
      </c>
      <c r="H128">
        <v>5.863760260960178</v>
      </c>
      <c r="I128">
        <v>66688.432695</v>
      </c>
      <c r="J128">
        <v>10.14272740604563</v>
      </c>
      <c r="K128">
        <v>0.5121188000838583</v>
      </c>
      <c r="L128">
        <v>0.7184071457893231</v>
      </c>
      <c r="M128">
        <v>168.12</v>
      </c>
      <c r="N128">
        <v>105.83</v>
      </c>
    </row>
    <row r="129" spans="1:14">
      <c r="A129" s="1" t="s">
        <v>141</v>
      </c>
      <c r="B129">
        <f>HYPERLINK("https://www.suredividend.com/sure-analysis-research-database/","Marathon Oil Corporation")</f>
        <v>0</v>
      </c>
      <c r="C129" t="s">
        <v>236</v>
      </c>
      <c r="D129">
        <v>27.88</v>
      </c>
      <c r="E129">
        <v>0.011429432203483</v>
      </c>
      <c r="F129" t="s">
        <v>233</v>
      </c>
      <c r="G129" t="s">
        <v>233</v>
      </c>
      <c r="H129">
        <v>0.318652569833128</v>
      </c>
      <c r="I129">
        <v>17652.234239</v>
      </c>
      <c r="J129">
        <v>4.724902098319057</v>
      </c>
      <c r="K129">
        <v>0.06175437399866822</v>
      </c>
      <c r="L129">
        <v>0.8042899629145791</v>
      </c>
      <c r="M129">
        <v>33.33</v>
      </c>
      <c r="N129">
        <v>16.81</v>
      </c>
    </row>
    <row r="130" spans="1:14">
      <c r="A130" s="1" t="s">
        <v>142</v>
      </c>
      <c r="B130">
        <f>HYPERLINK("https://www.suredividend.com/sure-analysis-research-database/","Mercury Systems Inc")</f>
        <v>0</v>
      </c>
      <c r="C130" t="s">
        <v>229</v>
      </c>
      <c r="D130">
        <v>48.46</v>
      </c>
      <c r="E130">
        <v>0</v>
      </c>
      <c r="F130" t="s">
        <v>233</v>
      </c>
      <c r="G130" t="s">
        <v>233</v>
      </c>
      <c r="H130">
        <v>0</v>
      </c>
      <c r="I130">
        <v>2809.828558</v>
      </c>
      <c r="J130">
        <v>688.6834700490195</v>
      </c>
      <c r="K130">
        <v>0</v>
      </c>
      <c r="L130">
        <v>0.736865988375035</v>
      </c>
      <c r="M130">
        <v>72.28</v>
      </c>
      <c r="N130">
        <v>40.48</v>
      </c>
    </row>
    <row r="131" spans="1:14">
      <c r="A131" s="1" t="s">
        <v>143</v>
      </c>
      <c r="B131">
        <f>HYPERLINK("https://www.suredividend.com/sure-analysis-MSA/","MSA Safety Inc")</f>
        <v>0</v>
      </c>
      <c r="C131" t="s">
        <v>229</v>
      </c>
      <c r="D131">
        <v>132.28</v>
      </c>
      <c r="E131">
        <v>0.01390988811611733</v>
      </c>
      <c r="F131">
        <v>0.04545454545454541</v>
      </c>
      <c r="G131">
        <v>0.05618004403862731</v>
      </c>
      <c r="H131">
        <v>1.810666965346494</v>
      </c>
      <c r="I131">
        <v>5185.157738</v>
      </c>
      <c r="J131">
        <v>75.08301217799273</v>
      </c>
      <c r="K131">
        <v>1.034666837340854</v>
      </c>
      <c r="L131">
        <v>0.786338983239745</v>
      </c>
      <c r="M131">
        <v>146.33</v>
      </c>
      <c r="N131">
        <v>108.39</v>
      </c>
    </row>
    <row r="132" spans="1:14">
      <c r="A132" s="1" t="s">
        <v>144</v>
      </c>
      <c r="B132">
        <f>HYPERLINK("https://www.suredividend.com/sure-analysis-MSM/","MSC Industrial Direct Co., Inc.")</f>
        <v>0</v>
      </c>
      <c r="C132" t="s">
        <v>229</v>
      </c>
      <c r="D132">
        <v>79.03</v>
      </c>
      <c r="E132">
        <v>0.03998481589269898</v>
      </c>
      <c r="F132">
        <v>0.05333333333333345</v>
      </c>
      <c r="G132">
        <v>0.04630260927690055</v>
      </c>
      <c r="H132">
        <v>3.035678136038202</v>
      </c>
      <c r="I132">
        <v>3739.544464</v>
      </c>
      <c r="J132">
        <v>10.53294894871744</v>
      </c>
      <c r="K132">
        <v>0.4795700056932388</v>
      </c>
      <c r="L132">
        <v>0.6659384564677301</v>
      </c>
      <c r="M132">
        <v>85.45999999999999</v>
      </c>
      <c r="N132">
        <v>69.59999999999999</v>
      </c>
    </row>
    <row r="133" spans="1:14">
      <c r="A133" s="1" t="s">
        <v>145</v>
      </c>
      <c r="B133">
        <f>HYPERLINK("https://www.suredividend.com/sure-analysis-research-database/","Mettler-Toledo International, Inc.")</f>
        <v>0</v>
      </c>
      <c r="C133" t="s">
        <v>237</v>
      </c>
      <c r="D133">
        <v>1561.53</v>
      </c>
      <c r="E133">
        <v>0</v>
      </c>
      <c r="F133" t="s">
        <v>233</v>
      </c>
      <c r="G133" t="s">
        <v>233</v>
      </c>
      <c r="H133">
        <v>0</v>
      </c>
      <c r="I133">
        <v>34813.044949</v>
      </c>
      <c r="J133">
        <v>41.56587925955687</v>
      </c>
      <c r="K133">
        <v>0</v>
      </c>
      <c r="L133">
        <v>1.19555981110112</v>
      </c>
      <c r="M133">
        <v>1571.97</v>
      </c>
      <c r="N133">
        <v>1065.55</v>
      </c>
    </row>
    <row r="134" spans="1:14">
      <c r="A134" s="1" t="s">
        <v>146</v>
      </c>
      <c r="B134">
        <f>HYPERLINK("https://www.suredividend.com/sure-analysis-research-database/","Minerals Technologies, Inc.")</f>
        <v>0</v>
      </c>
      <c r="C134" t="s">
        <v>235</v>
      </c>
      <c r="D134">
        <v>66.06999999999999</v>
      </c>
      <c r="E134">
        <v>0.003023299199431</v>
      </c>
      <c r="F134">
        <v>0</v>
      </c>
      <c r="G134">
        <v>0</v>
      </c>
      <c r="H134">
        <v>0.199749378106471</v>
      </c>
      <c r="I134">
        <v>2143.988876</v>
      </c>
      <c r="J134">
        <v>14.93028465466574</v>
      </c>
      <c r="K134">
        <v>0.04591939726585541</v>
      </c>
      <c r="L134">
        <v>0.9476176704196261</v>
      </c>
      <c r="M134">
        <v>72.18000000000001</v>
      </c>
      <c r="N134">
        <v>49.34</v>
      </c>
    </row>
    <row r="135" spans="1:14">
      <c r="A135" s="1" t="s">
        <v>147</v>
      </c>
      <c r="B135">
        <f>HYPERLINK("https://www.suredividend.com/sure-analysis-research-database/","Mastec Inc.")</f>
        <v>0</v>
      </c>
      <c r="C135" t="s">
        <v>229</v>
      </c>
      <c r="D135">
        <v>95.20999999999999</v>
      </c>
      <c r="E135">
        <v>0</v>
      </c>
      <c r="F135" t="s">
        <v>233</v>
      </c>
      <c r="G135" t="s">
        <v>233</v>
      </c>
      <c r="H135">
        <v>0</v>
      </c>
      <c r="I135">
        <v>7484.412018</v>
      </c>
      <c r="J135">
        <v>70.0958287444509</v>
      </c>
      <c r="K135">
        <v>0</v>
      </c>
      <c r="L135">
        <v>0.99433248783226</v>
      </c>
      <c r="M135">
        <v>98.28</v>
      </c>
      <c r="N135">
        <v>62.36</v>
      </c>
    </row>
    <row r="136" spans="1:14">
      <c r="A136" s="1" t="s">
        <v>148</v>
      </c>
      <c r="B136">
        <f>HYPERLINK("https://www.suredividend.com/sure-analysis-NDSN/","Nordson Corp.")</f>
        <v>0</v>
      </c>
      <c r="C136" t="s">
        <v>229</v>
      </c>
      <c r="D136">
        <v>233.82</v>
      </c>
      <c r="E136">
        <v>0.01111966469934137</v>
      </c>
      <c r="F136">
        <v>0.2745098039215685</v>
      </c>
      <c r="G136">
        <v>0.1672353193296932</v>
      </c>
      <c r="H136">
        <v>2.311449343797608</v>
      </c>
      <c r="I136">
        <v>13364.408588</v>
      </c>
      <c r="J136">
        <v>26.04624916962092</v>
      </c>
      <c r="K136">
        <v>0.262366554347061</v>
      </c>
      <c r="L136">
        <v>0.9185678439599601</v>
      </c>
      <c r="M136">
        <v>246.61</v>
      </c>
      <c r="N136">
        <v>193.84</v>
      </c>
    </row>
    <row r="137" spans="1:14">
      <c r="A137" s="1" t="s">
        <v>149</v>
      </c>
      <c r="B137">
        <f>HYPERLINK("https://www.suredividend.com/sure-analysis-NLSN/","Nielsen Holdings plc")</f>
        <v>0</v>
      </c>
      <c r="C137" t="s">
        <v>229</v>
      </c>
      <c r="D137">
        <v>27.98</v>
      </c>
      <c r="E137">
        <v>0.008546166511954001</v>
      </c>
      <c r="F137" t="s">
        <v>233</v>
      </c>
      <c r="G137" t="s">
        <v>233</v>
      </c>
      <c r="H137">
        <v>0.239121739004478</v>
      </c>
      <c r="I137">
        <v>10068.164861</v>
      </c>
      <c r="J137">
        <v>18.99653747392453</v>
      </c>
      <c r="K137">
        <v>0.1626678496629102</v>
      </c>
      <c r="M137">
        <v>28</v>
      </c>
      <c r="N137">
        <v>15.89</v>
      </c>
    </row>
    <row r="138" spans="1:14">
      <c r="A138" s="1" t="s">
        <v>150</v>
      </c>
      <c r="B138">
        <f>HYPERLINK("https://www.suredividend.com/sure-analysis-NOC/","Northrop Grumman Corp.")</f>
        <v>0</v>
      </c>
      <c r="C138" t="s">
        <v>229</v>
      </c>
      <c r="D138">
        <v>450.76</v>
      </c>
      <c r="E138">
        <v>0.01535185020853669</v>
      </c>
      <c r="F138">
        <v>0.1019108280254777</v>
      </c>
      <c r="G138">
        <v>0.09478965151396856</v>
      </c>
      <c r="H138">
        <v>6.742664321350533</v>
      </c>
      <c r="I138">
        <v>69377.443439</v>
      </c>
      <c r="J138">
        <v>12.55473098779587</v>
      </c>
      <c r="K138">
        <v>0.1910103207181454</v>
      </c>
      <c r="L138">
        <v>0.34329164980204</v>
      </c>
      <c r="M138">
        <v>556.27</v>
      </c>
      <c r="N138">
        <v>360.56</v>
      </c>
    </row>
    <row r="139" spans="1:14">
      <c r="A139" s="1" t="s">
        <v>151</v>
      </c>
      <c r="B139">
        <f>HYPERLINK("https://www.suredividend.com/sure-analysis-NSC/","Norfolk Southern Corp.")</f>
        <v>0</v>
      </c>
      <c r="C139" t="s">
        <v>229</v>
      </c>
      <c r="D139">
        <v>253.66</v>
      </c>
      <c r="E139">
        <v>0.01955373334384609</v>
      </c>
      <c r="F139">
        <v>0.1376146788990824</v>
      </c>
      <c r="G139">
        <v>0.1148535927253609</v>
      </c>
      <c r="H139">
        <v>4.921598307023725</v>
      </c>
      <c r="I139">
        <v>58725.89527</v>
      </c>
      <c r="J139">
        <v>18.13647167065472</v>
      </c>
      <c r="K139">
        <v>0.3629497276566169</v>
      </c>
      <c r="L139">
        <v>0.8166831617863911</v>
      </c>
      <c r="M139">
        <v>287.16</v>
      </c>
      <c r="N139">
        <v>202.53</v>
      </c>
    </row>
    <row r="140" spans="1:14">
      <c r="A140" s="1" t="s">
        <v>152</v>
      </c>
      <c r="B140">
        <f>HYPERLINK("https://www.suredividend.com/sure-analysis-research-database/","nVent Electric plc")</f>
        <v>0</v>
      </c>
      <c r="C140" t="s">
        <v>229</v>
      </c>
      <c r="D140">
        <v>38.86</v>
      </c>
      <c r="E140">
        <v>0.017881456547944</v>
      </c>
      <c r="F140" t="s">
        <v>233</v>
      </c>
      <c r="G140" t="s">
        <v>233</v>
      </c>
      <c r="H140">
        <v>0.694873401453118</v>
      </c>
      <c r="I140">
        <v>6473.577737</v>
      </c>
      <c r="J140">
        <v>21.01128768932165</v>
      </c>
      <c r="K140">
        <v>0.3797122412312121</v>
      </c>
      <c r="L140">
        <v>1.009904381373314</v>
      </c>
      <c r="M140">
        <v>40.34</v>
      </c>
      <c r="N140">
        <v>28.75</v>
      </c>
    </row>
    <row r="141" spans="1:14">
      <c r="A141" s="1" t="s">
        <v>153</v>
      </c>
      <c r="B141">
        <f>HYPERLINK("https://www.suredividend.com/sure-analysis-research-database/","Owens Corning")</f>
        <v>0</v>
      </c>
      <c r="C141" t="s">
        <v>229</v>
      </c>
      <c r="D141">
        <v>88.41</v>
      </c>
      <c r="E141">
        <v>0.017708585134207</v>
      </c>
      <c r="F141">
        <v>0.4857142857142855</v>
      </c>
      <c r="G141">
        <v>0.1988278121364377</v>
      </c>
      <c r="H141">
        <v>1.565616011715292</v>
      </c>
      <c r="I141">
        <v>8262.471836999999</v>
      </c>
      <c r="J141">
        <v>6.1476724975</v>
      </c>
      <c r="K141">
        <v>0.1158000008665157</v>
      </c>
      <c r="L141">
        <v>1.213452928070706</v>
      </c>
      <c r="M141">
        <v>99.89</v>
      </c>
      <c r="N141">
        <v>72.34999999999999</v>
      </c>
    </row>
    <row r="142" spans="1:14">
      <c r="A142" s="1" t="s">
        <v>154</v>
      </c>
      <c r="B142">
        <f>HYPERLINK("https://www.suredividend.com/sure-analysis-ODFL/","Old Dominion Freight Line, Inc.")</f>
        <v>0</v>
      </c>
      <c r="C142" t="s">
        <v>229</v>
      </c>
      <c r="D142">
        <v>317.02</v>
      </c>
      <c r="E142">
        <v>0.00378525014194688</v>
      </c>
      <c r="F142">
        <v>0.5000000000000002</v>
      </c>
      <c r="G142">
        <v>0.18204927370905</v>
      </c>
      <c r="H142">
        <v>1.199068196452624</v>
      </c>
      <c r="I142">
        <v>35024.883806</v>
      </c>
      <c r="J142">
        <v>26.29424715731406</v>
      </c>
      <c r="K142">
        <v>0.1028360374316144</v>
      </c>
      <c r="L142">
        <v>1.269035570966427</v>
      </c>
      <c r="M142">
        <v>333.05</v>
      </c>
      <c r="N142">
        <v>231.07</v>
      </c>
    </row>
    <row r="143" spans="1:14">
      <c r="A143" s="1" t="s">
        <v>155</v>
      </c>
      <c r="B143">
        <f>HYPERLINK("https://www.suredividend.com/sure-analysis-OSK/","Oshkosh Corp")</f>
        <v>0</v>
      </c>
      <c r="C143" t="s">
        <v>229</v>
      </c>
      <c r="D143">
        <v>94.53</v>
      </c>
      <c r="E143">
        <v>0.01565640537395536</v>
      </c>
      <c r="F143">
        <v>0</v>
      </c>
      <c r="G143">
        <v>0.0904307661344419</v>
      </c>
      <c r="H143">
        <v>1.464548042079484</v>
      </c>
      <c r="I143">
        <v>6181.675725</v>
      </c>
      <c r="J143">
        <v>35.56775445880322</v>
      </c>
      <c r="K143">
        <v>0.5632877084921093</v>
      </c>
      <c r="L143">
        <v>0.9860459918425061</v>
      </c>
      <c r="M143">
        <v>119.28</v>
      </c>
      <c r="N143">
        <v>68.72</v>
      </c>
    </row>
    <row r="144" spans="1:14">
      <c r="A144" s="1" t="s">
        <v>156</v>
      </c>
      <c r="B144">
        <f>HYPERLINK("https://www.suredividend.com/sure-analysis-OTIS/","Otis Worldwide Corp")</f>
        <v>0</v>
      </c>
      <c r="C144" t="s">
        <v>229</v>
      </c>
      <c r="D144">
        <v>80.81</v>
      </c>
      <c r="E144">
        <v>0.01435465907684692</v>
      </c>
      <c r="F144" t="s">
        <v>233</v>
      </c>
      <c r="G144" t="s">
        <v>233</v>
      </c>
      <c r="H144">
        <v>1.104109697458924</v>
      </c>
      <c r="I144">
        <v>33664.320882</v>
      </c>
      <c r="J144">
        <v>27.21448737459176</v>
      </c>
      <c r="K144">
        <v>0.3794191400202488</v>
      </c>
      <c r="L144">
        <v>0.867501029674381</v>
      </c>
      <c r="M144">
        <v>85.14</v>
      </c>
      <c r="N144">
        <v>62.26</v>
      </c>
    </row>
    <row r="145" spans="1:14">
      <c r="A145" s="1" t="s">
        <v>157</v>
      </c>
      <c r="B145">
        <f>HYPERLINK("https://www.suredividend.com/sure-analysis-PAYX/","Paychex Inc.")</f>
        <v>0</v>
      </c>
      <c r="C145" t="s">
        <v>229</v>
      </c>
      <c r="D145">
        <v>117.93</v>
      </c>
      <c r="E145">
        <v>0.02679555668616976</v>
      </c>
      <c r="F145">
        <v>0.196969696969697</v>
      </c>
      <c r="G145">
        <v>0.0958003060411996</v>
      </c>
      <c r="H145">
        <v>3.001687969311451</v>
      </c>
      <c r="I145">
        <v>42509.820006</v>
      </c>
      <c r="J145">
        <v>28.98528569864994</v>
      </c>
      <c r="K145">
        <v>0.7429920716117453</v>
      </c>
      <c r="L145">
        <v>0.9850629347666251</v>
      </c>
      <c r="M145">
        <v>139.18</v>
      </c>
      <c r="N145">
        <v>104.94</v>
      </c>
    </row>
    <row r="146" spans="1:14">
      <c r="A146" s="1" t="s">
        <v>158</v>
      </c>
      <c r="B146">
        <f>HYPERLINK("https://www.suredividend.com/sure-analysis-PCAR/","Paccar Inc.")</f>
        <v>0</v>
      </c>
      <c r="C146" t="s">
        <v>229</v>
      </c>
      <c r="D146">
        <v>99.19</v>
      </c>
      <c r="E146">
        <v>0.03004335114426858</v>
      </c>
      <c r="F146">
        <v>7.235294117647058</v>
      </c>
      <c r="G146">
        <v>0.5431267884159363</v>
      </c>
      <c r="H146">
        <v>1.344861712567248</v>
      </c>
      <c r="I146">
        <v>34495.065764</v>
      </c>
      <c r="J146">
        <v>13.25866385988008</v>
      </c>
      <c r="K146">
        <v>0.1802763689768429</v>
      </c>
      <c r="L146">
        <v>0.753382772996369</v>
      </c>
      <c r="M146">
        <v>104.26</v>
      </c>
      <c r="N146">
        <v>74.36</v>
      </c>
    </row>
    <row r="147" spans="1:14">
      <c r="A147" s="1" t="s">
        <v>159</v>
      </c>
      <c r="B147">
        <f>HYPERLINK("https://www.suredividend.com/sure-analysis-research-database/","Paylocity Holding Corp")</f>
        <v>0</v>
      </c>
      <c r="C147" t="s">
        <v>230</v>
      </c>
      <c r="D147">
        <v>200.57</v>
      </c>
      <c r="E147">
        <v>0</v>
      </c>
      <c r="F147" t="s">
        <v>233</v>
      </c>
      <c r="G147" t="s">
        <v>233</v>
      </c>
      <c r="H147">
        <v>0</v>
      </c>
      <c r="I147">
        <v>11166.511917</v>
      </c>
      <c r="J147">
        <v>123.8013671932548</v>
      </c>
      <c r="K147">
        <v>0</v>
      </c>
      <c r="L147">
        <v>1.649651661103268</v>
      </c>
      <c r="M147">
        <v>276.88</v>
      </c>
      <c r="N147">
        <v>152.01</v>
      </c>
    </row>
    <row r="148" spans="1:14">
      <c r="A148" s="1" t="s">
        <v>160</v>
      </c>
      <c r="B148">
        <f>HYPERLINK("https://www.suredividend.com/sure-analysis-PH/","Parker-Hannifin Corp.")</f>
        <v>0</v>
      </c>
      <c r="C148" t="s">
        <v>229</v>
      </c>
      <c r="D148">
        <v>305.32</v>
      </c>
      <c r="E148">
        <v>0.01742434167430892</v>
      </c>
      <c r="F148">
        <v>0.2912621359223302</v>
      </c>
      <c r="G148">
        <v>0.1184269147201447</v>
      </c>
      <c r="H148">
        <v>4.96535364474042</v>
      </c>
      <c r="I148">
        <v>39204.837789</v>
      </c>
      <c r="J148">
        <v>31.30621670245675</v>
      </c>
      <c r="K148">
        <v>0.5161490275197942</v>
      </c>
      <c r="L148">
        <v>1.081677877915999</v>
      </c>
      <c r="M148">
        <v>332.64</v>
      </c>
      <c r="N148">
        <v>227.34</v>
      </c>
    </row>
    <row r="149" spans="1:14">
      <c r="A149" s="1" t="s">
        <v>161</v>
      </c>
      <c r="B149">
        <f>HYPERLINK("https://www.suredividend.com/sure-analysis-PKG/","Packaging Corp Of America")</f>
        <v>0</v>
      </c>
      <c r="C149" t="s">
        <v>232</v>
      </c>
      <c r="D149">
        <v>132.48</v>
      </c>
      <c r="E149">
        <v>0.03774154589371981</v>
      </c>
      <c r="F149">
        <v>0.25</v>
      </c>
      <c r="G149">
        <v>0.1468692082056793</v>
      </c>
      <c r="H149">
        <v>4.684159216088057</v>
      </c>
      <c r="I149">
        <v>12258.96791</v>
      </c>
      <c r="J149">
        <v>11.94016549176974</v>
      </c>
      <c r="K149">
        <v>0.4266083074761436</v>
      </c>
      <c r="L149">
        <v>0.7573423583230581</v>
      </c>
      <c r="M149">
        <v>163.65</v>
      </c>
      <c r="N149">
        <v>108.49</v>
      </c>
    </row>
    <row r="150" spans="1:14">
      <c r="A150" s="1" t="s">
        <v>162</v>
      </c>
      <c r="B150">
        <f>HYPERLINK("https://www.suredividend.com/sure-analysis-PNR/","Pentair plc")</f>
        <v>0</v>
      </c>
      <c r="C150" t="s">
        <v>229</v>
      </c>
      <c r="D150">
        <v>49.16</v>
      </c>
      <c r="E150">
        <v>0.01708706265256306</v>
      </c>
      <c r="F150">
        <v>0.04761904761904767</v>
      </c>
      <c r="G150">
        <v>-0.08867994584474537</v>
      </c>
      <c r="H150">
        <v>0.8441541756856491</v>
      </c>
      <c r="I150">
        <v>8086.739083</v>
      </c>
      <c r="J150">
        <v>15.12670984407033</v>
      </c>
      <c r="K150">
        <v>0.2621596818899531</v>
      </c>
      <c r="L150">
        <v>1.098356752348167</v>
      </c>
      <c r="M150">
        <v>64.29000000000001</v>
      </c>
      <c r="N150">
        <v>38.33</v>
      </c>
    </row>
    <row r="151" spans="1:14">
      <c r="A151" s="1" t="s">
        <v>163</v>
      </c>
      <c r="B151">
        <f>HYPERLINK("https://www.suredividend.com/sure-analysis-PPG/","PPG Industries, Inc.")</f>
        <v>0</v>
      </c>
      <c r="C151" t="s">
        <v>235</v>
      </c>
      <c r="D151">
        <v>131</v>
      </c>
      <c r="E151">
        <v>0.01893129770992366</v>
      </c>
      <c r="F151">
        <v>0.05084745762711873</v>
      </c>
      <c r="G151">
        <v>0.06619302030280272</v>
      </c>
      <c r="H151">
        <v>2.402064119485093</v>
      </c>
      <c r="I151">
        <v>30788.588614</v>
      </c>
      <c r="J151">
        <v>28.66721472439479</v>
      </c>
      <c r="K151">
        <v>0.5314301149303304</v>
      </c>
      <c r="L151">
        <v>1.124634558295637</v>
      </c>
      <c r="M151">
        <v>156.22</v>
      </c>
      <c r="N151">
        <v>105.98</v>
      </c>
    </row>
    <row r="152" spans="1:14">
      <c r="A152" s="1" t="s">
        <v>164</v>
      </c>
      <c r="B152">
        <f>HYPERLINK("https://www.suredividend.com/sure-analysis-research-database/","Paysafe Limited")</f>
        <v>0</v>
      </c>
      <c r="C152" t="s">
        <v>233</v>
      </c>
      <c r="D152">
        <v>21.33</v>
      </c>
      <c r="E152">
        <v>0</v>
      </c>
      <c r="F152" t="s">
        <v>233</v>
      </c>
      <c r="G152" t="s">
        <v>233</v>
      </c>
      <c r="H152">
        <v>0</v>
      </c>
      <c r="I152">
        <v>15467.038279</v>
      </c>
      <c r="J152">
        <v>0</v>
      </c>
      <c r="K152" t="s">
        <v>233</v>
      </c>
      <c r="L152">
        <v>2.171633203649501</v>
      </c>
      <c r="M152">
        <v>46.56</v>
      </c>
      <c r="N152">
        <v>11.29</v>
      </c>
    </row>
    <row r="153" spans="1:14">
      <c r="A153" s="1" t="s">
        <v>165</v>
      </c>
      <c r="B153">
        <f>HYPERLINK("https://www.suredividend.com/sure-analysis-research-database/","Quanta Services, Inc.")</f>
        <v>0</v>
      </c>
      <c r="C153" t="s">
        <v>229</v>
      </c>
      <c r="D153">
        <v>146.24</v>
      </c>
      <c r="E153">
        <v>0.001981433712622</v>
      </c>
      <c r="F153" t="s">
        <v>233</v>
      </c>
      <c r="G153" t="s">
        <v>233</v>
      </c>
      <c r="H153">
        <v>0.289764866133971</v>
      </c>
      <c r="I153">
        <v>20897.865053</v>
      </c>
      <c r="J153">
        <v>48.21686667583419</v>
      </c>
      <c r="K153">
        <v>0.09889585874879556</v>
      </c>
      <c r="L153">
        <v>0.982449122545856</v>
      </c>
      <c r="M153">
        <v>154.91</v>
      </c>
      <c r="N153">
        <v>93.7</v>
      </c>
    </row>
    <row r="154" spans="1:14">
      <c r="A154" s="1" t="s">
        <v>166</v>
      </c>
      <c r="B154">
        <f>HYPERLINK("https://www.suredividend.com/sure-analysis-research-database/","PayPal Holdings Inc")</f>
        <v>0</v>
      </c>
      <c r="C154" t="s">
        <v>234</v>
      </c>
      <c r="D154">
        <v>79.09</v>
      </c>
      <c r="E154">
        <v>0</v>
      </c>
      <c r="F154" t="s">
        <v>233</v>
      </c>
      <c r="G154" t="s">
        <v>233</v>
      </c>
      <c r="H154">
        <v>0</v>
      </c>
      <c r="I154">
        <v>90164.793324</v>
      </c>
      <c r="J154">
        <v>39.21913585205741</v>
      </c>
      <c r="K154">
        <v>0</v>
      </c>
      <c r="L154">
        <v>1.585781591785448</v>
      </c>
      <c r="M154">
        <v>176.2</v>
      </c>
      <c r="N154">
        <v>66.39</v>
      </c>
    </row>
    <row r="155" spans="1:14">
      <c r="A155" s="1" t="s">
        <v>167</v>
      </c>
      <c r="B155">
        <f>HYPERLINK("https://www.suredividend.com/sure-analysis-R/","Ryder System, Inc.")</f>
        <v>0</v>
      </c>
      <c r="C155" t="s">
        <v>229</v>
      </c>
      <c r="D155">
        <v>92.87</v>
      </c>
      <c r="E155">
        <v>0.02670399483148487</v>
      </c>
      <c r="F155" t="s">
        <v>233</v>
      </c>
      <c r="G155" t="s">
        <v>233</v>
      </c>
      <c r="H155">
        <v>2.374869029279291</v>
      </c>
      <c r="I155">
        <v>4666.818914</v>
      </c>
      <c r="J155">
        <v>5.563214026995808</v>
      </c>
      <c r="K155">
        <v>0.1472330458325661</v>
      </c>
      <c r="L155">
        <v>0.9639505722187961</v>
      </c>
      <c r="M155">
        <v>97.26000000000001</v>
      </c>
      <c r="N155">
        <v>60.38</v>
      </c>
    </row>
    <row r="156" spans="1:14">
      <c r="A156" s="1" t="s">
        <v>168</v>
      </c>
      <c r="B156">
        <f>HYPERLINK("https://www.suredividend.com/sure-analysis-research-database/","Rand Capital Corp.")</f>
        <v>0</v>
      </c>
      <c r="C156" t="s">
        <v>234</v>
      </c>
      <c r="D156">
        <v>13.8517</v>
      </c>
      <c r="E156">
        <v>0.04638129723471</v>
      </c>
      <c r="F156" t="s">
        <v>233</v>
      </c>
      <c r="G156" t="s">
        <v>233</v>
      </c>
      <c r="H156">
        <v>0.6424598149060341</v>
      </c>
      <c r="I156">
        <v>35.751529</v>
      </c>
      <c r="J156" t="s">
        <v>233</v>
      </c>
      <c r="K156" t="s">
        <v>233</v>
      </c>
      <c r="M156">
        <v>18.55</v>
      </c>
      <c r="N156">
        <v>12.86</v>
      </c>
    </row>
    <row r="157" spans="1:14">
      <c r="A157" s="1" t="s">
        <v>169</v>
      </c>
      <c r="B157">
        <f>HYPERLINK("https://www.suredividend.com/sure-analysis-RHI/","Robert Half International Inc.")</f>
        <v>0</v>
      </c>
      <c r="C157" t="s">
        <v>229</v>
      </c>
      <c r="D157">
        <v>78.27</v>
      </c>
      <c r="E157">
        <v>0.02197521400281078</v>
      </c>
      <c r="F157">
        <v>0.131578947368421</v>
      </c>
      <c r="G157">
        <v>0.08958743119932766</v>
      </c>
      <c r="H157">
        <v>1.706058077740892</v>
      </c>
      <c r="I157">
        <v>8492.180413</v>
      </c>
      <c r="J157">
        <v>12.5214615129827</v>
      </c>
      <c r="K157">
        <v>0.2765086025511981</v>
      </c>
      <c r="L157">
        <v>1.038087543801343</v>
      </c>
      <c r="M157">
        <v>123.32</v>
      </c>
      <c r="N157">
        <v>65.04000000000001</v>
      </c>
    </row>
    <row r="158" spans="1:14">
      <c r="A158" s="1" t="s">
        <v>170</v>
      </c>
      <c r="B158">
        <f>HYPERLINK("https://www.suredividend.com/sure-analysis-ROL/","Rollins, Inc.")</f>
        <v>0</v>
      </c>
      <c r="C158" t="s">
        <v>232</v>
      </c>
      <c r="D158">
        <v>36.11</v>
      </c>
      <c r="E158">
        <v>0.01440044309055663</v>
      </c>
      <c r="F158">
        <v>0.3</v>
      </c>
      <c r="G158">
        <v>-0.01471229526229867</v>
      </c>
      <c r="H158">
        <v>0.428251553431195</v>
      </c>
      <c r="I158">
        <v>17783.179664</v>
      </c>
      <c r="J158">
        <v>51.44062870139976</v>
      </c>
      <c r="K158">
        <v>0.6098711954303546</v>
      </c>
      <c r="L158">
        <v>0.583524833271849</v>
      </c>
      <c r="M158">
        <v>42.93</v>
      </c>
      <c r="N158">
        <v>28.17</v>
      </c>
    </row>
    <row r="159" spans="1:14">
      <c r="A159" s="1" t="s">
        <v>171</v>
      </c>
      <c r="B159">
        <f>HYPERLINK("https://www.suredividend.com/sure-analysis-ROK/","Rockwell Automation Inc")</f>
        <v>0</v>
      </c>
      <c r="C159" t="s">
        <v>229</v>
      </c>
      <c r="D159">
        <v>270</v>
      </c>
      <c r="E159">
        <v>0.01748148148148148</v>
      </c>
      <c r="F159">
        <v>0.05357142857142838</v>
      </c>
      <c r="G159">
        <v>0.05103901130952315</v>
      </c>
      <c r="H159">
        <v>4.488350924199868</v>
      </c>
      <c r="I159">
        <v>31007.92104</v>
      </c>
      <c r="J159">
        <v>33.36696550091467</v>
      </c>
      <c r="K159">
        <v>0.5638631814321442</v>
      </c>
      <c r="L159">
        <v>1.106775269731593</v>
      </c>
      <c r="M159">
        <v>305.52</v>
      </c>
      <c r="N159">
        <v>187.52</v>
      </c>
    </row>
    <row r="160" spans="1:14">
      <c r="A160" s="1" t="s">
        <v>172</v>
      </c>
      <c r="B160">
        <f>HYPERLINK("https://www.suredividend.com/sure-analysis-ROP/","Roper Technologies Inc")</f>
        <v>0</v>
      </c>
      <c r="C160" t="s">
        <v>229</v>
      </c>
      <c r="D160">
        <v>441.59</v>
      </c>
      <c r="E160">
        <v>0.006182205212980366</v>
      </c>
      <c r="F160">
        <v>0.1008064516129032</v>
      </c>
      <c r="G160">
        <v>0.1059506305412523</v>
      </c>
      <c r="H160">
        <v>2.536620893955785</v>
      </c>
      <c r="I160">
        <v>46831.526526</v>
      </c>
      <c r="J160">
        <v>16.12600341787817</v>
      </c>
      <c r="K160">
        <v>0.09329241978506013</v>
      </c>
      <c r="L160">
        <v>0.79613619152094</v>
      </c>
      <c r="M160">
        <v>485.92</v>
      </c>
      <c r="N160">
        <v>355.66</v>
      </c>
    </row>
    <row r="161" spans="1:14">
      <c r="A161" s="1" t="s">
        <v>173</v>
      </c>
      <c r="B161">
        <f>HYPERLINK("https://www.suredividend.com/sure-analysis-RPM/","RPM International, Inc.")</f>
        <v>0</v>
      </c>
      <c r="C161" t="s">
        <v>235</v>
      </c>
      <c r="D161">
        <v>86.84</v>
      </c>
      <c r="E161">
        <v>0.0193459235375403</v>
      </c>
      <c r="F161">
        <v>0.04999999999999982</v>
      </c>
      <c r="G161">
        <v>0.05589288248337687</v>
      </c>
      <c r="H161">
        <v>1.62843611416745</v>
      </c>
      <c r="I161">
        <v>11210.178987</v>
      </c>
      <c r="J161">
        <v>21.20272772568913</v>
      </c>
      <c r="K161">
        <v>0.3991264985704534</v>
      </c>
      <c r="L161">
        <v>0.895805833861909</v>
      </c>
      <c r="M161">
        <v>105.98</v>
      </c>
      <c r="N161">
        <v>73.48999999999999</v>
      </c>
    </row>
    <row r="162" spans="1:14">
      <c r="A162" s="1" t="s">
        <v>174</v>
      </c>
      <c r="B162">
        <f>HYPERLINK("https://www.suredividend.com/sure-analysis-research-database/","Regal Rexnord Corp")</f>
        <v>0</v>
      </c>
      <c r="C162" t="s">
        <v>233</v>
      </c>
      <c r="D162">
        <v>134.73</v>
      </c>
      <c r="E162">
        <v>0.010200202945365</v>
      </c>
      <c r="F162" t="s">
        <v>233</v>
      </c>
      <c r="G162" t="s">
        <v>233</v>
      </c>
      <c r="H162">
        <v>1.374273342829054</v>
      </c>
      <c r="I162">
        <v>8912.556430000001</v>
      </c>
      <c r="J162">
        <v>23.29471100488761</v>
      </c>
      <c r="K162">
        <v>0.2419495321882138</v>
      </c>
      <c r="L162">
        <v>1.137309938434907</v>
      </c>
      <c r="M162">
        <v>164.65</v>
      </c>
      <c r="N162">
        <v>107.37</v>
      </c>
    </row>
    <row r="163" spans="1:14">
      <c r="A163" s="1" t="s">
        <v>175</v>
      </c>
      <c r="B163">
        <f>HYPERLINK("https://www.suredividend.com/sure-analysis-RSG/","Republic Services, Inc.")</f>
        <v>0</v>
      </c>
      <c r="C163" t="s">
        <v>229</v>
      </c>
      <c r="D163">
        <v>123.15</v>
      </c>
      <c r="E163">
        <v>0.01607795371498173</v>
      </c>
      <c r="F163">
        <v>0.07608695652173902</v>
      </c>
      <c r="G163">
        <v>0.07487316557532875</v>
      </c>
      <c r="H163">
        <v>1.899729413031072</v>
      </c>
      <c r="I163">
        <v>38915.515268</v>
      </c>
      <c r="J163">
        <v>26.76629429011624</v>
      </c>
      <c r="K163">
        <v>0.4147880814478324</v>
      </c>
      <c r="L163">
        <v>0.5705550567116671</v>
      </c>
      <c r="M163">
        <v>148.07</v>
      </c>
      <c r="N163">
        <v>111.95</v>
      </c>
    </row>
    <row r="164" spans="1:14">
      <c r="A164" s="1" t="s">
        <v>176</v>
      </c>
      <c r="B164">
        <f>HYPERLINK("https://www.suredividend.com/sure-analysis-research-database/","Rentokil Initial")</f>
        <v>0</v>
      </c>
      <c r="C164" t="s">
        <v>233</v>
      </c>
      <c r="D164">
        <v>31.44</v>
      </c>
      <c r="E164">
        <v>0</v>
      </c>
      <c r="F164" t="s">
        <v>233</v>
      </c>
      <c r="G164" t="s">
        <v>233</v>
      </c>
      <c r="H164">
        <v>0</v>
      </c>
      <c r="I164">
        <v>15846.010797</v>
      </c>
      <c r="J164">
        <v>0</v>
      </c>
      <c r="K164" t="s">
        <v>233</v>
      </c>
      <c r="M164">
        <v>33.57</v>
      </c>
      <c r="N164">
        <v>25.98</v>
      </c>
    </row>
    <row r="165" spans="1:14">
      <c r="A165" s="1" t="s">
        <v>177</v>
      </c>
      <c r="B165">
        <f>HYPERLINK("https://www.suredividend.com/sure-analysis-RTX/","Raytheon Technologies Corporation")</f>
        <v>0</v>
      </c>
      <c r="C165" t="s">
        <v>229</v>
      </c>
      <c r="D165">
        <v>94.36</v>
      </c>
      <c r="E165">
        <v>0.02331496396778296</v>
      </c>
      <c r="F165">
        <v>0.07843137254901977</v>
      </c>
      <c r="G165">
        <v>-0.04708770630564463</v>
      </c>
      <c r="H165">
        <v>2.141519384501537</v>
      </c>
      <c r="I165">
        <v>138714.934729</v>
      </c>
      <c r="J165">
        <v>31.09503132234925</v>
      </c>
      <c r="K165">
        <v>0.716227218896835</v>
      </c>
      <c r="L165">
        <v>0.6520508398214081</v>
      </c>
      <c r="M165">
        <v>104.17</v>
      </c>
      <c r="N165">
        <v>79.8</v>
      </c>
    </row>
    <row r="166" spans="1:14">
      <c r="A166" s="1" t="s">
        <v>178</v>
      </c>
      <c r="B166">
        <f>HYPERLINK("https://www.suredividend.com/sure-analysis-research-database/","Ryanair Holdings Plc")</f>
        <v>0</v>
      </c>
      <c r="C166" t="s">
        <v>229</v>
      </c>
      <c r="D166">
        <v>93.66</v>
      </c>
      <c r="E166">
        <v>0</v>
      </c>
      <c r="F166" t="s">
        <v>233</v>
      </c>
      <c r="G166" t="s">
        <v>233</v>
      </c>
      <c r="H166">
        <v>0</v>
      </c>
      <c r="I166">
        <v>21329.463976</v>
      </c>
      <c r="J166">
        <v>0</v>
      </c>
      <c r="K166" t="s">
        <v>233</v>
      </c>
      <c r="L166">
        <v>1.042395348553996</v>
      </c>
      <c r="M166">
        <v>125.75</v>
      </c>
      <c r="N166">
        <v>55.9</v>
      </c>
    </row>
    <row r="167" spans="1:14">
      <c r="A167" s="1" t="s">
        <v>179</v>
      </c>
      <c r="B167">
        <f>HYPERLINK("https://www.suredividend.com/sure-analysis-research-database/","Saratoga Investment Corp")</f>
        <v>0</v>
      </c>
      <c r="C167" t="s">
        <v>233</v>
      </c>
      <c r="D167">
        <v>25.01</v>
      </c>
      <c r="E167">
        <v>0.031758130478506</v>
      </c>
      <c r="F167" t="s">
        <v>233</v>
      </c>
      <c r="G167" t="s">
        <v>233</v>
      </c>
      <c r="H167">
        <v>0.79427084326744</v>
      </c>
      <c r="I167">
        <v>320.630114</v>
      </c>
      <c r="J167">
        <v>0</v>
      </c>
      <c r="K167" t="s">
        <v>233</v>
      </c>
      <c r="M167">
        <v>26.77</v>
      </c>
      <c r="N167">
        <v>24.35</v>
      </c>
    </row>
    <row r="168" spans="1:14">
      <c r="A168" s="1" t="s">
        <v>180</v>
      </c>
      <c r="B168">
        <f>HYPERLINK("https://www.suredividend.com/sure-analysis-research-database/","Sandstorm Gold Ltd")</f>
        <v>0</v>
      </c>
      <c r="C168" t="s">
        <v>235</v>
      </c>
      <c r="D168">
        <v>6.05</v>
      </c>
      <c r="E168">
        <v>0.013167795674217</v>
      </c>
      <c r="F168" t="s">
        <v>233</v>
      </c>
      <c r="G168" t="s">
        <v>233</v>
      </c>
      <c r="H168">
        <v>0.07966516382901601</v>
      </c>
      <c r="I168">
        <v>1808.004149</v>
      </c>
      <c r="J168">
        <v>0</v>
      </c>
      <c r="K168" t="s">
        <v>233</v>
      </c>
      <c r="L168">
        <v>0.612919460929191</v>
      </c>
      <c r="M168">
        <v>9.09</v>
      </c>
      <c r="N168">
        <v>4.48</v>
      </c>
    </row>
    <row r="169" spans="1:14">
      <c r="A169" s="1" t="s">
        <v>181</v>
      </c>
      <c r="B169">
        <f>HYPERLINK("https://www.suredividend.com/sure-analysis-research-database/","Schnitzer Steel Industries, Inc.")</f>
        <v>0</v>
      </c>
      <c r="C169" t="s">
        <v>235</v>
      </c>
      <c r="D169">
        <v>34.07</v>
      </c>
      <c r="E169">
        <v>0.021820851587984</v>
      </c>
      <c r="F169">
        <v>0</v>
      </c>
      <c r="G169">
        <v>0</v>
      </c>
      <c r="H169">
        <v>0.743436413602629</v>
      </c>
      <c r="I169">
        <v>925.517683</v>
      </c>
      <c r="J169">
        <v>8.83018025054144</v>
      </c>
      <c r="K169">
        <v>0.2053691750283506</v>
      </c>
      <c r="L169">
        <v>1.299552355478411</v>
      </c>
      <c r="M169">
        <v>58.96</v>
      </c>
      <c r="N169">
        <v>25.78</v>
      </c>
    </row>
    <row r="170" spans="1:14">
      <c r="A170" s="1" t="s">
        <v>182</v>
      </c>
      <c r="B170">
        <f>HYPERLINK("https://www.suredividend.com/sure-analysis-research-database/","Schwab Strategic Trust")</f>
        <v>0</v>
      </c>
      <c r="D170">
        <v>52.84</v>
      </c>
      <c r="E170">
        <v>0.06838652768434801</v>
      </c>
      <c r="F170">
        <v>0.4280980781974817</v>
      </c>
      <c r="G170">
        <v>0.1010032727790671</v>
      </c>
      <c r="H170">
        <v>3.613544122840976</v>
      </c>
      <c r="I170">
        <v>14060.724</v>
      </c>
      <c r="J170">
        <v>0</v>
      </c>
      <c r="K170" t="s">
        <v>233</v>
      </c>
      <c r="L170">
        <v>0.103261229402633</v>
      </c>
      <c r="M170">
        <v>59.34</v>
      </c>
      <c r="N170">
        <v>50.67</v>
      </c>
    </row>
    <row r="171" spans="1:14">
      <c r="A171" s="1" t="s">
        <v>183</v>
      </c>
      <c r="B171">
        <f>HYPERLINK("https://www.suredividend.com/sure-analysis-research-database/","Sealed Air Corp.")</f>
        <v>0</v>
      </c>
      <c r="C171" t="s">
        <v>232</v>
      </c>
      <c r="D171">
        <v>53.87</v>
      </c>
      <c r="E171">
        <v>0.01476936484744</v>
      </c>
      <c r="F171">
        <v>0</v>
      </c>
      <c r="G171">
        <v>0.04563955259127317</v>
      </c>
      <c r="H171">
        <v>0.7956256843316091</v>
      </c>
      <c r="I171">
        <v>7792.70071</v>
      </c>
      <c r="J171">
        <v>13.47751765849187</v>
      </c>
      <c r="K171">
        <v>0.2040065857260536</v>
      </c>
      <c r="L171">
        <v>0.9529071235482031</v>
      </c>
      <c r="M171">
        <v>69.97</v>
      </c>
      <c r="N171">
        <v>41.09</v>
      </c>
    </row>
    <row r="172" spans="1:14">
      <c r="A172" s="1" t="s">
        <v>184</v>
      </c>
      <c r="B172">
        <f>HYPERLINK("https://www.suredividend.com/sure-analysis-SHW/","Sherwin-Williams Co.")</f>
        <v>0</v>
      </c>
      <c r="C172" t="s">
        <v>235</v>
      </c>
      <c r="D172">
        <v>245.31</v>
      </c>
      <c r="E172">
        <v>0.009783539195303901</v>
      </c>
      <c r="F172">
        <v>0.09090909090909105</v>
      </c>
      <c r="G172">
        <v>-0.06946961300879395</v>
      </c>
      <c r="H172">
        <v>2.391279517932416</v>
      </c>
      <c r="I172">
        <v>63570.471379</v>
      </c>
      <c r="J172">
        <v>32.80548631384044</v>
      </c>
      <c r="K172">
        <v>0.3235831553359156</v>
      </c>
      <c r="L172">
        <v>0.8905883173034931</v>
      </c>
      <c r="M172">
        <v>297.15</v>
      </c>
      <c r="N172">
        <v>194.75</v>
      </c>
    </row>
    <row r="173" spans="1:14">
      <c r="A173" s="1" t="s">
        <v>185</v>
      </c>
      <c r="B173">
        <f>HYPERLINK("https://www.suredividend.com/sure-analysis-SLGN/","Silgan Holdings Inc.")</f>
        <v>0</v>
      </c>
      <c r="C173" t="s">
        <v>232</v>
      </c>
      <c r="D173">
        <v>51.08</v>
      </c>
      <c r="E173">
        <v>0.01252936570086139</v>
      </c>
      <c r="F173">
        <v>0.1428571428571428</v>
      </c>
      <c r="G173">
        <v>0.09856054330611763</v>
      </c>
      <c r="H173">
        <v>0.477422858195895</v>
      </c>
      <c r="I173">
        <v>5622.835678</v>
      </c>
      <c r="J173">
        <v>14.01207540167213</v>
      </c>
      <c r="K173">
        <v>0.1322500992232396</v>
      </c>
      <c r="L173">
        <v>0.5559787573857491</v>
      </c>
      <c r="M173">
        <v>54.59</v>
      </c>
      <c r="N173">
        <v>38.34</v>
      </c>
    </row>
    <row r="174" spans="1:14">
      <c r="A174" s="1" t="s">
        <v>186</v>
      </c>
      <c r="B174">
        <f>HYPERLINK("https://www.suredividend.com/sure-analysis-research-database/","BlackRock Institutional Trust Company N.A.")</f>
        <v>0</v>
      </c>
      <c r="D174">
        <v>52.76</v>
      </c>
      <c r="E174">
        <v>7.2460197239E-05</v>
      </c>
      <c r="F174" t="s">
        <v>233</v>
      </c>
      <c r="G174" t="s">
        <v>233</v>
      </c>
      <c r="H174">
        <v>0.003823000006377</v>
      </c>
      <c r="I174">
        <v>306.008</v>
      </c>
      <c r="J174">
        <v>0</v>
      </c>
      <c r="K174" t="s">
        <v>233</v>
      </c>
      <c r="L174">
        <v>0.5758560667002101</v>
      </c>
      <c r="M174">
        <v>60.74</v>
      </c>
      <c r="N174">
        <v>47.61</v>
      </c>
    </row>
    <row r="175" spans="1:14">
      <c r="A175" s="1" t="s">
        <v>187</v>
      </c>
      <c r="B175">
        <f>HYPERLINK("https://www.suredividend.com/sure-analysis-SNA/","Snap-on, Inc.")</f>
        <v>0</v>
      </c>
      <c r="C175" t="s">
        <v>229</v>
      </c>
      <c r="D175">
        <v>238.41</v>
      </c>
      <c r="E175">
        <v>0.02718006795016988</v>
      </c>
      <c r="F175">
        <v>0.1408450704225352</v>
      </c>
      <c r="G175">
        <v>0.1458828839838071</v>
      </c>
      <c r="H175">
        <v>5.824063805414838</v>
      </c>
      <c r="I175">
        <v>12672.597484</v>
      </c>
      <c r="J175">
        <v>14.13563578805354</v>
      </c>
      <c r="K175">
        <v>0.3529735639645356</v>
      </c>
      <c r="L175">
        <v>0.7811068552940521</v>
      </c>
      <c r="M175">
        <v>250.63</v>
      </c>
      <c r="N175">
        <v>187.61</v>
      </c>
    </row>
    <row r="176" spans="1:14">
      <c r="A176" s="1" t="s">
        <v>188</v>
      </c>
      <c r="B176">
        <f>HYPERLINK("https://www.suredividend.com/sure-analysis-research-database/","Schneider National Inc")</f>
        <v>0</v>
      </c>
      <c r="C176" t="s">
        <v>229</v>
      </c>
      <c r="D176">
        <v>25.16</v>
      </c>
      <c r="E176">
        <v>0.012654441322448</v>
      </c>
      <c r="F176">
        <v>0.1428571428571428</v>
      </c>
      <c r="G176">
        <v>0.05922384104881218</v>
      </c>
      <c r="H176">
        <v>0.318385743672805</v>
      </c>
      <c r="I176">
        <v>2389.766745</v>
      </c>
      <c r="J176">
        <v>4.960080416770444</v>
      </c>
      <c r="K176">
        <v>0.1179206458047426</v>
      </c>
      <c r="L176">
        <v>0.792599322842622</v>
      </c>
      <c r="M176">
        <v>26.84</v>
      </c>
      <c r="N176">
        <v>20.19</v>
      </c>
    </row>
    <row r="177" spans="1:14">
      <c r="A177" s="1" t="s">
        <v>189</v>
      </c>
      <c r="B177">
        <f>HYPERLINK("https://www.suredividend.com/sure-analysis-SON/","Sonoco Products Co.")</f>
        <v>0</v>
      </c>
      <c r="C177" t="s">
        <v>232</v>
      </c>
      <c r="D177">
        <v>59.26</v>
      </c>
      <c r="E177">
        <v>0.0330745865676679</v>
      </c>
      <c r="F177">
        <v>0.0888888888888888</v>
      </c>
      <c r="G177">
        <v>0.0467098102600354</v>
      </c>
      <c r="H177">
        <v>1.897022374145292</v>
      </c>
      <c r="I177">
        <v>5778.574513</v>
      </c>
      <c r="J177">
        <v>13.30273374792237</v>
      </c>
      <c r="K177">
        <v>0.4291905823858127</v>
      </c>
      <c r="L177">
        <v>0.7349584399837551</v>
      </c>
      <c r="M177">
        <v>65.44</v>
      </c>
      <c r="N177">
        <v>50.68</v>
      </c>
    </row>
    <row r="178" spans="1:14">
      <c r="A178" s="1" t="s">
        <v>190</v>
      </c>
      <c r="B178">
        <f>HYPERLINK("https://www.suredividend.com/sure-analysis-research-database/","Virgin Galactic Holdings Inc")</f>
        <v>0</v>
      </c>
      <c r="C178" t="s">
        <v>229</v>
      </c>
      <c r="D178">
        <v>5.19</v>
      </c>
      <c r="E178">
        <v>0</v>
      </c>
      <c r="F178" t="s">
        <v>233</v>
      </c>
      <c r="G178" t="s">
        <v>233</v>
      </c>
      <c r="H178">
        <v>0</v>
      </c>
      <c r="I178">
        <v>1424.962087</v>
      </c>
      <c r="J178" t="s">
        <v>233</v>
      </c>
      <c r="K178">
        <v>-0</v>
      </c>
      <c r="L178">
        <v>2.245252877568013</v>
      </c>
      <c r="M178">
        <v>11.25</v>
      </c>
      <c r="N178">
        <v>3.25</v>
      </c>
    </row>
    <row r="179" spans="1:14">
      <c r="A179" s="1" t="s">
        <v>191</v>
      </c>
      <c r="B179">
        <f>HYPERLINK("https://www.suredividend.com/sure-analysis-research-database/","Spirit Aerosystems Holdings Inc")</f>
        <v>0</v>
      </c>
      <c r="C179" t="s">
        <v>229</v>
      </c>
      <c r="D179">
        <v>32.32</v>
      </c>
      <c r="E179">
        <v>0.000927893474088</v>
      </c>
      <c r="F179" t="s">
        <v>233</v>
      </c>
      <c r="G179" t="s">
        <v>233</v>
      </c>
      <c r="H179">
        <v>0.029989517082537</v>
      </c>
      <c r="I179">
        <v>3401.795479</v>
      </c>
      <c r="J179" t="s">
        <v>233</v>
      </c>
      <c r="K179" t="s">
        <v>233</v>
      </c>
      <c r="L179">
        <v>1.559488521250371</v>
      </c>
      <c r="M179">
        <v>53.26</v>
      </c>
      <c r="N179">
        <v>21.14</v>
      </c>
    </row>
    <row r="180" spans="1:14">
      <c r="A180" s="1" t="s">
        <v>192</v>
      </c>
      <c r="B180">
        <f>HYPERLINK("https://www.suredividend.com/sure-analysis-research-database/","Block Inc")</f>
        <v>0</v>
      </c>
      <c r="C180" t="s">
        <v>230</v>
      </c>
      <c r="D180">
        <v>76.16</v>
      </c>
      <c r="E180">
        <v>0</v>
      </c>
      <c r="F180" t="s">
        <v>233</v>
      </c>
      <c r="G180" t="s">
        <v>233</v>
      </c>
      <c r="H180">
        <v>0</v>
      </c>
      <c r="I180">
        <v>40929.87407</v>
      </c>
      <c r="J180" t="s">
        <v>233</v>
      </c>
      <c r="K180">
        <v>-0</v>
      </c>
      <c r="L180">
        <v>2.784145627684505</v>
      </c>
      <c r="M180">
        <v>149</v>
      </c>
      <c r="N180">
        <v>51.34</v>
      </c>
    </row>
    <row r="181" spans="1:14">
      <c r="A181" s="1" t="s">
        <v>193</v>
      </c>
      <c r="B181">
        <f>HYPERLINK("https://www.suredividend.com/sure-analysis-research-database/","Sensata Technologies Holding Plc")</f>
        <v>0</v>
      </c>
      <c r="C181" t="s">
        <v>230</v>
      </c>
      <c r="D181">
        <v>44.85</v>
      </c>
      <c r="E181">
        <v>0.007338816788401</v>
      </c>
      <c r="F181" t="s">
        <v>233</v>
      </c>
      <c r="G181" t="s">
        <v>233</v>
      </c>
      <c r="H181">
        <v>0.329145932959808</v>
      </c>
      <c r="I181">
        <v>6860.325607</v>
      </c>
      <c r="J181">
        <v>22.16533263286452</v>
      </c>
      <c r="K181">
        <v>0.1670791537867046</v>
      </c>
      <c r="L181">
        <v>1.177015593458018</v>
      </c>
      <c r="M181">
        <v>59.08</v>
      </c>
      <c r="N181">
        <v>36.54</v>
      </c>
    </row>
    <row r="182" spans="1:14">
      <c r="A182" s="1" t="s">
        <v>194</v>
      </c>
      <c r="B182">
        <f>HYPERLINK("https://www.suredividend.com/sure-analysis-research-database/","StoneCo Ltd")</f>
        <v>0</v>
      </c>
      <c r="C182" t="s">
        <v>230</v>
      </c>
      <c r="D182">
        <v>9.76</v>
      </c>
      <c r="E182">
        <v>0</v>
      </c>
      <c r="F182" t="s">
        <v>233</v>
      </c>
      <c r="G182" t="s">
        <v>233</v>
      </c>
      <c r="H182">
        <v>0</v>
      </c>
      <c r="I182">
        <v>2600.943015</v>
      </c>
      <c r="J182" t="s">
        <v>233</v>
      </c>
      <c r="K182">
        <v>-0</v>
      </c>
      <c r="L182">
        <v>2.055846201026282</v>
      </c>
      <c r="M182">
        <v>16.28</v>
      </c>
      <c r="N182">
        <v>6.81</v>
      </c>
    </row>
    <row r="183" spans="1:14">
      <c r="A183" s="1" t="s">
        <v>195</v>
      </c>
      <c r="B183">
        <f>HYPERLINK("https://www.suredividend.com/sure-analysis-SWK/","Stanley Black &amp; Decker Inc")</f>
        <v>0</v>
      </c>
      <c r="C183" t="s">
        <v>229</v>
      </c>
      <c r="D183">
        <v>85.83</v>
      </c>
      <c r="E183">
        <v>0.03728300128160317</v>
      </c>
      <c r="F183">
        <v>0.01265822784810133</v>
      </c>
      <c r="G183">
        <v>0.04893816562469966</v>
      </c>
      <c r="H183">
        <v>3.136731898739139</v>
      </c>
      <c r="I183">
        <v>12697.843492</v>
      </c>
      <c r="J183">
        <v>8.960442800352833</v>
      </c>
      <c r="K183">
        <v>0.3580744176642853</v>
      </c>
      <c r="L183">
        <v>1.117797300956755</v>
      </c>
      <c r="M183">
        <v>175.41</v>
      </c>
      <c r="N183">
        <v>69.54000000000001</v>
      </c>
    </row>
    <row r="184" spans="1:14">
      <c r="A184" s="1" t="s">
        <v>196</v>
      </c>
      <c r="B184">
        <f>HYPERLINK("https://www.suredividend.com/sure-analysis-SYF/","Synchrony Financial")</f>
        <v>0</v>
      </c>
      <c r="C184" t="s">
        <v>234</v>
      </c>
      <c r="D184">
        <v>35.41</v>
      </c>
      <c r="E184">
        <v>0.02598136119740187</v>
      </c>
      <c r="F184">
        <v>0.04545454545454541</v>
      </c>
      <c r="G184">
        <v>0.08924936491294377</v>
      </c>
      <c r="H184">
        <v>0.8914020610427721</v>
      </c>
      <c r="I184">
        <v>15953.671965</v>
      </c>
      <c r="J184">
        <v>4.969991266504673</v>
      </c>
      <c r="K184">
        <v>0.1408218105912752</v>
      </c>
      <c r="L184">
        <v>1.31904619192898</v>
      </c>
      <c r="M184">
        <v>45.92</v>
      </c>
      <c r="N184">
        <v>26.85</v>
      </c>
    </row>
    <row r="185" spans="1:14">
      <c r="A185" s="1" t="s">
        <v>197</v>
      </c>
      <c r="B185">
        <f>HYPERLINK("https://www.suredividend.com/sure-analysis-research-database/","Transdigm Group Incorporated")</f>
        <v>0</v>
      </c>
      <c r="C185" t="s">
        <v>229</v>
      </c>
      <c r="D185">
        <v>672.65</v>
      </c>
      <c r="E185">
        <v>0</v>
      </c>
      <c r="F185" t="s">
        <v>233</v>
      </c>
      <c r="G185" t="s">
        <v>233</v>
      </c>
      <c r="H185">
        <v>0</v>
      </c>
      <c r="I185">
        <v>36575.071999</v>
      </c>
      <c r="J185">
        <v>46.89111794794872</v>
      </c>
      <c r="K185">
        <v>0</v>
      </c>
      <c r="L185">
        <v>1.157822461907025</v>
      </c>
      <c r="M185">
        <v>691</v>
      </c>
      <c r="N185">
        <v>486.25</v>
      </c>
    </row>
    <row r="186" spans="1:14">
      <c r="A186" s="1" t="s">
        <v>198</v>
      </c>
      <c r="B186">
        <f>HYPERLINK("https://www.suredividend.com/sure-analysis-research-database/","Teledyne Technologies Inc")</f>
        <v>0</v>
      </c>
      <c r="C186" t="s">
        <v>230</v>
      </c>
      <c r="D186">
        <v>404.23</v>
      </c>
      <c r="E186">
        <v>0</v>
      </c>
      <c r="F186" t="s">
        <v>233</v>
      </c>
      <c r="G186" t="s">
        <v>233</v>
      </c>
      <c r="H186">
        <v>0</v>
      </c>
      <c r="I186">
        <v>18946.701923</v>
      </c>
      <c r="J186">
        <v>26.16947779473757</v>
      </c>
      <c r="K186">
        <v>0</v>
      </c>
      <c r="L186">
        <v>0.9340994560377961</v>
      </c>
      <c r="M186">
        <v>493.97</v>
      </c>
      <c r="N186">
        <v>325</v>
      </c>
    </row>
    <row r="187" spans="1:14">
      <c r="A187" s="1" t="s">
        <v>199</v>
      </c>
      <c r="B187">
        <f>HYPERLINK("https://www.suredividend.com/sure-analysis-research-database/","TREX Co., Inc.")</f>
        <v>0</v>
      </c>
      <c r="C187" t="s">
        <v>229</v>
      </c>
      <c r="D187">
        <v>50.72</v>
      </c>
      <c r="E187">
        <v>0</v>
      </c>
      <c r="F187" t="s">
        <v>233</v>
      </c>
      <c r="G187" t="s">
        <v>233</v>
      </c>
      <c r="H187">
        <v>0</v>
      </c>
      <c r="I187">
        <v>5565.930583</v>
      </c>
      <c r="J187">
        <v>27.88807843872914</v>
      </c>
      <c r="K187">
        <v>0</v>
      </c>
      <c r="L187">
        <v>1.721527729739397</v>
      </c>
      <c r="M187">
        <v>96.77</v>
      </c>
      <c r="N187">
        <v>38.68</v>
      </c>
    </row>
    <row r="188" spans="1:14">
      <c r="A188" s="1" t="s">
        <v>200</v>
      </c>
      <c r="B188">
        <f>HYPERLINK("https://www.suredividend.com/sure-analysis-research-database/","Trimble Inc")</f>
        <v>0</v>
      </c>
      <c r="C188" t="s">
        <v>230</v>
      </c>
      <c r="D188">
        <v>55.79</v>
      </c>
      <c r="E188">
        <v>0</v>
      </c>
      <c r="F188" t="s">
        <v>233</v>
      </c>
      <c r="G188" t="s">
        <v>233</v>
      </c>
      <c r="H188">
        <v>0</v>
      </c>
      <c r="I188">
        <v>13759.191511</v>
      </c>
      <c r="J188">
        <v>28.70085838733834</v>
      </c>
      <c r="K188">
        <v>0</v>
      </c>
      <c r="L188">
        <v>1.462867870537296</v>
      </c>
      <c r="M188">
        <v>74.87</v>
      </c>
      <c r="N188">
        <v>47.52</v>
      </c>
    </row>
    <row r="189" spans="1:14">
      <c r="A189" s="1" t="s">
        <v>201</v>
      </c>
      <c r="B189">
        <f>HYPERLINK("https://www.suredividend.com/sure-analysis-TRI/","Thomson-Reuters Corp")</f>
        <v>0</v>
      </c>
      <c r="C189" t="s">
        <v>229</v>
      </c>
      <c r="D189">
        <v>117.97</v>
      </c>
      <c r="E189">
        <v>0.0150885818428414</v>
      </c>
      <c r="F189">
        <v>0.1610434768973246</v>
      </c>
      <c r="G189">
        <v>0.1141672617848268</v>
      </c>
      <c r="H189">
        <v>2.04682261845356</v>
      </c>
      <c r="I189">
        <v>56160.693207</v>
      </c>
      <c r="J189">
        <v>59.55534804528102</v>
      </c>
      <c r="K189">
        <v>1.055063205388433</v>
      </c>
      <c r="L189">
        <v>0.640421059583534</v>
      </c>
      <c r="M189">
        <v>119.87</v>
      </c>
      <c r="N189">
        <v>90.42</v>
      </c>
    </row>
    <row r="190" spans="1:14">
      <c r="A190" s="1" t="s">
        <v>202</v>
      </c>
      <c r="B190">
        <f>HYPERLINK("https://www.suredividend.com/sure-analysis-research-database/","TransUnion")</f>
        <v>0</v>
      </c>
      <c r="C190" t="s">
        <v>229</v>
      </c>
      <c r="D190">
        <v>67.84999999999999</v>
      </c>
      <c r="E190">
        <v>0.005883042810501</v>
      </c>
      <c r="F190" t="s">
        <v>233</v>
      </c>
      <c r="G190" t="s">
        <v>233</v>
      </c>
      <c r="H190">
        <v>0.399164454692525</v>
      </c>
      <c r="I190">
        <v>13074.695</v>
      </c>
      <c r="J190">
        <v>10.53985892785167</v>
      </c>
      <c r="K190">
        <v>0.06217514870600079</v>
      </c>
      <c r="L190">
        <v>1.315635640313491</v>
      </c>
      <c r="M190">
        <v>104.69</v>
      </c>
      <c r="N190">
        <v>50.24</v>
      </c>
    </row>
    <row r="191" spans="1:14">
      <c r="A191" s="1" t="s">
        <v>203</v>
      </c>
      <c r="B191">
        <f>HYPERLINK("https://www.suredividend.com/sure-analysis-research-database/","TuSimple Holdings Inc")</f>
        <v>0</v>
      </c>
      <c r="C191" t="s">
        <v>233</v>
      </c>
      <c r="D191">
        <v>2.06</v>
      </c>
      <c r="E191">
        <v>0</v>
      </c>
      <c r="F191" t="s">
        <v>233</v>
      </c>
      <c r="G191" t="s">
        <v>233</v>
      </c>
      <c r="H191">
        <v>0</v>
      </c>
      <c r="I191">
        <v>415.517567</v>
      </c>
      <c r="J191" t="s">
        <v>233</v>
      </c>
      <c r="K191">
        <v>-0</v>
      </c>
      <c r="L191">
        <v>2.503014519388706</v>
      </c>
      <c r="M191">
        <v>20.28</v>
      </c>
      <c r="N191">
        <v>1.23</v>
      </c>
    </row>
    <row r="192" spans="1:14">
      <c r="A192" s="1" t="s">
        <v>204</v>
      </c>
      <c r="B192">
        <f>HYPERLINK("https://www.suredividend.com/sure-analysis-TT/","Trane Technologies plc")</f>
        <v>0</v>
      </c>
      <c r="C192" t="s">
        <v>229</v>
      </c>
      <c r="D192">
        <v>169.88</v>
      </c>
      <c r="E192">
        <v>0.01577584177066164</v>
      </c>
      <c r="F192">
        <v>0.1355932203389831</v>
      </c>
      <c r="G192">
        <v>0.08286036471404024</v>
      </c>
      <c r="H192">
        <v>2.663380998271266</v>
      </c>
      <c r="I192">
        <v>39124.603444</v>
      </c>
      <c r="J192">
        <v>23.92649427866927</v>
      </c>
      <c r="K192">
        <v>0.3859972461262705</v>
      </c>
      <c r="L192">
        <v>1.00659685056861</v>
      </c>
      <c r="M192">
        <v>183.94</v>
      </c>
      <c r="N192">
        <v>119.66</v>
      </c>
    </row>
    <row r="193" spans="1:14">
      <c r="A193" s="1" t="s">
        <v>205</v>
      </c>
      <c r="B193">
        <f>HYPERLINK("https://www.suredividend.com/sure-analysis-TTC/","Toro Co.")</f>
        <v>0</v>
      </c>
      <c r="C193" t="s">
        <v>229</v>
      </c>
      <c r="D193">
        <v>109.48</v>
      </c>
      <c r="E193">
        <v>0.01242236024844721</v>
      </c>
      <c r="F193">
        <v>0.1333333333333333</v>
      </c>
      <c r="G193">
        <v>0.1119615859385787</v>
      </c>
      <c r="H193">
        <v>1.235266041734241</v>
      </c>
      <c r="I193">
        <v>11386.84839</v>
      </c>
      <c r="J193">
        <v>25.68411833392731</v>
      </c>
      <c r="K193">
        <v>0.2941109623176764</v>
      </c>
      <c r="L193">
        <v>0.7953140002346061</v>
      </c>
      <c r="M193">
        <v>117.66</v>
      </c>
      <c r="N193">
        <v>71.40000000000001</v>
      </c>
    </row>
    <row r="194" spans="1:14">
      <c r="A194" s="1" t="s">
        <v>206</v>
      </c>
      <c r="B194">
        <f>HYPERLINK("https://www.suredividend.com/sure-analysis-TXT/","Textron Inc.")</f>
        <v>0</v>
      </c>
      <c r="C194" t="s">
        <v>229</v>
      </c>
      <c r="D194">
        <v>67.84999999999999</v>
      </c>
      <c r="E194">
        <v>0.001178556555144</v>
      </c>
      <c r="F194">
        <v>-0.92</v>
      </c>
      <c r="G194">
        <v>0</v>
      </c>
      <c r="H194">
        <v>0.079965062266577</v>
      </c>
      <c r="I194">
        <v>14165.144375</v>
      </c>
      <c r="J194">
        <v>16.82321184703088</v>
      </c>
      <c r="K194">
        <v>0.02071633737476088</v>
      </c>
      <c r="L194">
        <v>1.117510727856836</v>
      </c>
      <c r="M194">
        <v>76.04000000000001</v>
      </c>
      <c r="N194">
        <v>57.08</v>
      </c>
    </row>
    <row r="195" spans="1:14">
      <c r="A195" s="1" t="s">
        <v>207</v>
      </c>
      <c r="B195">
        <f>HYPERLINK("https://www.suredividend.com/sure-analysis-research-database/","United Airlines Holdings Inc")</f>
        <v>0</v>
      </c>
      <c r="C195" t="s">
        <v>229</v>
      </c>
      <c r="D195">
        <v>49.46</v>
      </c>
      <c r="E195">
        <v>0</v>
      </c>
      <c r="F195" t="s">
        <v>233</v>
      </c>
      <c r="G195" t="s">
        <v>233</v>
      </c>
      <c r="H195">
        <v>0</v>
      </c>
      <c r="I195">
        <v>16160.792763</v>
      </c>
      <c r="J195" t="s">
        <v>233</v>
      </c>
      <c r="K195">
        <v>-0</v>
      </c>
      <c r="L195">
        <v>1.440307639042227</v>
      </c>
      <c r="M195">
        <v>53.26</v>
      </c>
      <c r="N195">
        <v>30.54</v>
      </c>
    </row>
    <row r="196" spans="1:14">
      <c r="A196" s="1" t="s">
        <v>208</v>
      </c>
      <c r="B196">
        <f>HYPERLINK("https://www.suredividend.com/sure-analysis-UNP/","Union Pacific Corp.")</f>
        <v>0</v>
      </c>
      <c r="C196" t="s">
        <v>229</v>
      </c>
      <c r="D196">
        <v>208.66</v>
      </c>
      <c r="E196">
        <v>0.02492092399118183</v>
      </c>
      <c r="F196">
        <v>0.1016949152542375</v>
      </c>
      <c r="G196">
        <v>0.1223391137583876</v>
      </c>
      <c r="H196">
        <v>5.036216432409461</v>
      </c>
      <c r="I196">
        <v>128284.334928</v>
      </c>
      <c r="J196">
        <v>18.1423186151888</v>
      </c>
      <c r="K196">
        <v>0.4492610555226994</v>
      </c>
      <c r="L196">
        <v>0.7219038079724091</v>
      </c>
      <c r="M196">
        <v>274.06</v>
      </c>
      <c r="N196">
        <v>182.58</v>
      </c>
    </row>
    <row r="197" spans="1:14">
      <c r="A197" s="1" t="s">
        <v>209</v>
      </c>
      <c r="B197">
        <f>HYPERLINK("https://www.suredividend.com/sure-analysis-UPS/","United Parcel Service, Inc.")</f>
        <v>0</v>
      </c>
      <c r="C197" t="s">
        <v>229</v>
      </c>
      <c r="D197">
        <v>178.13</v>
      </c>
      <c r="E197">
        <v>0.03413237523157245</v>
      </c>
      <c r="F197">
        <v>0</v>
      </c>
      <c r="G197">
        <v>0.1080527581672168</v>
      </c>
      <c r="H197">
        <v>5.949679889163654</v>
      </c>
      <c r="I197">
        <v>154067.871485</v>
      </c>
      <c r="J197">
        <v>11.61986060775831</v>
      </c>
      <c r="K197">
        <v>0.4662758533827315</v>
      </c>
      <c r="L197">
        <v>0.9161187782683501</v>
      </c>
      <c r="M197">
        <v>224.24</v>
      </c>
      <c r="N197">
        <v>152.08</v>
      </c>
    </row>
    <row r="198" spans="1:14">
      <c r="A198" s="1" t="s">
        <v>210</v>
      </c>
      <c r="B198">
        <f>HYPERLINK("https://www.suredividend.com/sure-analysis-research-database/","United Rentals, Inc.")</f>
        <v>0</v>
      </c>
      <c r="C198" t="s">
        <v>229</v>
      </c>
      <c r="D198">
        <v>383.67</v>
      </c>
      <c r="E198">
        <v>0</v>
      </c>
      <c r="F198" t="s">
        <v>233</v>
      </c>
      <c r="G198" t="s">
        <v>233</v>
      </c>
      <c r="H198">
        <v>0</v>
      </c>
      <c r="I198">
        <v>26591.584905</v>
      </c>
      <c r="J198">
        <v>13.6577220879661</v>
      </c>
      <c r="K198">
        <v>0</v>
      </c>
      <c r="L198">
        <v>1.293153478386647</v>
      </c>
      <c r="M198">
        <v>394.4</v>
      </c>
      <c r="N198">
        <v>230.54</v>
      </c>
    </row>
    <row r="199" spans="1:14">
      <c r="A199" s="1" t="s">
        <v>211</v>
      </c>
      <c r="B199">
        <f>HYPERLINK("https://www.suredividend.com/sure-analysis-V/","Visa Inc")</f>
        <v>0</v>
      </c>
      <c r="C199" t="s">
        <v>234</v>
      </c>
      <c r="D199">
        <v>224.31</v>
      </c>
      <c r="E199">
        <v>0.008024608800320984</v>
      </c>
      <c r="F199">
        <v>0.05333333333333345</v>
      </c>
      <c r="G199">
        <v>0.134685643891294</v>
      </c>
      <c r="H199">
        <v>1.566811806169759</v>
      </c>
      <c r="I199">
        <v>424038.89287</v>
      </c>
      <c r="J199">
        <v>25.00813587371481</v>
      </c>
      <c r="K199">
        <v>0.2307528433239704</v>
      </c>
      <c r="L199">
        <v>0.9839685646854671</v>
      </c>
      <c r="M199">
        <v>233.54</v>
      </c>
      <c r="N199">
        <v>173.81</v>
      </c>
    </row>
    <row r="200" spans="1:14">
      <c r="A200" s="1" t="s">
        <v>212</v>
      </c>
      <c r="B200">
        <f>HYPERLINK("https://www.suredividend.com/sure-analysis-VMC/","Vulcan Materials Co")</f>
        <v>0</v>
      </c>
      <c r="C200" t="s">
        <v>235</v>
      </c>
      <c r="D200">
        <v>178.89</v>
      </c>
      <c r="E200">
        <v>0.008944043825814747</v>
      </c>
      <c r="F200">
        <v>0.08108108108108114</v>
      </c>
      <c r="G200">
        <v>0.07394092378577932</v>
      </c>
      <c r="H200">
        <v>1.594531780184028</v>
      </c>
      <c r="I200">
        <v>23775.709259</v>
      </c>
      <c r="J200">
        <v>40.0172843570159</v>
      </c>
      <c r="K200">
        <v>0.3583217483559613</v>
      </c>
      <c r="L200">
        <v>1.003854297472148</v>
      </c>
      <c r="M200">
        <v>191.55</v>
      </c>
      <c r="N200">
        <v>136.92</v>
      </c>
    </row>
    <row r="201" spans="1:14">
      <c r="A201" s="1" t="s">
        <v>213</v>
      </c>
      <c r="B201">
        <f>HYPERLINK("https://www.suredividend.com/sure-analysis-research-database/","Valmont Industries, Inc.")</f>
        <v>0</v>
      </c>
      <c r="C201" t="s">
        <v>229</v>
      </c>
      <c r="D201">
        <v>326.09</v>
      </c>
      <c r="E201">
        <v>0.006727106076557</v>
      </c>
      <c r="F201">
        <v>0.1000000000000001</v>
      </c>
      <c r="G201">
        <v>0.0796084730466029</v>
      </c>
      <c r="H201">
        <v>2.193642020504531</v>
      </c>
      <c r="I201">
        <v>6956.496883</v>
      </c>
      <c r="J201">
        <v>29.30445594417554</v>
      </c>
      <c r="K201">
        <v>0.1990600744559466</v>
      </c>
      <c r="L201">
        <v>0.8141303828469441</v>
      </c>
      <c r="M201">
        <v>352.78</v>
      </c>
      <c r="N201">
        <v>201.59</v>
      </c>
    </row>
    <row r="202" spans="1:14">
      <c r="A202" s="1" t="s">
        <v>214</v>
      </c>
      <c r="B202">
        <f>HYPERLINK("https://www.suredividend.com/sure-analysis-research-database/","Vontier Corporation")</f>
        <v>0</v>
      </c>
      <c r="C202" t="s">
        <v>233</v>
      </c>
      <c r="D202">
        <v>21.63</v>
      </c>
      <c r="E202">
        <v>0.004614980915704001</v>
      </c>
      <c r="F202" t="s">
        <v>233</v>
      </c>
      <c r="G202" t="s">
        <v>233</v>
      </c>
      <c r="H202">
        <v>0.09982203720668001</v>
      </c>
      <c r="I202">
        <v>3417.397999</v>
      </c>
      <c r="J202">
        <v>7.662327352130045</v>
      </c>
      <c r="K202">
        <v>0.03669927838480883</v>
      </c>
      <c r="L202">
        <v>1.162455769218784</v>
      </c>
      <c r="M202">
        <v>28.71</v>
      </c>
      <c r="N202">
        <v>16.53</v>
      </c>
    </row>
    <row r="203" spans="1:14">
      <c r="A203" s="1" t="s">
        <v>215</v>
      </c>
      <c r="B203">
        <f>HYPERLINK("https://www.suredividend.com/sure-analysis-research-database/","Verisk Analytics Inc")</f>
        <v>0</v>
      </c>
      <c r="C203" t="s">
        <v>229</v>
      </c>
      <c r="D203">
        <v>181.61</v>
      </c>
      <c r="E203">
        <v>0.006810288881411001</v>
      </c>
      <c r="F203" t="s">
        <v>233</v>
      </c>
      <c r="G203" t="s">
        <v>233</v>
      </c>
      <c r="H203">
        <v>1.236816563753146</v>
      </c>
      <c r="I203">
        <v>28401.6156</v>
      </c>
      <c r="J203">
        <v>27.44913076205664</v>
      </c>
      <c r="K203">
        <v>0.1917545060082397</v>
      </c>
      <c r="L203">
        <v>0.8417184984562811</v>
      </c>
      <c r="M203">
        <v>220.94</v>
      </c>
      <c r="N203">
        <v>155.53</v>
      </c>
    </row>
    <row r="204" spans="1:14">
      <c r="A204" s="1" t="s">
        <v>216</v>
      </c>
      <c r="B204">
        <f>HYPERLINK("https://www.suredividend.com/sure-analysis-research-database/","Westinghouse Air Brake Technologies Corp")</f>
        <v>0</v>
      </c>
      <c r="C204" t="s">
        <v>229</v>
      </c>
      <c r="D204">
        <v>101.85</v>
      </c>
      <c r="E204">
        <v>0.005868167972403001</v>
      </c>
      <c r="F204">
        <v>0</v>
      </c>
      <c r="G204">
        <v>0.04563955259127317</v>
      </c>
      <c r="H204">
        <v>0.5976729079892521</v>
      </c>
      <c r="I204">
        <v>18523.241948</v>
      </c>
      <c r="J204">
        <v>27.8461243962718</v>
      </c>
      <c r="K204">
        <v>0.1651030132566995</v>
      </c>
      <c r="L204">
        <v>1.008416008296741</v>
      </c>
      <c r="M204">
        <v>105.51</v>
      </c>
      <c r="N204">
        <v>77.90000000000001</v>
      </c>
    </row>
    <row r="205" spans="1:14">
      <c r="A205" s="1" t="s">
        <v>217</v>
      </c>
      <c r="B205">
        <f>HYPERLINK("https://www.suredividend.com/sure-analysis-research-database/","Waters Corp.")</f>
        <v>0</v>
      </c>
      <c r="C205" t="s">
        <v>237</v>
      </c>
      <c r="D205">
        <v>338.75</v>
      </c>
      <c r="E205">
        <v>0</v>
      </c>
      <c r="F205" t="s">
        <v>233</v>
      </c>
      <c r="G205" t="s">
        <v>233</v>
      </c>
      <c r="H205">
        <v>0</v>
      </c>
      <c r="I205">
        <v>20124.316031</v>
      </c>
      <c r="J205">
        <v>28.87558044579672</v>
      </c>
      <c r="K205">
        <v>0</v>
      </c>
      <c r="L205">
        <v>0.9638222844325011</v>
      </c>
      <c r="M205">
        <v>369</v>
      </c>
      <c r="N205">
        <v>265.61</v>
      </c>
    </row>
    <row r="206" spans="1:14">
      <c r="A206" s="1" t="s">
        <v>218</v>
      </c>
      <c r="B206">
        <f>HYPERLINK("https://www.suredividend.com/sure-analysis-research-database/","Waste Connections Inc")</f>
        <v>0</v>
      </c>
      <c r="C206" t="s">
        <v>229</v>
      </c>
      <c r="D206">
        <v>128.62</v>
      </c>
      <c r="E206">
        <v>0.007328157064842001</v>
      </c>
      <c r="F206">
        <v>0.1086956521739131</v>
      </c>
      <c r="G206">
        <v>0.127411418189695</v>
      </c>
      <c r="H206">
        <v>0.9425475616800181</v>
      </c>
      <c r="I206">
        <v>33082.501329</v>
      </c>
      <c r="J206">
        <v>40.96295451883312</v>
      </c>
      <c r="K206">
        <v>0.3020985774615442</v>
      </c>
      <c r="L206">
        <v>0.567469293450806</v>
      </c>
      <c r="M206">
        <v>147.92</v>
      </c>
      <c r="N206">
        <v>113.1</v>
      </c>
    </row>
    <row r="207" spans="1:14">
      <c r="A207" s="1" t="s">
        <v>219</v>
      </c>
      <c r="B207">
        <f>HYPERLINK("https://www.suredividend.com/sure-analysis-research-database/","WEX Inc")</f>
        <v>0</v>
      </c>
      <c r="C207" t="s">
        <v>230</v>
      </c>
      <c r="D207">
        <v>177.08</v>
      </c>
      <c r="E207">
        <v>0</v>
      </c>
      <c r="F207" t="s">
        <v>233</v>
      </c>
      <c r="G207" t="s">
        <v>233</v>
      </c>
      <c r="H207">
        <v>0</v>
      </c>
      <c r="I207">
        <v>7719.458711</v>
      </c>
      <c r="J207">
        <v>76.44012309148702</v>
      </c>
      <c r="K207">
        <v>0</v>
      </c>
      <c r="L207">
        <v>1.140976333187839</v>
      </c>
      <c r="M207">
        <v>183.38</v>
      </c>
      <c r="N207">
        <v>125</v>
      </c>
    </row>
    <row r="208" spans="1:14">
      <c r="A208" s="1" t="s">
        <v>220</v>
      </c>
      <c r="B208">
        <f>HYPERLINK("https://www.suredividend.com/sure-analysis-WM/","Waste Management, Inc.")</f>
        <v>0</v>
      </c>
      <c r="C208" t="s">
        <v>229</v>
      </c>
      <c r="D208">
        <v>152.06</v>
      </c>
      <c r="E208">
        <v>0.0184137840326187</v>
      </c>
      <c r="F208">
        <v>0.1304347826086956</v>
      </c>
      <c r="G208">
        <v>0.06928156829257182</v>
      </c>
      <c r="H208">
        <v>2.584952906394319</v>
      </c>
      <c r="I208">
        <v>62417.147218</v>
      </c>
      <c r="J208">
        <v>27.80273818163029</v>
      </c>
      <c r="K208">
        <v>0.4804745179171597</v>
      </c>
      <c r="L208">
        <v>0.500453756516274</v>
      </c>
      <c r="M208">
        <v>174.64</v>
      </c>
      <c r="N208">
        <v>136.39</v>
      </c>
    </row>
    <row r="209" spans="1:14">
      <c r="A209" s="1" t="s">
        <v>221</v>
      </c>
      <c r="B209">
        <f>HYPERLINK("https://www.suredividend.com/sure-analysis-research-database/","Advanced Drainage Systems Inc")</f>
        <v>0</v>
      </c>
      <c r="C209" t="s">
        <v>229</v>
      </c>
      <c r="D209">
        <v>89.13</v>
      </c>
      <c r="E209">
        <v>0.005265903970326001</v>
      </c>
      <c r="F209">
        <v>0.09090909090909083</v>
      </c>
      <c r="G209">
        <v>0.08447177119769855</v>
      </c>
      <c r="H209">
        <v>0.469350020875239</v>
      </c>
      <c r="I209">
        <v>7384.930858</v>
      </c>
      <c r="J209">
        <v>16.70658985193547</v>
      </c>
      <c r="K209">
        <v>0.08381250372772125</v>
      </c>
      <c r="L209">
        <v>1.405521758590422</v>
      </c>
      <c r="M209">
        <v>153.03</v>
      </c>
      <c r="N209">
        <v>79.90000000000001</v>
      </c>
    </row>
    <row r="210" spans="1:14">
      <c r="A210" s="1" t="s">
        <v>222</v>
      </c>
      <c r="B210">
        <f>HYPERLINK("https://www.suredividend.com/sure-analysis-WRK/","WestRock Co")</f>
        <v>0</v>
      </c>
      <c r="C210" t="s">
        <v>232</v>
      </c>
      <c r="D210">
        <v>37.14</v>
      </c>
      <c r="E210">
        <v>0.02961766289714594</v>
      </c>
      <c r="F210">
        <v>0.1000000000000001</v>
      </c>
      <c r="G210">
        <v>-0.08552287232192834</v>
      </c>
      <c r="H210">
        <v>1.014989512251509</v>
      </c>
      <c r="I210">
        <v>9452.800563000001</v>
      </c>
      <c r="J210">
        <v>10.00825893350979</v>
      </c>
      <c r="K210">
        <v>0.2811605297095592</v>
      </c>
      <c r="L210">
        <v>1.025551405985411</v>
      </c>
      <c r="M210">
        <v>53.76</v>
      </c>
      <c r="N210">
        <v>29.85</v>
      </c>
    </row>
    <row r="211" spans="1:14">
      <c r="A211" s="1" t="s">
        <v>223</v>
      </c>
      <c r="B211">
        <f>HYPERLINK("https://www.suredividend.com/sure-analysis-WSO/","Watsco Inc.")</f>
        <v>0</v>
      </c>
      <c r="C211" t="s">
        <v>229</v>
      </c>
      <c r="D211">
        <v>270.95</v>
      </c>
      <c r="E211">
        <v>0.03616903487728364</v>
      </c>
      <c r="F211">
        <v>0.2564102564102564</v>
      </c>
      <c r="G211">
        <v>0.1106049797188451</v>
      </c>
      <c r="H211">
        <v>8.934790908181537</v>
      </c>
      <c r="I211">
        <v>10490.970278</v>
      </c>
      <c r="J211">
        <v>21.22672717289786</v>
      </c>
      <c r="K211">
        <v>0.6423286059080904</v>
      </c>
      <c r="L211">
        <v>1.019907057210643</v>
      </c>
      <c r="M211">
        <v>302.18</v>
      </c>
      <c r="N211">
        <v>214.93</v>
      </c>
    </row>
    <row r="212" spans="1:14">
      <c r="A212" s="1" t="s">
        <v>224</v>
      </c>
      <c r="B212">
        <f>HYPERLINK("https://www.suredividend.com/sure-analysis-WU/","Western Union Company")</f>
        <v>0</v>
      </c>
      <c r="C212" t="s">
        <v>234</v>
      </c>
      <c r="D212">
        <v>14.19</v>
      </c>
      <c r="E212">
        <v>0.06624383368569416</v>
      </c>
      <c r="F212">
        <v>0</v>
      </c>
      <c r="G212">
        <v>0.04342887836291887</v>
      </c>
      <c r="H212">
        <v>0.917224045767679</v>
      </c>
      <c r="I212">
        <v>5479.763766</v>
      </c>
      <c r="J212">
        <v>6.602125018698795</v>
      </c>
      <c r="K212">
        <v>0.4347033392263882</v>
      </c>
      <c r="L212">
        <v>0.798218594419382</v>
      </c>
      <c r="M212">
        <v>19.18</v>
      </c>
      <c r="N212">
        <v>12.06</v>
      </c>
    </row>
    <row r="213" spans="1:14">
      <c r="A213" s="1" t="s">
        <v>225</v>
      </c>
      <c r="B213">
        <f>HYPERLINK("https://www.suredividend.com/sure-analysis-research-database/","Woodward Inc")</f>
        <v>0</v>
      </c>
      <c r="C213" t="s">
        <v>229</v>
      </c>
      <c r="D213">
        <v>106.99</v>
      </c>
      <c r="E213">
        <v>0.007069287811999001</v>
      </c>
      <c r="F213">
        <v>0</v>
      </c>
      <c r="G213">
        <v>0.05922384104881218</v>
      </c>
      <c r="H213">
        <v>0.7563431030057871</v>
      </c>
      <c r="I213">
        <v>6391.48342</v>
      </c>
      <c r="J213">
        <v>37.22514776101061</v>
      </c>
      <c r="K213">
        <v>0.2790933959430949</v>
      </c>
      <c r="L213">
        <v>0.9696591489322861</v>
      </c>
      <c r="M213">
        <v>128.13</v>
      </c>
      <c r="N213">
        <v>78.95</v>
      </c>
    </row>
    <row r="214" spans="1:14">
      <c r="A214" s="1" t="s">
        <v>226</v>
      </c>
      <c r="B214">
        <f>HYPERLINK("https://www.suredividend.com/sure-analysis-research-database/","XPO Inc")</f>
        <v>0</v>
      </c>
      <c r="C214" t="s">
        <v>229</v>
      </c>
      <c r="D214">
        <v>37.75</v>
      </c>
      <c r="E214">
        <v>0</v>
      </c>
      <c r="F214" t="s">
        <v>233</v>
      </c>
      <c r="G214" t="s">
        <v>233</v>
      </c>
      <c r="H214">
        <v>0</v>
      </c>
      <c r="I214">
        <v>4347.386451</v>
      </c>
      <c r="J214">
        <v>4.929009581916099</v>
      </c>
      <c r="K214">
        <v>0</v>
      </c>
      <c r="L214">
        <v>1.642132704556005</v>
      </c>
      <c r="M214">
        <v>48.08</v>
      </c>
      <c r="N214">
        <v>25.16</v>
      </c>
    </row>
    <row r="215" spans="1:14">
      <c r="A215" s="1" t="s">
        <v>227</v>
      </c>
      <c r="B215">
        <f>HYPERLINK("https://www.suredividend.com/sure-analysis-XYL/","Xylem Inc")</f>
        <v>0</v>
      </c>
      <c r="C215" t="s">
        <v>229</v>
      </c>
      <c r="D215">
        <v>110.18</v>
      </c>
      <c r="E215">
        <v>0.01089126883281902</v>
      </c>
      <c r="F215">
        <v>0.0714285714285714</v>
      </c>
      <c r="G215">
        <v>0.07394092378577932</v>
      </c>
      <c r="H215">
        <v>1.194545976751309</v>
      </c>
      <c r="I215">
        <v>19856.808396</v>
      </c>
      <c r="J215">
        <v>62.24704826257054</v>
      </c>
      <c r="K215">
        <v>0.6787193049723346</v>
      </c>
      <c r="L215">
        <v>1.133092890516573</v>
      </c>
      <c r="M215">
        <v>118.58</v>
      </c>
      <c r="N215">
        <v>71.65000000000001</v>
      </c>
    </row>
    <row r="216" spans="1:14">
      <c r="A216" s="1" t="s">
        <v>228</v>
      </c>
      <c r="B216">
        <f>HYPERLINK("https://www.suredividend.com/sure-analysis-research-database/","Zebra Technologies Corp.")</f>
        <v>0</v>
      </c>
      <c r="C216" t="s">
        <v>230</v>
      </c>
      <c r="D216">
        <v>297.03</v>
      </c>
      <c r="E216">
        <v>0</v>
      </c>
      <c r="F216" t="s">
        <v>233</v>
      </c>
      <c r="G216" t="s">
        <v>233</v>
      </c>
      <c r="H216">
        <v>0</v>
      </c>
      <c r="I216">
        <v>15335.5989</v>
      </c>
      <c r="J216">
        <v>32.76837371782051</v>
      </c>
      <c r="K216">
        <v>0</v>
      </c>
      <c r="L216">
        <v>1.499829486798716</v>
      </c>
      <c r="M216">
        <v>520.3200000000001</v>
      </c>
      <c r="N216">
        <v>224.87</v>
      </c>
    </row>
  </sheetData>
  <autoFilter ref="A1:O216"/>
  <conditionalFormatting sqref="A1:N1">
    <cfRule type="cellIs" dxfId="8" priority="15" operator="notEqual">
      <formula>-13.345</formula>
    </cfRule>
  </conditionalFormatting>
  <conditionalFormatting sqref="A2:A216">
    <cfRule type="cellIs" dxfId="0" priority="1" operator="notEqual">
      <formula>"None"</formula>
    </cfRule>
  </conditionalFormatting>
  <conditionalFormatting sqref="B2:B216">
    <cfRule type="cellIs" dxfId="1" priority="2" operator="notEqual">
      <formula>"None"</formula>
    </cfRule>
  </conditionalFormatting>
  <conditionalFormatting sqref="C2:C216">
    <cfRule type="cellIs" dxfId="0" priority="3" operator="notEqual">
      <formula>"None"</formula>
    </cfRule>
  </conditionalFormatting>
  <conditionalFormatting sqref="D2:D216">
    <cfRule type="cellIs" dxfId="2" priority="4" operator="notEqual">
      <formula>"None"</formula>
    </cfRule>
  </conditionalFormatting>
  <conditionalFormatting sqref="E2:E216">
    <cfRule type="cellIs" dxfId="3" priority="5" operator="notEqual">
      <formula>"None"</formula>
    </cfRule>
  </conditionalFormatting>
  <conditionalFormatting sqref="F2:F216">
    <cfRule type="cellIs" dxfId="4" priority="6" operator="notEqual">
      <formula>"None"</formula>
    </cfRule>
  </conditionalFormatting>
  <conditionalFormatting sqref="G2:G216">
    <cfRule type="cellIs" dxfId="3" priority="7" operator="notEqual">
      <formula>"None"</formula>
    </cfRule>
  </conditionalFormatting>
  <conditionalFormatting sqref="H2:H216">
    <cfRule type="cellIs" dxfId="2" priority="8" operator="notEqual">
      <formula>"None"</formula>
    </cfRule>
  </conditionalFormatting>
  <conditionalFormatting sqref="I2:I216">
    <cfRule type="cellIs" dxfId="5" priority="9" operator="notEqual">
      <formula>"None"</formula>
    </cfRule>
  </conditionalFormatting>
  <conditionalFormatting sqref="J2:J216">
    <cfRule type="cellIs" dxfId="6" priority="10" operator="notEqual">
      <formula>"None"</formula>
    </cfRule>
  </conditionalFormatting>
  <conditionalFormatting sqref="K2:K216">
    <cfRule type="cellIs" dxfId="3" priority="11" operator="notEqual">
      <formula>"None"</formula>
    </cfRule>
  </conditionalFormatting>
  <conditionalFormatting sqref="L2:L216">
    <cfRule type="cellIs" dxfId="7" priority="12" operator="notEqual">
      <formula>"None"</formula>
    </cfRule>
  </conditionalFormatting>
  <conditionalFormatting sqref="M2:M216">
    <cfRule type="cellIs" dxfId="2" priority="13" operator="notEqual">
      <formula>"None"</formula>
    </cfRule>
  </conditionalFormatting>
  <conditionalFormatting sqref="N2:N216">
    <cfRule type="cellIs" dxfId="2" priority="14" operator="notEqual">
      <formula>"None"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21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" width="25.7109375" customWidth="1"/>
    <col min="2" max="2" width="45.7109375" customWidth="1"/>
    <col min="3" max="3" width="25.7109375" customWidth="1"/>
    <col min="4" max="4" width="25.7109375" customWidth="1"/>
    <col min="5" max="5" width="25.7109375" customWidth="1"/>
    <col min="6" max="6" width="25.7109375" customWidth="1"/>
    <col min="7" max="7" width="25.7109375" customWidth="1"/>
    <col min="8" max="8" width="25.7109375" customWidth="1"/>
    <col min="9" max="9" width="25.7109375" customWidth="1"/>
  </cols>
  <sheetData>
    <row r="1" spans="1:9">
      <c r="A1" s="1" t="s">
        <v>13</v>
      </c>
      <c r="B1" s="1" t="s">
        <v>0</v>
      </c>
      <c r="C1" s="1" t="s">
        <v>238</v>
      </c>
      <c r="D1" s="1" t="s">
        <v>239</v>
      </c>
      <c r="E1" s="1" t="s">
        <v>240</v>
      </c>
      <c r="F1" s="1" t="s">
        <v>241</v>
      </c>
      <c r="G1" s="1" t="s">
        <v>242</v>
      </c>
      <c r="H1" s="1" t="s">
        <v>243</v>
      </c>
      <c r="I1" s="1" t="s">
        <v>244</v>
      </c>
    </row>
    <row r="2" spans="1:9">
      <c r="A2" s="1" t="s">
        <v>14</v>
      </c>
      <c r="B2">
        <f>HYPERLINK("https://www.suredividend.com/sure-analysis-research-database/","American Airlines Group Inc")</f>
        <v>0</v>
      </c>
      <c r="C2">
        <v>0.254029163468918</v>
      </c>
      <c r="D2">
        <v>0.191830780452224</v>
      </c>
      <c r="E2">
        <v>0.160511363636363</v>
      </c>
      <c r="F2">
        <v>0.284591194968553</v>
      </c>
      <c r="G2">
        <v>0.002453987730061</v>
      </c>
      <c r="H2">
        <v>0.032217308907138</v>
      </c>
      <c r="I2">
        <v>-0.711251813511789</v>
      </c>
    </row>
    <row r="3" spans="1:9">
      <c r="A3" s="1" t="s">
        <v>15</v>
      </c>
      <c r="B3">
        <f>HYPERLINK("https://www.suredividend.com/sure-analysis-research-database/","AECOM")</f>
        <v>0</v>
      </c>
      <c r="C3">
        <v>0.025050218598605</v>
      </c>
      <c r="D3">
        <v>0.211761419192624</v>
      </c>
      <c r="E3">
        <v>0.277525708824278</v>
      </c>
      <c r="F3">
        <v>0.021429412457317</v>
      </c>
      <c r="G3">
        <v>0.257875314468828</v>
      </c>
      <c r="H3">
        <v>0.631958161672028</v>
      </c>
      <c r="I3">
        <v>1.225888559317685</v>
      </c>
    </row>
    <row r="4" spans="1:9">
      <c r="A4" s="1" t="s">
        <v>16</v>
      </c>
      <c r="B4">
        <f>HYPERLINK("https://www.suredividend.com/sure-analysis-ACN/","Accenture plc")</f>
        <v>0</v>
      </c>
      <c r="C4">
        <v>0.04721562067697301</v>
      </c>
      <c r="D4">
        <v>0.044690727294263</v>
      </c>
      <c r="E4">
        <v>-0.017848013144385</v>
      </c>
      <c r="F4">
        <v>0.055378490553258</v>
      </c>
      <c r="G4">
        <v>-0.151681891144154</v>
      </c>
      <c r="H4">
        <v>0.116552259239811</v>
      </c>
      <c r="I4">
        <v>0.8713831901788911</v>
      </c>
    </row>
    <row r="5" spans="1:9">
      <c r="A5" s="1" t="s">
        <v>17</v>
      </c>
      <c r="B5">
        <f>HYPERLINK("https://www.suredividend.com/sure-analysis-ADP/","Automatic Data Processing Inc.")</f>
        <v>0</v>
      </c>
      <c r="C5">
        <v>-0.03995304404145</v>
      </c>
      <c r="D5">
        <v>0.023971829441359</v>
      </c>
      <c r="E5">
        <v>0.097478303320847</v>
      </c>
      <c r="F5">
        <v>-0.007075274219208</v>
      </c>
      <c r="G5">
        <v>0.113086949563555</v>
      </c>
      <c r="H5">
        <v>0.5293761844975661</v>
      </c>
      <c r="I5">
        <v>1.164876371018387</v>
      </c>
    </row>
    <row r="6" spans="1:9">
      <c r="A6" s="1" t="s">
        <v>18</v>
      </c>
      <c r="B6">
        <f>HYPERLINK("https://www.suredividend.com/sure-analysis-research-database/","ADT Inc")</f>
        <v>0</v>
      </c>
      <c r="C6">
        <v>-0.041484716157205</v>
      </c>
      <c r="D6">
        <v>0.001288674489946</v>
      </c>
      <c r="E6">
        <v>0.225538092180564</v>
      </c>
      <c r="F6">
        <v>-0.031973539140022</v>
      </c>
      <c r="G6">
        <v>0.244983905959757</v>
      </c>
      <c r="H6">
        <v>-0.005132969984023</v>
      </c>
      <c r="I6">
        <v>-0.161909852809224</v>
      </c>
    </row>
    <row r="7" spans="1:9">
      <c r="A7" s="1" t="s">
        <v>19</v>
      </c>
      <c r="B7">
        <f>HYPERLINK("https://www.suredividend.com/sure-analysis-research-database/","Ashford Hospitality Trust Inc")</f>
        <v>0</v>
      </c>
      <c r="C7">
        <v>0.282105263157894</v>
      </c>
      <c r="D7">
        <v>-0.217223650385604</v>
      </c>
      <c r="E7">
        <v>-0.285211267605633</v>
      </c>
      <c r="F7">
        <v>0.36241610738255</v>
      </c>
      <c r="G7">
        <v>-0.289381563593932</v>
      </c>
      <c r="H7">
        <v>-0.769318181818181</v>
      </c>
      <c r="I7">
        <v>-0.989042811301557</v>
      </c>
    </row>
    <row r="8" spans="1:9">
      <c r="A8" s="1" t="s">
        <v>20</v>
      </c>
      <c r="B8">
        <f>HYPERLINK("https://www.suredividend.com/sure-analysis-research-database/","AGCO Corp.")</f>
        <v>0</v>
      </c>
      <c r="C8">
        <v>0.022830709542639</v>
      </c>
      <c r="D8">
        <v>0.187000401756646</v>
      </c>
      <c r="E8">
        <v>0.39356210698377</v>
      </c>
      <c r="F8">
        <v>-0.011536520297065</v>
      </c>
      <c r="G8">
        <v>0.220129782861577</v>
      </c>
      <c r="H8">
        <v>0.285714955615682</v>
      </c>
      <c r="I8">
        <v>1.063492780258866</v>
      </c>
    </row>
    <row r="9" spans="1:9">
      <c r="A9" s="1" t="s">
        <v>21</v>
      </c>
      <c r="B9">
        <f>HYPERLINK("https://www.suredividend.com/sure-analysis-research-database/","AAR Corp.")</f>
        <v>0</v>
      </c>
      <c r="C9">
        <v>0.117810760667903</v>
      </c>
      <c r="D9">
        <v>0.128541325216577</v>
      </c>
      <c r="E9">
        <v>0.107282334022513</v>
      </c>
      <c r="F9">
        <v>0.07349665924276101</v>
      </c>
      <c r="G9">
        <v>0.210143108209892</v>
      </c>
      <c r="H9">
        <v>0.301998919502971</v>
      </c>
      <c r="I9">
        <v>0.174452490716464</v>
      </c>
    </row>
    <row r="10" spans="1:9">
      <c r="A10" s="1" t="s">
        <v>22</v>
      </c>
      <c r="B10">
        <f>HYPERLINK("https://www.suredividend.com/sure-analysis-research-database/","Air Lease Corp")</f>
        <v>0</v>
      </c>
      <c r="C10">
        <v>0.166092715231788</v>
      </c>
      <c r="D10">
        <v>0.306363253265908</v>
      </c>
      <c r="E10">
        <v>0.248773070529296</v>
      </c>
      <c r="F10">
        <v>0.145757418011452</v>
      </c>
      <c r="G10">
        <v>0.103484926726795</v>
      </c>
      <c r="H10">
        <v>0.055648149258384</v>
      </c>
      <c r="I10">
        <v>-0.015650750560712</v>
      </c>
    </row>
    <row r="11" spans="1:9">
      <c r="A11" s="1" t="s">
        <v>23</v>
      </c>
      <c r="B11">
        <f>HYPERLINK("https://www.suredividend.com/sure-analysis-research-database/","ETF Series Solutions Trust")</f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</row>
    <row r="12" spans="1:9">
      <c r="A12" s="1" t="s">
        <v>24</v>
      </c>
      <c r="B12">
        <f>HYPERLINK("https://www.suredividend.com/sure-analysis-research-database/","Alaska Air Group Inc.")</f>
        <v>0</v>
      </c>
      <c r="C12">
        <v>0.135886912904696</v>
      </c>
      <c r="D12">
        <v>0.214825652279931</v>
      </c>
      <c r="E12">
        <v>0.153507756425098</v>
      </c>
      <c r="F12">
        <v>0.16022356776898</v>
      </c>
      <c r="G12">
        <v>-0.042291426374471</v>
      </c>
      <c r="H12">
        <v>-0.09352256186317301</v>
      </c>
      <c r="I12">
        <v>-0.241629689390883</v>
      </c>
    </row>
    <row r="13" spans="1:9">
      <c r="A13" s="1" t="s">
        <v>25</v>
      </c>
      <c r="B13">
        <f>HYPERLINK("https://www.suredividend.com/sure-analysis-research-database/","Allegion plc")</f>
        <v>0</v>
      </c>
      <c r="C13">
        <v>0.042622950819672</v>
      </c>
      <c r="D13">
        <v>0.203979948811921</v>
      </c>
      <c r="E13">
        <v>0.08448456290302701</v>
      </c>
      <c r="F13">
        <v>0.057381721451643</v>
      </c>
      <c r="G13">
        <v>-0.06768693379572001</v>
      </c>
      <c r="H13">
        <v>-0.006264196225768</v>
      </c>
      <c r="I13">
        <v>0.369466916853794</v>
      </c>
    </row>
    <row r="14" spans="1:9">
      <c r="A14" s="1" t="s">
        <v>26</v>
      </c>
      <c r="B14">
        <f>HYPERLINK("https://www.suredividend.com/sure-analysis-research-database/","Allison Transmission Holdings Inc")</f>
        <v>0</v>
      </c>
      <c r="C14">
        <v>-0.031409958120055</v>
      </c>
      <c r="D14">
        <v>0.112188657973268</v>
      </c>
      <c r="E14">
        <v>0.063859692163011</v>
      </c>
      <c r="F14">
        <v>0.0007211538461530001</v>
      </c>
      <c r="G14">
        <v>0.09552343283307101</v>
      </c>
      <c r="H14">
        <v>-0.01628807659862</v>
      </c>
      <c r="I14">
        <v>0.009836383703865</v>
      </c>
    </row>
    <row r="15" spans="1:9">
      <c r="A15" s="1" t="s">
        <v>27</v>
      </c>
      <c r="B15">
        <f>HYPERLINK("https://www.suredividend.com/sure-analysis-AMCR/","Amcor Plc")</f>
        <v>0</v>
      </c>
      <c r="C15">
        <v>-0.018181818181818</v>
      </c>
      <c r="D15">
        <v>0.06218427287764301</v>
      </c>
      <c r="E15">
        <v>-0.040713166777022</v>
      </c>
      <c r="F15">
        <v>-0.002518891687657</v>
      </c>
      <c r="G15">
        <v>0.024093789060816</v>
      </c>
      <c r="H15">
        <v>0.121304791029561</v>
      </c>
      <c r="I15">
        <v>0.20688779397572</v>
      </c>
    </row>
    <row r="16" spans="1:9">
      <c r="A16" s="1" t="s">
        <v>28</v>
      </c>
      <c r="B16">
        <f>HYPERLINK("https://www.suredividend.com/sure-analysis-research-database/","Ametek Inc")</f>
        <v>0</v>
      </c>
      <c r="C16">
        <v>0.015246508976916</v>
      </c>
      <c r="D16">
        <v>0.197524276128088</v>
      </c>
      <c r="E16">
        <v>0.236435006468507</v>
      </c>
      <c r="F16">
        <v>0.019896936730604</v>
      </c>
      <c r="G16">
        <v>0.051699324698328</v>
      </c>
      <c r="H16">
        <v>0.208125726465074</v>
      </c>
      <c r="I16">
        <v>0.9119740561892271</v>
      </c>
    </row>
    <row r="17" spans="1:9">
      <c r="A17" s="1" t="s">
        <v>29</v>
      </c>
      <c r="B17">
        <f>HYPERLINK("https://www.suredividend.com/sure-analysis-AOS/","A.O. Smith Corp.")</f>
        <v>0</v>
      </c>
      <c r="C17">
        <v>0.033368273934311</v>
      </c>
      <c r="D17">
        <v>0.186792990397309</v>
      </c>
      <c r="E17">
        <v>0.013915410485753</v>
      </c>
      <c r="F17">
        <v>0.033368273934311</v>
      </c>
      <c r="G17">
        <v>-0.215568219041468</v>
      </c>
      <c r="H17">
        <v>0.055984118284503</v>
      </c>
      <c r="I17">
        <v>-0.036144185659976</v>
      </c>
    </row>
    <row r="18" spans="1:9">
      <c r="A18" s="1" t="s">
        <v>30</v>
      </c>
      <c r="B18">
        <f>HYPERLINK("https://www.suredividend.com/sure-analysis-research-database/","Ardagh Group S.A.")</f>
        <v>0</v>
      </c>
      <c r="C18">
        <v>-0.00182695914145</v>
      </c>
      <c r="D18">
        <v>0.05360396410509601</v>
      </c>
      <c r="E18">
        <v>0.001225743030861</v>
      </c>
      <c r="F18">
        <v>0.52986481558175</v>
      </c>
      <c r="G18">
        <v>0.8712433372396321</v>
      </c>
      <c r="H18">
        <v>0.708664135312392</v>
      </c>
      <c r="I18">
        <v>0.313408440838246</v>
      </c>
    </row>
    <row r="19" spans="1:9">
      <c r="A19" s="1" t="s">
        <v>31</v>
      </c>
      <c r="B19">
        <f>HYPERLINK("https://www.suredividend.com/sure-analysis-ATR/","Aptargroup Inc.")</f>
        <v>0</v>
      </c>
      <c r="C19">
        <v>0.023951554591467</v>
      </c>
      <c r="D19">
        <v>0.166238081806521</v>
      </c>
      <c r="E19">
        <v>0.103100834068474</v>
      </c>
      <c r="F19">
        <v>0.030096381160211</v>
      </c>
      <c r="G19">
        <v>-0.012737077304368</v>
      </c>
      <c r="H19">
        <v>-0.158860255274664</v>
      </c>
      <c r="I19">
        <v>0.362975760229837</v>
      </c>
    </row>
    <row r="20" spans="1:9">
      <c r="A20" s="1" t="s">
        <v>32</v>
      </c>
      <c r="B20">
        <f>HYPERLINK("https://www.suredividend.com/sure-analysis-research-database/","Armstrong World Industries Inc.")</f>
        <v>0</v>
      </c>
      <c r="C20">
        <v>0.07608695652173901</v>
      </c>
      <c r="D20">
        <v>-0.06780012128014501</v>
      </c>
      <c r="E20">
        <v>-0.113389431602024</v>
      </c>
      <c r="F20">
        <v>0.08251931768479301</v>
      </c>
      <c r="G20">
        <v>-0.267931247652203</v>
      </c>
      <c r="H20">
        <v>-0.04777782765099201</v>
      </c>
      <c r="I20">
        <v>0.25057686542277</v>
      </c>
    </row>
    <row r="21" spans="1:9">
      <c r="A21" s="1" t="s">
        <v>33</v>
      </c>
      <c r="B21">
        <f>HYPERLINK("https://www.suredividend.com/sure-analysis-research-database/","Axon Enterprise Inc")</f>
        <v>0</v>
      </c>
      <c r="C21">
        <v>0.05895146520146501</v>
      </c>
      <c r="D21">
        <v>0.416692189892802</v>
      </c>
      <c r="E21">
        <v>0.771034746817268</v>
      </c>
      <c r="F21">
        <v>0.115048514433797</v>
      </c>
      <c r="G21">
        <v>0.391546329723225</v>
      </c>
      <c r="H21">
        <v>0.138304417374184</v>
      </c>
      <c r="I21">
        <v>5.732896652110626</v>
      </c>
    </row>
    <row r="22" spans="1:9">
      <c r="A22" s="1" t="s">
        <v>34</v>
      </c>
      <c r="B22">
        <f>HYPERLINK("https://www.suredividend.com/sure-analysis-AXP/","American Express Co.")</f>
        <v>0</v>
      </c>
      <c r="C22">
        <v>0.034163552010718</v>
      </c>
      <c r="D22">
        <v>0.08629993773122301</v>
      </c>
      <c r="E22">
        <v>0.016821146123771</v>
      </c>
      <c r="F22">
        <v>0.029614315713979</v>
      </c>
      <c r="G22">
        <v>-0.031669393024059</v>
      </c>
      <c r="H22">
        <v>0.219102271100682</v>
      </c>
      <c r="I22">
        <v>0.654521503868371</v>
      </c>
    </row>
    <row r="23" spans="1:9">
      <c r="A23" s="1" t="s">
        <v>35</v>
      </c>
      <c r="B23">
        <f>HYPERLINK("https://www.suredividend.com/sure-analysis-research-database/","Axalta Coating Systems Ltd")</f>
        <v>0</v>
      </c>
      <c r="C23">
        <v>0.060371517027863</v>
      </c>
      <c r="D23">
        <v>0.162988115449915</v>
      </c>
      <c r="E23">
        <v>0.07959022852639801</v>
      </c>
      <c r="F23">
        <v>0.075775422065174</v>
      </c>
      <c r="G23">
        <v>-0.09570957095709501</v>
      </c>
      <c r="H23">
        <v>-0.033168666196189</v>
      </c>
      <c r="I23">
        <v>-0.134554643082754</v>
      </c>
    </row>
    <row r="24" spans="1:9">
      <c r="A24" s="1" t="s">
        <v>36</v>
      </c>
      <c r="B24">
        <f>HYPERLINK("https://www.suredividend.com/sure-analysis-research-database/","Acuity Brands, Inc.")</f>
        <v>0</v>
      </c>
      <c r="C24">
        <v>0.04175550817341801</v>
      </c>
      <c r="D24">
        <v>0.010803976782943</v>
      </c>
      <c r="E24">
        <v>-0.003940294179939</v>
      </c>
      <c r="F24">
        <v>0.062073546283436</v>
      </c>
      <c r="G24">
        <v>-0.099091254593154</v>
      </c>
      <c r="H24">
        <v>0.446044034914206</v>
      </c>
      <c r="I24">
        <v>0.097103892725956</v>
      </c>
    </row>
    <row r="25" spans="1:9">
      <c r="A25" s="1" t="s">
        <v>37</v>
      </c>
      <c r="B25">
        <f>HYPERLINK("https://www.suredividend.com/sure-analysis-research-database/","AZEK Company Inc")</f>
        <v>0</v>
      </c>
      <c r="C25">
        <v>0.114272166903745</v>
      </c>
      <c r="D25">
        <v>0.47984886649874</v>
      </c>
      <c r="E25">
        <v>0.141885325558795</v>
      </c>
      <c r="F25">
        <v>0.156496062992125</v>
      </c>
      <c r="G25">
        <v>-0.314068884997081</v>
      </c>
      <c r="H25">
        <v>-0.428640894724045</v>
      </c>
      <c r="I25">
        <v>-0.134438305709023</v>
      </c>
    </row>
    <row r="26" spans="1:9">
      <c r="A26" s="1" t="s">
        <v>38</v>
      </c>
      <c r="B26">
        <f>HYPERLINK("https://www.suredividend.com/sure-analysis-research-database/","Boeing Co.")</f>
        <v>0</v>
      </c>
      <c r="C26">
        <v>0.054897959183673</v>
      </c>
      <c r="D26">
        <v>0.463062553071044</v>
      </c>
      <c r="E26">
        <v>0.280961526547301</v>
      </c>
      <c r="F26">
        <v>0.085411307680193</v>
      </c>
      <c r="G26">
        <v>0.006425233644859</v>
      </c>
      <c r="H26">
        <v>-0.003133889397811</v>
      </c>
      <c r="I26">
        <v>-0.357597521611487</v>
      </c>
    </row>
    <row r="27" spans="1:9">
      <c r="A27" s="1" t="s">
        <v>39</v>
      </c>
      <c r="B27">
        <f>HYPERLINK("https://www.suredividend.com/sure-analysis-BAH/","Booz Allen Hamilton Holding Corp")</f>
        <v>0</v>
      </c>
      <c r="C27">
        <v>-0.106727653897465</v>
      </c>
      <c r="D27">
        <v>-0.06829365745926601</v>
      </c>
      <c r="E27">
        <v>0.013824087352831</v>
      </c>
      <c r="F27">
        <v>-0.103138155376961</v>
      </c>
      <c r="G27">
        <v>0.119762238664408</v>
      </c>
      <c r="H27">
        <v>0.026155245663141</v>
      </c>
      <c r="I27">
        <v>1.571029700960776</v>
      </c>
    </row>
    <row r="28" spans="1:9">
      <c r="A28" s="1" t="s">
        <v>40</v>
      </c>
      <c r="B28">
        <f>HYPERLINK("https://www.suredividend.com/sure-analysis-BC/","Brunswick Corp.")</f>
        <v>0</v>
      </c>
      <c r="C28">
        <v>0.08065410199556501</v>
      </c>
      <c r="D28">
        <v>0.167131144351282</v>
      </c>
      <c r="E28">
        <v>0.02595003657529</v>
      </c>
      <c r="F28">
        <v>0.08185349611542701</v>
      </c>
      <c r="G28">
        <v>-0.055288289718052</v>
      </c>
      <c r="H28">
        <v>-0.110645791135198</v>
      </c>
      <c r="I28">
        <v>0.442844983902601</v>
      </c>
    </row>
    <row r="29" spans="1:9">
      <c r="A29" s="1" t="s">
        <v>41</v>
      </c>
      <c r="B29">
        <f>HYPERLINK("https://www.suredividend.com/sure-analysis-research-database/","Berry Global Group Inc")</f>
        <v>0</v>
      </c>
      <c r="C29">
        <v>0.00084245998315</v>
      </c>
      <c r="D29">
        <v>0.257079005510831</v>
      </c>
      <c r="E29">
        <v>0.049445860784116</v>
      </c>
      <c r="F29">
        <v>-0.017044514314082</v>
      </c>
      <c r="G29">
        <v>-0.137971068335384</v>
      </c>
      <c r="H29">
        <v>0.119552782013272</v>
      </c>
      <c r="I29">
        <v>0.0010229308401</v>
      </c>
    </row>
    <row r="30" spans="1:9">
      <c r="A30" s="1" t="s">
        <v>42</v>
      </c>
      <c r="B30">
        <f>HYPERLINK("https://www.suredividend.com/sure-analysis-research-database/","Bill.com Holdings Inc")</f>
        <v>0</v>
      </c>
      <c r="C30">
        <v>-0.040837020648967</v>
      </c>
      <c r="D30">
        <v>-0.189515500856831</v>
      </c>
      <c r="E30">
        <v>-0.245358282564548</v>
      </c>
      <c r="F30">
        <v>-0.045062408223201</v>
      </c>
      <c r="G30">
        <v>-0.33679648161132</v>
      </c>
      <c r="H30">
        <v>-0.200660674502573</v>
      </c>
      <c r="I30">
        <v>1.930985915492957</v>
      </c>
    </row>
    <row r="31" spans="1:9">
      <c r="A31" s="1" t="s">
        <v>43</v>
      </c>
      <c r="B31">
        <f>HYPERLINK("https://www.suredividend.com/sure-analysis-research-database/","TopBuild Corp")</f>
        <v>0</v>
      </c>
      <c r="C31">
        <v>0.175470514429109</v>
      </c>
      <c r="D31">
        <v>0.17370333249812</v>
      </c>
      <c r="E31">
        <v>-0.0006400341351530001</v>
      </c>
      <c r="F31">
        <v>0.197328902805291</v>
      </c>
      <c r="G31">
        <v>-0.189751351351351</v>
      </c>
      <c r="H31">
        <v>-0.130372226863454</v>
      </c>
      <c r="I31">
        <v>1.424560041407867</v>
      </c>
    </row>
    <row r="32" spans="1:9">
      <c r="A32" s="1" t="s">
        <v>44</v>
      </c>
      <c r="B32">
        <f>HYPERLINK("https://www.suredividend.com/sure-analysis-research-database/","Builders Firstsource Inc")</f>
        <v>0</v>
      </c>
      <c r="C32">
        <v>0.07301587301587201</v>
      </c>
      <c r="D32">
        <v>0.260298295454545</v>
      </c>
      <c r="E32">
        <v>0.080529760998629</v>
      </c>
      <c r="F32">
        <v>0.094019728729963</v>
      </c>
      <c r="G32">
        <v>0.05940298507462601</v>
      </c>
      <c r="H32">
        <v>0.6661971830985911</v>
      </c>
      <c r="I32">
        <v>2.181532944867772</v>
      </c>
    </row>
    <row r="33" spans="1:9">
      <c r="A33" s="1" t="s">
        <v>45</v>
      </c>
      <c r="B33">
        <f>HYPERLINK("https://www.suredividend.com/sure-analysis-research-database/","Ball Corp.")</f>
        <v>0</v>
      </c>
      <c r="C33">
        <v>-0.205101807366735</v>
      </c>
      <c r="D33">
        <v>-0.25950790149505</v>
      </c>
      <c r="E33">
        <v>-0.235424208082564</v>
      </c>
      <c r="F33">
        <v>-0.276583650936256</v>
      </c>
      <c r="G33">
        <v>-0.227521532462104</v>
      </c>
      <c r="H33">
        <v>0.09319963439402</v>
      </c>
      <c r="I33">
        <v>0.8134275581489411</v>
      </c>
    </row>
    <row r="34" spans="1:9">
      <c r="A34" s="1" t="s">
        <v>46</v>
      </c>
      <c r="B34">
        <f>HYPERLINK("https://www.suredividend.com/sure-analysis-research-database/","BWX Technologies Inc")</f>
        <v>0</v>
      </c>
      <c r="C34">
        <v>-0.036468984321745</v>
      </c>
      <c r="D34">
        <v>0.023476235041118</v>
      </c>
      <c r="E34">
        <v>0.031557937103062</v>
      </c>
      <c r="F34">
        <v>-0.026515151515151</v>
      </c>
      <c r="G34">
        <v>0.186919949030038</v>
      </c>
      <c r="H34">
        <v>0.000120283302554</v>
      </c>
      <c r="I34">
        <v>-0.053265931136566</v>
      </c>
    </row>
    <row r="35" spans="1:9">
      <c r="A35" s="1" t="s">
        <v>47</v>
      </c>
      <c r="B35">
        <f>HYPERLINK("https://www.suredividend.com/sure-analysis-research-database/","Cae Inc.")</f>
        <v>0</v>
      </c>
      <c r="C35">
        <v>0.084780388151174</v>
      </c>
      <c r="D35">
        <v>0.204081632653061</v>
      </c>
      <c r="E35">
        <v>-0.184331797235023</v>
      </c>
      <c r="F35">
        <v>0.09824198552223301</v>
      </c>
      <c r="G35">
        <v>-0.134826883910387</v>
      </c>
      <c r="H35">
        <v>-0.116472545757071</v>
      </c>
      <c r="I35">
        <v>0.173954136198577</v>
      </c>
    </row>
    <row r="36" spans="1:9">
      <c r="A36" s="1" t="s">
        <v>48</v>
      </c>
      <c r="B36">
        <f>HYPERLINK("https://www.suredividend.com/sure-analysis-CARR/","Carrier Global Corp")</f>
        <v>0</v>
      </c>
      <c r="C36">
        <v>0.011404133998574</v>
      </c>
      <c r="D36">
        <v>0.220081912006213</v>
      </c>
      <c r="E36">
        <v>0.121886941626037</v>
      </c>
      <c r="F36">
        <v>0.032</v>
      </c>
      <c r="G36">
        <v>-0.09454814613146301</v>
      </c>
      <c r="H36">
        <v>0.10055738823797</v>
      </c>
      <c r="I36">
        <v>2.5475</v>
      </c>
    </row>
    <row r="37" spans="1:9">
      <c r="A37" s="1" t="s">
        <v>49</v>
      </c>
      <c r="B37">
        <f>HYPERLINK("https://www.suredividend.com/sure-analysis-CAT/","Caterpillar Inc.")</f>
        <v>0</v>
      </c>
      <c r="C37">
        <v>0.037938737049146</v>
      </c>
      <c r="D37">
        <v>0.31900393572477</v>
      </c>
      <c r="E37">
        <v>0.39554483029189</v>
      </c>
      <c r="F37">
        <v>0.047340670715774</v>
      </c>
      <c r="G37">
        <v>0.193697225111668</v>
      </c>
      <c r="H37">
        <v>0.356864415713132</v>
      </c>
      <c r="I37">
        <v>0.649664200747571</v>
      </c>
    </row>
    <row r="38" spans="1:9">
      <c r="A38" s="1" t="s">
        <v>50</v>
      </c>
      <c r="B38">
        <f>HYPERLINK("https://www.suredividend.com/sure-analysis-research-database/","Crown Holdings, Inc.")</f>
        <v>0</v>
      </c>
      <c r="C38">
        <v>0.060550904016502</v>
      </c>
      <c r="D38">
        <v>0.044204248262546</v>
      </c>
      <c r="E38">
        <v>-0.09719417452662001</v>
      </c>
      <c r="F38">
        <v>0.063131005960345</v>
      </c>
      <c r="G38">
        <v>-0.216892892630998</v>
      </c>
      <c r="H38">
        <v>-0.060032113776982</v>
      </c>
      <c r="I38">
        <v>0.535706943539048</v>
      </c>
    </row>
    <row r="39" spans="1:9">
      <c r="A39" s="1" t="s">
        <v>51</v>
      </c>
      <c r="B39">
        <f>HYPERLINK("https://www.suredividend.com/sure-analysis-research-database/","Cognex Corp.")</f>
        <v>0</v>
      </c>
      <c r="C39">
        <v>0.074807251510731</v>
      </c>
      <c r="D39">
        <v>0.181970255963702</v>
      </c>
      <c r="E39">
        <v>0.048086399057169</v>
      </c>
      <c r="F39">
        <v>0.09488431330927601</v>
      </c>
      <c r="G39">
        <v>-0.215562223496329</v>
      </c>
      <c r="H39">
        <v>-0.389525112555567</v>
      </c>
      <c r="I39">
        <v>-0.217463994696111</v>
      </c>
    </row>
    <row r="40" spans="1:9">
      <c r="A40" s="1" t="s">
        <v>52</v>
      </c>
      <c r="B40">
        <f>HYPERLINK("https://www.suredividend.com/sure-analysis-CHRW/","C.H. Robinson Worldwide, Inc.")</f>
        <v>0</v>
      </c>
      <c r="C40">
        <v>0.006780025828669001</v>
      </c>
      <c r="D40">
        <v>0.000455578916748</v>
      </c>
      <c r="E40">
        <v>-0.067087898170475</v>
      </c>
      <c r="F40">
        <v>0.021734381826124</v>
      </c>
      <c r="G40">
        <v>-0.08964403184056301</v>
      </c>
      <c r="H40">
        <v>0.002717143729936</v>
      </c>
      <c r="I40">
        <v>0.106003750127092</v>
      </c>
    </row>
    <row r="41" spans="1:9">
      <c r="A41" s="1" t="s">
        <v>53</v>
      </c>
      <c r="B41">
        <f>HYPERLINK("https://www.suredividend.com/sure-analysis-CMI/","Cummins Inc.")</f>
        <v>0</v>
      </c>
      <c r="C41">
        <v>-0.027536949880274</v>
      </c>
      <c r="D41">
        <v>0.018251581413223</v>
      </c>
      <c r="E41">
        <v>0.157842063559163</v>
      </c>
      <c r="F41">
        <v>-0.02781790416443</v>
      </c>
      <c r="G41">
        <v>0.08320315428022701</v>
      </c>
      <c r="H41">
        <v>-0.001522196473133</v>
      </c>
      <c r="I41">
        <v>0.4302863669511851</v>
      </c>
    </row>
    <row r="42" spans="1:9">
      <c r="A42" s="1" t="s">
        <v>54</v>
      </c>
      <c r="B42">
        <f>HYPERLINK("https://www.suredividend.com/sure-analysis-research-database/","CNH Industrial NV")</f>
        <v>0</v>
      </c>
      <c r="C42">
        <v>0.049969154842689</v>
      </c>
      <c r="D42">
        <v>0.342271293375394</v>
      </c>
      <c r="E42">
        <v>0.421888053467</v>
      </c>
      <c r="F42">
        <v>0.05977584059775801</v>
      </c>
      <c r="G42">
        <v>0.11149568658695</v>
      </c>
      <c r="H42">
        <v>0.265888688072234</v>
      </c>
      <c r="I42">
        <v>0.248835178703764</v>
      </c>
    </row>
    <row r="43" spans="1:9">
      <c r="A43" s="1" t="s">
        <v>55</v>
      </c>
      <c r="B43">
        <f>HYPERLINK("https://www.suredividend.com/sure-analysis-research-database/","Core &amp; Main Inc")</f>
        <v>0</v>
      </c>
      <c r="C43">
        <v>0.07190549563430901</v>
      </c>
      <c r="D43">
        <v>-0.032900834105653</v>
      </c>
      <c r="E43">
        <v>-0.074090505767524</v>
      </c>
      <c r="F43">
        <v>0.08078715691351601</v>
      </c>
      <c r="G43">
        <v>-0.126412724989535</v>
      </c>
      <c r="H43">
        <v>-0.119409282700421</v>
      </c>
      <c r="I43">
        <v>-0.119409282700421</v>
      </c>
    </row>
    <row r="44" spans="1:9">
      <c r="A44" s="1" t="s">
        <v>56</v>
      </c>
      <c r="B44">
        <f>HYPERLINK("https://www.suredividend.com/sure-analysis-research-database/","Cornerstone Building Brands Inc")</f>
        <v>0</v>
      </c>
      <c r="C44">
        <v>0.008588957055214001</v>
      </c>
      <c r="D44">
        <v>0.011070110701107</v>
      </c>
      <c r="E44">
        <v>0.6234364713627381</v>
      </c>
      <c r="F44">
        <v>0.413990825688073</v>
      </c>
      <c r="G44">
        <v>0.482862297053517</v>
      </c>
      <c r="H44">
        <v>3.172588832487309</v>
      </c>
      <c r="I44">
        <v>0.405128205128205</v>
      </c>
    </row>
    <row r="45" spans="1:9">
      <c r="A45" s="1" t="s">
        <v>57</v>
      </c>
      <c r="B45">
        <f>HYPERLINK("https://www.suredividend.com/sure-analysis-COF/","Capital One Financial Corp.")</f>
        <v>0</v>
      </c>
      <c r="C45">
        <v>0.161168078466339</v>
      </c>
      <c r="D45">
        <v>0.09461863289298501</v>
      </c>
      <c r="E45">
        <v>-0.07279428190507001</v>
      </c>
      <c r="F45">
        <v>0.120697074010327</v>
      </c>
      <c r="G45">
        <v>-0.270277501880692</v>
      </c>
      <c r="H45">
        <v>-0.004964670419618</v>
      </c>
      <c r="I45">
        <v>0.086257250490838</v>
      </c>
    </row>
    <row r="46" spans="1:9">
      <c r="A46" s="1" t="s">
        <v>58</v>
      </c>
      <c r="B46">
        <f>HYPERLINK("https://www.suredividend.com/sure-analysis-research-database/","Coherent Corp")</f>
        <v>0</v>
      </c>
      <c r="C46">
        <v>0.271322436849925</v>
      </c>
      <c r="D46">
        <v>0.327746741154562</v>
      </c>
      <c r="E46">
        <v>-0.186692015209125</v>
      </c>
      <c r="F46">
        <v>0.218803418803418</v>
      </c>
      <c r="G46">
        <v>-0.322135953097765</v>
      </c>
      <c r="H46">
        <v>-0.541331617883563</v>
      </c>
      <c r="I46">
        <v>-0.192067988668555</v>
      </c>
    </row>
    <row r="47" spans="1:9">
      <c r="A47" s="1" t="s">
        <v>59</v>
      </c>
      <c r="B47">
        <f>HYPERLINK("https://www.suredividend.com/sure-analysis-CP/","Canadian Pacific Railway Ltd")</f>
        <v>0</v>
      </c>
      <c r="C47">
        <v>0.04639903193888301</v>
      </c>
      <c r="D47">
        <v>0.119938467716052</v>
      </c>
      <c r="E47">
        <v>0.07386062452295801</v>
      </c>
      <c r="F47">
        <v>0.06193859766724701</v>
      </c>
      <c r="G47">
        <v>0.069718761605725</v>
      </c>
      <c r="H47">
        <v>0.154477919753509</v>
      </c>
      <c r="I47">
        <v>1.223220174860013</v>
      </c>
    </row>
    <row r="48" spans="1:9">
      <c r="A48" s="1" t="s">
        <v>60</v>
      </c>
      <c r="B48">
        <f>HYPERLINK("https://www.suredividend.com/sure-analysis-research-database/","Copart, Inc.")</f>
        <v>0</v>
      </c>
      <c r="C48">
        <v>0.03980343980343901</v>
      </c>
      <c r="D48">
        <v>0.158077168658214</v>
      </c>
      <c r="E48">
        <v>0.026188166828321</v>
      </c>
      <c r="F48">
        <v>0.04253572015109201</v>
      </c>
      <c r="G48">
        <v>0.002131186360407</v>
      </c>
      <c r="H48">
        <v>0.09732065687121801</v>
      </c>
      <c r="I48">
        <v>1.779943069848915</v>
      </c>
    </row>
    <row r="49" spans="1:9">
      <c r="A49" s="1" t="s">
        <v>61</v>
      </c>
      <c r="B49">
        <f>HYPERLINK("https://www.suredividend.com/sure-analysis-research-database/","Crane Holdings Co.")</f>
        <v>0</v>
      </c>
      <c r="C49">
        <v>0.08155106935838401</v>
      </c>
      <c r="D49">
        <v>0.09306396272552801</v>
      </c>
      <c r="E49">
        <v>0.143210878144833</v>
      </c>
      <c r="F49">
        <v>0.07735191637630601</v>
      </c>
      <c r="G49">
        <v>0.167008868490976</v>
      </c>
      <c r="H49">
        <v>0.167008868490976</v>
      </c>
      <c r="I49">
        <v>0.167008868490976</v>
      </c>
    </row>
    <row r="50" spans="1:9">
      <c r="A50" s="1" t="s">
        <v>62</v>
      </c>
      <c r="B50">
        <f>HYPERLINK("https://www.suredividend.com/sure-analysis-CSL/","Carlisle Companies Inc.")</f>
        <v>0</v>
      </c>
      <c r="C50">
        <v>-0.013424783572414</v>
      </c>
      <c r="D50">
        <v>-0.135996812088279</v>
      </c>
      <c r="E50">
        <v>-0.112984159679395</v>
      </c>
      <c r="F50">
        <v>0.001060895395714</v>
      </c>
      <c r="G50">
        <v>0.046875062406445</v>
      </c>
      <c r="H50">
        <v>0.574181028816388</v>
      </c>
      <c r="I50">
        <v>1.127461935205752</v>
      </c>
    </row>
    <row r="51" spans="1:9">
      <c r="A51" s="1" t="s">
        <v>63</v>
      </c>
      <c r="B51">
        <f>HYPERLINK("https://www.suredividend.com/sure-analysis-CSX/","CSX Corp.")</f>
        <v>0</v>
      </c>
      <c r="C51">
        <v>0.025304292120435</v>
      </c>
      <c r="D51">
        <v>0.165988540456269</v>
      </c>
      <c r="E51">
        <v>0.03935995428244801</v>
      </c>
      <c r="F51">
        <v>0.033247256294383</v>
      </c>
      <c r="G51">
        <v>-0.049604075924787</v>
      </c>
      <c r="H51">
        <v>0.07325708882786601</v>
      </c>
      <c r="I51">
        <v>0.7753940698177461</v>
      </c>
    </row>
    <row r="52" spans="1:9">
      <c r="A52" s="1" t="s">
        <v>64</v>
      </c>
      <c r="B52">
        <f>HYPERLINK("https://www.suredividend.com/sure-analysis-CTAS/","Cintas Corporation")</f>
        <v>0</v>
      </c>
      <c r="C52">
        <v>-0.05994961131807301</v>
      </c>
      <c r="D52">
        <v>0.094374132309594</v>
      </c>
      <c r="E52">
        <v>0.09717411377837501</v>
      </c>
      <c r="F52">
        <v>-0.033368761348035</v>
      </c>
      <c r="G52">
        <v>0.162322589714902</v>
      </c>
      <c r="H52">
        <v>0.342964655619009</v>
      </c>
      <c r="I52">
        <v>1.77637861778256</v>
      </c>
    </row>
    <row r="53" spans="1:9">
      <c r="A53" s="1" t="s">
        <v>65</v>
      </c>
      <c r="B53">
        <f>HYPERLINK("https://www.suredividend.com/sure-analysis-research-database/","Curtiss-Wright Corp.")</f>
        <v>0</v>
      </c>
      <c r="C53">
        <v>-0.05006564029120401</v>
      </c>
      <c r="D53">
        <v>-0.03199541263483401</v>
      </c>
      <c r="E53">
        <v>0.167355977942039</v>
      </c>
      <c r="F53">
        <v>-0.046709383795436</v>
      </c>
      <c r="G53">
        <v>0.166051130745103</v>
      </c>
      <c r="H53">
        <v>0.394908265000149</v>
      </c>
      <c r="I53">
        <v>0.227997636418896</v>
      </c>
    </row>
    <row r="54" spans="1:9">
      <c r="A54" s="1" t="s">
        <v>66</v>
      </c>
      <c r="B54">
        <f>HYPERLINK("https://www.suredividend.com/sure-analysis-research-database/","Delta Air Lines, Inc.")</f>
        <v>0</v>
      </c>
      <c r="C54">
        <v>0.159192159192159</v>
      </c>
      <c r="D54">
        <v>0.197974217311234</v>
      </c>
      <c r="E54">
        <v>0.221214017521902</v>
      </c>
      <c r="F54">
        <v>0.187766281192939</v>
      </c>
      <c r="G54">
        <v>0.030903328050713</v>
      </c>
      <c r="H54">
        <v>-0.040324563560363</v>
      </c>
      <c r="I54">
        <v>-0.3104959023706</v>
      </c>
    </row>
    <row r="55" spans="1:9">
      <c r="A55" s="1" t="s">
        <v>67</v>
      </c>
      <c r="B55">
        <f>HYPERLINK("https://www.suredividend.com/sure-analysis-DCI/","Donaldson Co. Inc.")</f>
        <v>0</v>
      </c>
      <c r="C55">
        <v>-0.013399503722084</v>
      </c>
      <c r="D55">
        <v>0.125933085894875</v>
      </c>
      <c r="E55">
        <v>0.166936029834742</v>
      </c>
      <c r="F55">
        <v>0.01307966706302</v>
      </c>
      <c r="G55">
        <v>0.08136334461113301</v>
      </c>
      <c r="H55">
        <v>0.048289147816855</v>
      </c>
      <c r="I55">
        <v>0.236587565701489</v>
      </c>
    </row>
    <row r="56" spans="1:9">
      <c r="A56" s="1" t="s">
        <v>68</v>
      </c>
      <c r="B56">
        <f>HYPERLINK("https://www.suredividend.com/sure-analysis-DD/","DuPont de Nemours Inc")</f>
        <v>0</v>
      </c>
      <c r="C56">
        <v>0.08269906323185</v>
      </c>
      <c r="D56">
        <v>0.337238206289376</v>
      </c>
      <c r="E56">
        <v>0.294399277642258</v>
      </c>
      <c r="F56">
        <v>0.077808538539997</v>
      </c>
      <c r="G56">
        <v>-0.026255685221386</v>
      </c>
      <c r="H56">
        <v>-0.053568024238485</v>
      </c>
      <c r="I56">
        <v>-0.492946353902469</v>
      </c>
    </row>
    <row r="57" spans="1:9">
      <c r="A57" s="1" t="s">
        <v>69</v>
      </c>
      <c r="B57">
        <f>HYPERLINK("https://www.suredividend.com/sure-analysis-DE/","Deere &amp; Co.")</f>
        <v>0</v>
      </c>
      <c r="C57">
        <v>-0.06768269422898701</v>
      </c>
      <c r="D57">
        <v>0.07489330911638301</v>
      </c>
      <c r="E57">
        <v>0.305042370968941</v>
      </c>
      <c r="F57">
        <v>-0.04235469726653501</v>
      </c>
      <c r="G57">
        <v>0.141074427454928</v>
      </c>
      <c r="H57">
        <v>0.375724592400545</v>
      </c>
      <c r="I57">
        <v>1.604549906373218</v>
      </c>
    </row>
    <row r="58" spans="1:9">
      <c r="A58" s="1" t="s">
        <v>70</v>
      </c>
      <c r="B58">
        <f>HYPERLINK("https://www.suredividend.com/sure-analysis-DOV/","Dover Corp.")</f>
        <v>0</v>
      </c>
      <c r="C58">
        <v>0.033296255098257</v>
      </c>
      <c r="D58">
        <v>0.120118973452038</v>
      </c>
      <c r="E58">
        <v>0.101720578549577</v>
      </c>
      <c r="F58">
        <v>0.029022967284543</v>
      </c>
      <c r="G58">
        <v>-0.185224817488371</v>
      </c>
      <c r="H58">
        <v>0.14617187313636</v>
      </c>
      <c r="I58">
        <v>0.8081943620774901</v>
      </c>
    </row>
    <row r="59" spans="1:9">
      <c r="A59" s="1" t="s">
        <v>71</v>
      </c>
      <c r="B59">
        <f>HYPERLINK("https://www.suredividend.com/sure-analysis-research-database/","Diversey Holdings Ltd")</f>
        <v>0</v>
      </c>
      <c r="C59">
        <v>0.220224719101123</v>
      </c>
      <c r="D59">
        <v>0.11042944785276</v>
      </c>
      <c r="E59">
        <v>-0.258196721311475</v>
      </c>
      <c r="F59">
        <v>0.274647887323943</v>
      </c>
      <c r="G59">
        <v>-0.4958217270194981</v>
      </c>
      <c r="H59">
        <v>-0.6375166889185581</v>
      </c>
      <c r="I59">
        <v>-0.6375166889185581</v>
      </c>
    </row>
    <row r="60" spans="1:9">
      <c r="A60" s="1" t="s">
        <v>72</v>
      </c>
      <c r="B60">
        <f>HYPERLINK("https://www.suredividend.com/sure-analysis-research-database/","Euronet Worldwide Inc")</f>
        <v>0</v>
      </c>
      <c r="C60">
        <v>0.178289544815655</v>
      </c>
      <c r="D60">
        <v>0.321931101407084</v>
      </c>
      <c r="E60">
        <v>0.054985479186834</v>
      </c>
      <c r="F60">
        <v>0.154693791057427</v>
      </c>
      <c r="G60">
        <v>-0.111889821530437</v>
      </c>
      <c r="H60">
        <v>-0.220067272597151</v>
      </c>
      <c r="I60">
        <v>0.143426712831812</v>
      </c>
    </row>
    <row r="61" spans="1:9">
      <c r="A61" s="1" t="s">
        <v>73</v>
      </c>
      <c r="B61">
        <f>HYPERLINK("https://www.suredividend.com/sure-analysis-research-database/","Equifax, Inc.")</f>
        <v>0</v>
      </c>
      <c r="C61">
        <v>0.130291340980611</v>
      </c>
      <c r="D61">
        <v>0.4677850544166031</v>
      </c>
      <c r="E61">
        <v>0.114835740825846</v>
      </c>
      <c r="F61">
        <v>0.145760444535912</v>
      </c>
      <c r="G61">
        <v>-0.005371325358676</v>
      </c>
      <c r="H61">
        <v>0.265855883765678</v>
      </c>
      <c r="I61">
        <v>0.8800528160690521</v>
      </c>
    </row>
    <row r="62" spans="1:9">
      <c r="A62" s="1" t="s">
        <v>74</v>
      </c>
      <c r="B62">
        <f>HYPERLINK("https://www.suredividend.com/sure-analysis-EMR/","Emerson Electric Co.")</f>
        <v>0</v>
      </c>
      <c r="C62">
        <v>-0.097437487084108</v>
      </c>
      <c r="D62">
        <v>0.06253573209745801</v>
      </c>
      <c r="E62">
        <v>0.061927322107418</v>
      </c>
      <c r="F62">
        <v>-0.09067249635644301</v>
      </c>
      <c r="G62">
        <v>-0.035323611103441</v>
      </c>
      <c r="H62">
        <v>0.09025052671519401</v>
      </c>
      <c r="I62">
        <v>0.3711531971336851</v>
      </c>
    </row>
    <row r="63" spans="1:9">
      <c r="A63" s="1" t="s">
        <v>75</v>
      </c>
      <c r="B63">
        <f>HYPERLINK("https://www.suredividend.com/sure-analysis-research-database/","Energizer Holdings Inc")</f>
        <v>0</v>
      </c>
      <c r="C63">
        <v>0.06714200831847901</v>
      </c>
      <c r="D63">
        <v>0.323995576852193</v>
      </c>
      <c r="E63">
        <v>0.243207697366144</v>
      </c>
      <c r="F63">
        <v>0.07064083457526001</v>
      </c>
      <c r="G63">
        <v>-0.051284015244957</v>
      </c>
      <c r="H63">
        <v>-0.205589184335598</v>
      </c>
      <c r="I63">
        <v>-0.251507612034223</v>
      </c>
    </row>
    <row r="64" spans="1:9">
      <c r="A64" s="1" t="s">
        <v>76</v>
      </c>
      <c r="B64">
        <f>HYPERLINK("https://www.suredividend.com/sure-analysis-ETN/","Eaton Corporation plc")</f>
        <v>0</v>
      </c>
      <c r="C64">
        <v>-0.016506450796863</v>
      </c>
      <c r="D64">
        <v>0.121871406454926</v>
      </c>
      <c r="E64">
        <v>0.144333485165461</v>
      </c>
      <c r="F64">
        <v>-0.009174896463841</v>
      </c>
      <c r="G64">
        <v>-0.00999490705373</v>
      </c>
      <c r="H64">
        <v>0.295356425012848</v>
      </c>
      <c r="I64">
        <v>1.155406604129244</v>
      </c>
    </row>
    <row r="65" spans="1:9">
      <c r="A65" s="1" t="s">
        <v>77</v>
      </c>
      <c r="B65">
        <f>HYPERLINK("https://www.suredividend.com/sure-analysis-research-database/","Eagle Materials Inc.")</f>
        <v>0</v>
      </c>
      <c r="C65">
        <v>0.050336574420344</v>
      </c>
      <c r="D65">
        <v>0.237635106075455</v>
      </c>
      <c r="E65">
        <v>0.15224899015136</v>
      </c>
      <c r="F65">
        <v>0.05705683101242</v>
      </c>
      <c r="G65">
        <v>-0.021904246494338</v>
      </c>
      <c r="H65">
        <v>0.24812465781671</v>
      </c>
      <c r="I65">
        <v>0.229055168762061</v>
      </c>
    </row>
    <row r="66" spans="1:9">
      <c r="A66" s="1" t="s">
        <v>78</v>
      </c>
      <c r="B66">
        <f>HYPERLINK("https://www.suredividend.com/sure-analysis-EXPD/","Expeditors International Of Washington, Inc.")</f>
        <v>0</v>
      </c>
      <c r="C66">
        <v>-0.008085501858736001</v>
      </c>
      <c r="D66">
        <v>0.155066578933698</v>
      </c>
      <c r="E66">
        <v>0.058184796165827</v>
      </c>
      <c r="F66">
        <v>0.027040030792917</v>
      </c>
      <c r="G66">
        <v>-0.07588673053695101</v>
      </c>
      <c r="H66">
        <v>0.152392675131726</v>
      </c>
      <c r="I66">
        <v>0.684706001202797</v>
      </c>
    </row>
    <row r="67" spans="1:9">
      <c r="A67" s="1" t="s">
        <v>79</v>
      </c>
      <c r="B67">
        <f>HYPERLINK("https://www.suredividend.com/sure-analysis-FAST/","Fastenal Co.")</f>
        <v>0</v>
      </c>
      <c r="C67">
        <v>0.022110972048393</v>
      </c>
      <c r="D67">
        <v>0.070165744649717</v>
      </c>
      <c r="E67">
        <v>0.0180993124713</v>
      </c>
      <c r="F67">
        <v>0.03550295857988101</v>
      </c>
      <c r="G67">
        <v>-0.112018020597557</v>
      </c>
      <c r="H67">
        <v>0.06479147471446201</v>
      </c>
      <c r="I67">
        <v>1.083980146899335</v>
      </c>
    </row>
    <row r="68" spans="1:9">
      <c r="A68" s="1" t="s">
        <v>80</v>
      </c>
      <c r="B68">
        <f>HYPERLINK("https://www.suredividend.com/sure-analysis-research-database/","Fortune Brands Home &amp; Security Inc")</f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</row>
    <row r="69" spans="1:9">
      <c r="A69" s="1" t="s">
        <v>81</v>
      </c>
      <c r="B69">
        <f>HYPERLINK("https://www.suredividend.com/sure-analysis-research-database/","FTI Consulting Inc.")</f>
        <v>0</v>
      </c>
      <c r="C69">
        <v>0.028892041790274</v>
      </c>
      <c r="D69">
        <v>-0.141380980571551</v>
      </c>
      <c r="E69">
        <v>-0.134252224875189</v>
      </c>
      <c r="F69">
        <v>0.004659949622166</v>
      </c>
      <c r="G69">
        <v>0.07196129812537701</v>
      </c>
      <c r="H69">
        <v>0.3784344219803</v>
      </c>
      <c r="I69">
        <v>2.679428044280442</v>
      </c>
    </row>
    <row r="70" spans="1:9">
      <c r="A70" s="1" t="s">
        <v>82</v>
      </c>
      <c r="B70">
        <f>HYPERLINK("https://www.suredividend.com/sure-analysis-FDX/","Fedex Corp")</f>
        <v>0</v>
      </c>
      <c r="C70">
        <v>0.09935878581092901</v>
      </c>
      <c r="D70">
        <v>0.227817745803357</v>
      </c>
      <c r="E70">
        <v>-0.169065474332535</v>
      </c>
      <c r="F70">
        <v>0.07898383371824401</v>
      </c>
      <c r="G70">
        <v>-0.22103830159006</v>
      </c>
      <c r="H70">
        <v>-0.240458894836803</v>
      </c>
      <c r="I70">
        <v>-0.267379163429173</v>
      </c>
    </row>
    <row r="71" spans="1:9">
      <c r="A71" s="1" t="s">
        <v>83</v>
      </c>
      <c r="B71">
        <f>HYPERLINK("https://www.suredividend.com/sure-analysis-research-database/","Ferguson Plc.")</f>
        <v>0</v>
      </c>
      <c r="C71">
        <v>0.09445634070901701</v>
      </c>
      <c r="D71">
        <v>0.361624872347668</v>
      </c>
      <c r="E71">
        <v>0.196093454768599</v>
      </c>
      <c r="F71">
        <v>0.08687091438922501</v>
      </c>
      <c r="G71">
        <v>-0.102984526483081</v>
      </c>
      <c r="H71">
        <v>0.220222805610549</v>
      </c>
      <c r="I71">
        <v>0.220222805610549</v>
      </c>
    </row>
    <row r="72" spans="1:9">
      <c r="A72" s="1" t="s">
        <v>84</v>
      </c>
      <c r="B72">
        <f>HYPERLINK("https://www.suredividend.com/sure-analysis-research-database/","Fair, Isaac Corp.")</f>
        <v>0</v>
      </c>
      <c r="C72">
        <v>0.056952132855747</v>
      </c>
      <c r="D72">
        <v>0.5846799785187711</v>
      </c>
      <c r="E72">
        <v>0.392432757067478</v>
      </c>
      <c r="F72">
        <v>0.08453339570316301</v>
      </c>
      <c r="G72">
        <v>0.520221061752101</v>
      </c>
      <c r="H72">
        <v>0.321297728567939</v>
      </c>
      <c r="I72">
        <v>2.971734475374732</v>
      </c>
    </row>
    <row r="73" spans="1:9">
      <c r="A73" s="1" t="s">
        <v>85</v>
      </c>
      <c r="B73">
        <f>HYPERLINK("https://www.suredividend.com/sure-analysis-research-database/","Fidelity National Information Services, Inc.")</f>
        <v>0</v>
      </c>
      <c r="C73">
        <v>0.106255612092188</v>
      </c>
      <c r="D73">
        <v>-0.04374553696171801</v>
      </c>
      <c r="E73">
        <v>-0.243461654190743</v>
      </c>
      <c r="F73">
        <v>0.089462048636698</v>
      </c>
      <c r="G73">
        <v>-0.324066682577434</v>
      </c>
      <c r="H73">
        <v>-0.4275775658727191</v>
      </c>
      <c r="I73">
        <v>-0.196998303180938</v>
      </c>
    </row>
    <row r="74" spans="1:9">
      <c r="A74" s="1" t="s">
        <v>86</v>
      </c>
      <c r="B74">
        <f>HYPERLINK("https://www.suredividend.com/sure-analysis-research-database/","Fiserv, Inc.")</f>
        <v>0</v>
      </c>
      <c r="C74">
        <v>0.028771999209017</v>
      </c>
      <c r="D74">
        <v>0.07556336572255501</v>
      </c>
      <c r="E74">
        <v>0.04910264166162501</v>
      </c>
      <c r="F74">
        <v>0.0294845156822</v>
      </c>
      <c r="G74">
        <v>-0.007724585161167001</v>
      </c>
      <c r="H74">
        <v>-0.04497475906379</v>
      </c>
      <c r="I74">
        <v>0.506769965969154</v>
      </c>
    </row>
    <row r="75" spans="1:9">
      <c r="A75" s="1" t="s">
        <v>87</v>
      </c>
      <c r="B75">
        <f>HYPERLINK("https://www.suredividend.com/sure-analysis-research-database/","Flowserve Corp.")</f>
        <v>0</v>
      </c>
      <c r="C75">
        <v>0.099558062875299</v>
      </c>
      <c r="D75">
        <v>0.274316906422495</v>
      </c>
      <c r="E75">
        <v>0.132282114772387</v>
      </c>
      <c r="F75">
        <v>0.085071707953063</v>
      </c>
      <c r="G75">
        <v>0.07290189506252401</v>
      </c>
      <c r="H75">
        <v>-0.09202982746112001</v>
      </c>
      <c r="I75">
        <v>-0.148358114261739</v>
      </c>
    </row>
    <row r="76" spans="1:9">
      <c r="A76" s="1" t="s">
        <v>88</v>
      </c>
      <c r="B76">
        <f>HYPERLINK("https://www.suredividend.com/sure-analysis-research-database/","Fleetcor Technologies Inc")</f>
        <v>0</v>
      </c>
      <c r="C76">
        <v>0.092713775089359</v>
      </c>
      <c r="D76">
        <v>0.165659646858684</v>
      </c>
      <c r="E76">
        <v>-0.100493413607351</v>
      </c>
      <c r="F76">
        <v>0.08182709059233401</v>
      </c>
      <c r="G76">
        <v>-0.122344419416103</v>
      </c>
      <c r="H76">
        <v>-0.263436874490325</v>
      </c>
      <c r="I76">
        <v>-0.038422453423663</v>
      </c>
    </row>
    <row r="77" spans="1:9">
      <c r="A77" s="1" t="s">
        <v>89</v>
      </c>
      <c r="B77">
        <f>HYPERLINK("https://www.suredividend.com/sure-analysis-research-database/","Shift4 Payments Inc")</f>
        <v>0</v>
      </c>
      <c r="C77">
        <v>0.189726284214473</v>
      </c>
      <c r="D77">
        <v>0.398721622217324</v>
      </c>
      <c r="E77">
        <v>0.7805836139169471</v>
      </c>
      <c r="F77">
        <v>0.134632576434829</v>
      </c>
      <c r="G77">
        <v>0.366788714193409</v>
      </c>
      <c r="H77">
        <v>-0.09755403868031801</v>
      </c>
      <c r="I77">
        <v>0.892069171138938</v>
      </c>
    </row>
    <row r="78" spans="1:9">
      <c r="A78" s="1" t="s">
        <v>90</v>
      </c>
      <c r="B78">
        <f>HYPERLINK("https://www.suredividend.com/sure-analysis-research-database/","Fortive Corp")</f>
        <v>0</v>
      </c>
      <c r="C78">
        <v>0.005839864761026</v>
      </c>
      <c r="D78">
        <v>0.066230074367307</v>
      </c>
      <c r="E78">
        <v>0.115689025336113</v>
      </c>
      <c r="F78">
        <v>0.018677042801556</v>
      </c>
      <c r="G78">
        <v>-0.083854278939426</v>
      </c>
      <c r="H78">
        <v>-0.05800637015096301</v>
      </c>
      <c r="I78">
        <v>0.064480348180218</v>
      </c>
    </row>
    <row r="79" spans="1:9">
      <c r="A79" s="1" t="s">
        <v>91</v>
      </c>
      <c r="B79">
        <f>HYPERLINK("https://www.suredividend.com/sure-analysis-research-database/","Genpact Ltd")</f>
        <v>0</v>
      </c>
      <c r="C79">
        <v>0.04346876365224901</v>
      </c>
      <c r="D79">
        <v>0.03599862069264601</v>
      </c>
      <c r="E79">
        <v>0.037440820049515</v>
      </c>
      <c r="F79">
        <v>0.031303972366148</v>
      </c>
      <c r="G79">
        <v>-0.030375610201658</v>
      </c>
      <c r="H79">
        <v>0.180622662913322</v>
      </c>
      <c r="I79">
        <v>0.459138323380729</v>
      </c>
    </row>
    <row r="80" spans="1:9">
      <c r="A80" s="1" t="s">
        <v>92</v>
      </c>
      <c r="B80">
        <f>HYPERLINK("https://www.suredividend.com/sure-analysis-GD/","General Dynamics Corp.")</f>
        <v>0</v>
      </c>
      <c r="C80">
        <v>-0.06375054797881201</v>
      </c>
      <c r="D80">
        <v>-0.035308080636458</v>
      </c>
      <c r="E80">
        <v>0.08507735470269301</v>
      </c>
      <c r="F80">
        <v>-0.056731832494634</v>
      </c>
      <c r="G80">
        <v>0.152066434725803</v>
      </c>
      <c r="H80">
        <v>0.614125592408846</v>
      </c>
      <c r="I80">
        <v>0.248173636561048</v>
      </c>
    </row>
    <row r="81" spans="1:9">
      <c r="A81" s="1" t="s">
        <v>93</v>
      </c>
      <c r="B81">
        <f>HYPERLINK("https://www.suredividend.com/sure-analysis-GE/","General Electric Co.")</f>
        <v>0</v>
      </c>
      <c r="C81">
        <v>0.189477230269806</v>
      </c>
      <c r="D81">
        <v>0.356744511804271</v>
      </c>
      <c r="E81">
        <v>0.451940905556552</v>
      </c>
      <c r="F81">
        <v>0.177978117631002</v>
      </c>
      <c r="G81">
        <v>0.029364995229513</v>
      </c>
      <c r="H81">
        <v>0.122861388485756</v>
      </c>
      <c r="I81">
        <v>-0.175331279446767</v>
      </c>
    </row>
    <row r="82" spans="1:9">
      <c r="A82" s="1" t="s">
        <v>94</v>
      </c>
      <c r="B82">
        <f>HYPERLINK("https://www.suredividend.com/sure-analysis-GGG/","Graco Inc.")</f>
        <v>0</v>
      </c>
      <c r="C82">
        <v>-0.005932957579353</v>
      </c>
      <c r="D82">
        <v>0.066518141311266</v>
      </c>
      <c r="E82">
        <v>0.08470296909519001</v>
      </c>
      <c r="F82">
        <v>-0.003568242640499</v>
      </c>
      <c r="G82">
        <v>-0.051702181849053</v>
      </c>
      <c r="H82">
        <v>-0.101838537318193</v>
      </c>
      <c r="I82">
        <v>0.483199479485948</v>
      </c>
    </row>
    <row r="83" spans="1:9">
      <c r="A83" s="1" t="s">
        <v>95</v>
      </c>
      <c r="B83">
        <f>HYPERLINK("https://www.suredividend.com/sure-analysis-research-database/","Generac Holdings Inc")</f>
        <v>0</v>
      </c>
      <c r="C83">
        <v>0.178214596003475</v>
      </c>
      <c r="D83">
        <v>-0.009042747533796001</v>
      </c>
      <c r="E83">
        <v>-0.5658315991676001</v>
      </c>
      <c r="F83">
        <v>0.077786608384661</v>
      </c>
      <c r="G83">
        <v>-0.599904115651276</v>
      </c>
      <c r="H83">
        <v>-0.60162303088165</v>
      </c>
      <c r="I83">
        <v>1.100890782339271</v>
      </c>
    </row>
    <row r="84" spans="1:9">
      <c r="A84" s="1" t="s">
        <v>96</v>
      </c>
      <c r="B84">
        <f>HYPERLINK("https://www.suredividend.com/sure-analysis-research-database/","Graphic Packaging Holding Co")</f>
        <v>0</v>
      </c>
      <c r="C84">
        <v>0.0348623853211</v>
      </c>
      <c r="D84">
        <v>0.06793910474892001</v>
      </c>
      <c r="E84">
        <v>0.062416998671978</v>
      </c>
      <c r="F84">
        <v>0.013932584269662</v>
      </c>
      <c r="G84">
        <v>0.22579383190976</v>
      </c>
      <c r="H84">
        <v>0.343352904047922</v>
      </c>
      <c r="I84">
        <v>0.5187010259310121</v>
      </c>
    </row>
    <row r="85" spans="1:9">
      <c r="A85" s="1" t="s">
        <v>97</v>
      </c>
      <c r="B85">
        <f>HYPERLINK("https://www.suredividend.com/sure-analysis-research-database/","Global Payments, Inc.")</f>
        <v>0</v>
      </c>
      <c r="C85">
        <v>0.168597974736402</v>
      </c>
      <c r="D85">
        <v>-0.017705692550832</v>
      </c>
      <c r="E85">
        <v>-0.06510912767181701</v>
      </c>
      <c r="F85">
        <v>0.127064035440998</v>
      </c>
      <c r="G85">
        <v>-0.198123749978509</v>
      </c>
      <c r="H85">
        <v>-0.400359762715169</v>
      </c>
      <c r="I85">
        <v>0.05703793306307701</v>
      </c>
    </row>
    <row r="86" spans="1:9">
      <c r="A86" s="1" t="s">
        <v>98</v>
      </c>
      <c r="B86">
        <f>HYPERLINK("https://www.suredividend.com/sure-analysis-research-database/","Gates Industrial Corporation plc")</f>
        <v>0</v>
      </c>
      <c r="C86">
        <v>0.100706713780918</v>
      </c>
      <c r="D86">
        <v>0.169953051643192</v>
      </c>
      <c r="E86">
        <v>0.07228915662650601</v>
      </c>
      <c r="F86">
        <v>0.09202453987730001</v>
      </c>
      <c r="G86">
        <v>-0.200769724182168</v>
      </c>
      <c r="H86">
        <v>-0.140689655172413</v>
      </c>
      <c r="I86">
        <v>-0.326486486486486</v>
      </c>
    </row>
    <row r="87" spans="1:9">
      <c r="A87" s="1" t="s">
        <v>99</v>
      </c>
      <c r="B87">
        <f>HYPERLINK("https://www.suredividend.com/sure-analysis-GWW/","W.W. Grainger Inc.")</f>
        <v>0</v>
      </c>
      <c r="C87">
        <v>-0.01265376616968</v>
      </c>
      <c r="D87">
        <v>0.08426007533153501</v>
      </c>
      <c r="E87">
        <v>0.194239834924438</v>
      </c>
      <c r="F87">
        <v>0.007173033707865001</v>
      </c>
      <c r="G87">
        <v>0.154730936190727</v>
      </c>
      <c r="H87">
        <v>0.476859096296358</v>
      </c>
      <c r="I87">
        <v>1.655004814873789</v>
      </c>
    </row>
    <row r="88" spans="1:9">
      <c r="A88" s="1" t="s">
        <v>100</v>
      </c>
      <c r="B88">
        <f>HYPERLINK("https://www.suredividend.com/sure-analysis-research-database/","GXO Logistics Inc")</f>
        <v>0</v>
      </c>
      <c r="C88">
        <v>0.230023094688221</v>
      </c>
      <c r="D88">
        <v>0.5710914454277281</v>
      </c>
      <c r="E88">
        <v>0.208257713248638</v>
      </c>
      <c r="F88">
        <v>0.247598969313656</v>
      </c>
      <c r="G88">
        <v>-0.370597967383597</v>
      </c>
      <c r="H88">
        <v>-0.022752293577981</v>
      </c>
      <c r="I88">
        <v>-0.022752293577981</v>
      </c>
    </row>
    <row r="89" spans="1:9">
      <c r="A89" s="1" t="s">
        <v>101</v>
      </c>
      <c r="B89">
        <f>HYPERLINK("https://www.suredividend.com/sure-analysis-research-database/","Hayward Holdings Inc")</f>
        <v>0</v>
      </c>
      <c r="C89">
        <v>0.363157894736842</v>
      </c>
      <c r="D89">
        <v>0.547192353643966</v>
      </c>
      <c r="E89">
        <v>-0.05680990531682401</v>
      </c>
      <c r="F89">
        <v>0.377659574468085</v>
      </c>
      <c r="G89">
        <v>-0.3871273071462371</v>
      </c>
      <c r="H89">
        <v>-0.238235294117647</v>
      </c>
      <c r="I89">
        <v>-0.238235294117647</v>
      </c>
    </row>
    <row r="90" spans="1:9">
      <c r="A90" s="1" t="s">
        <v>102</v>
      </c>
      <c r="B90">
        <f>HYPERLINK("https://www.suredividend.com/sure-analysis-research-database/","Heico Corp.")</f>
        <v>0</v>
      </c>
      <c r="C90">
        <v>0.045539697180724</v>
      </c>
      <c r="D90">
        <v>0.086410176239873</v>
      </c>
      <c r="E90">
        <v>0.149692472969662</v>
      </c>
      <c r="F90">
        <v>0.07269232748183001</v>
      </c>
      <c r="G90">
        <v>0.131542697358703</v>
      </c>
      <c r="H90">
        <v>0.254688895051025</v>
      </c>
      <c r="I90">
        <v>1.633763018896889</v>
      </c>
    </row>
    <row r="91" spans="1:9">
      <c r="A91" s="1" t="s">
        <v>103</v>
      </c>
      <c r="B91">
        <f>HYPERLINK("https://www.suredividend.com/sure-analysis-research-database/","Heico Corp.")</f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</row>
    <row r="92" spans="1:9">
      <c r="A92" s="1" t="s">
        <v>104</v>
      </c>
      <c r="B92">
        <f>HYPERLINK("https://www.suredividend.com/sure-analysis-HII/","Huntington Ingalls Industries Inc")</f>
        <v>0</v>
      </c>
      <c r="C92">
        <v>-0.053426500585912</v>
      </c>
      <c r="D92">
        <v>-0.122493614843497</v>
      </c>
      <c r="E92">
        <v>0.055648299225228</v>
      </c>
      <c r="F92">
        <v>-0.054534419975723</v>
      </c>
      <c r="G92">
        <v>0.167137142627797</v>
      </c>
      <c r="H92">
        <v>0.367885240637418</v>
      </c>
      <c r="I92">
        <v>-0.006465490733616</v>
      </c>
    </row>
    <row r="93" spans="1:9">
      <c r="A93" s="1" t="s">
        <v>105</v>
      </c>
      <c r="B93">
        <f>HYPERLINK("https://www.suredividend.com/sure-analysis-HON/","Honeywell International Inc")</f>
        <v>0</v>
      </c>
      <c r="C93">
        <v>-0.06076243607624301</v>
      </c>
      <c r="D93">
        <v>0.116058357870081</v>
      </c>
      <c r="E93">
        <v>0.138951778755953</v>
      </c>
      <c r="F93">
        <v>-0.057256182921138</v>
      </c>
      <c r="G93">
        <v>0.010395526112845</v>
      </c>
      <c r="H93">
        <v>0.027010430233137</v>
      </c>
      <c r="I93">
        <v>0.4783068728866821</v>
      </c>
    </row>
    <row r="94" spans="1:9">
      <c r="A94" s="1" t="s">
        <v>106</v>
      </c>
      <c r="B94">
        <f>HYPERLINK("https://www.suredividend.com/sure-analysis-HUBB/","Hubbell Inc.")</f>
        <v>0</v>
      </c>
      <c r="C94">
        <v>-0.061826834766636</v>
      </c>
      <c r="D94">
        <v>0.041059617374804</v>
      </c>
      <c r="E94">
        <v>0.162782274671804</v>
      </c>
      <c r="F94">
        <v>-0.0423981591955</v>
      </c>
      <c r="G94">
        <v>0.178968993634836</v>
      </c>
      <c r="H94">
        <v>0.41526633620904</v>
      </c>
      <c r="I94">
        <v>0.824163407637573</v>
      </c>
    </row>
    <row r="95" spans="1:9">
      <c r="A95" s="1" t="s">
        <v>107</v>
      </c>
      <c r="B95">
        <f>HYPERLINK("https://www.suredividend.com/sure-analysis-research-database/","Howmet Aerospace Inc")</f>
        <v>0</v>
      </c>
      <c r="C95">
        <v>-0.008962868117797</v>
      </c>
      <c r="D95">
        <v>0.09538635720350901</v>
      </c>
      <c r="E95">
        <v>0.11553095814597</v>
      </c>
      <c r="F95">
        <v>-0.018015732047703</v>
      </c>
      <c r="G95">
        <v>0.189385883495503</v>
      </c>
      <c r="H95">
        <v>0.4435558473337111</v>
      </c>
      <c r="I95">
        <v>0.303284816563504</v>
      </c>
    </row>
    <row r="96" spans="1:9">
      <c r="A96" s="1" t="s">
        <v>108</v>
      </c>
      <c r="B96">
        <f>HYPERLINK("https://www.suredividend.com/sure-analysis-research-database/","Iamgold Corp.")</f>
        <v>0</v>
      </c>
      <c r="C96">
        <v>0.157446808510638</v>
      </c>
      <c r="D96">
        <v>0.9710144927536231</v>
      </c>
      <c r="E96">
        <v>0.8630136986301371</v>
      </c>
      <c r="F96">
        <v>0.05426356589147201</v>
      </c>
      <c r="G96">
        <v>0.05426356589147201</v>
      </c>
      <c r="H96">
        <v>-0.209302325581395</v>
      </c>
      <c r="I96">
        <v>-0.5584415584415581</v>
      </c>
    </row>
    <row r="97" spans="1:9">
      <c r="A97" s="1" t="s">
        <v>109</v>
      </c>
      <c r="B97">
        <f>HYPERLINK("https://www.suredividend.com/sure-analysis-IEX/","Idex Corporation")</f>
        <v>0</v>
      </c>
      <c r="C97">
        <v>-0.000902731053127</v>
      </c>
      <c r="D97">
        <v>0.136507196813847</v>
      </c>
      <c r="E97">
        <v>0.206844982536765</v>
      </c>
      <c r="F97">
        <v>0.015156211992015</v>
      </c>
      <c r="G97">
        <v>0.06781798876112301</v>
      </c>
      <c r="H97">
        <v>0.208697393301871</v>
      </c>
      <c r="I97">
        <v>0.7715348372478991</v>
      </c>
    </row>
    <row r="98" spans="1:9">
      <c r="A98" s="1" t="s">
        <v>110</v>
      </c>
      <c r="B98">
        <f>HYPERLINK("https://www.suredividend.com/sure-analysis-research-database/","IHS Markit Ltd")</f>
        <v>0</v>
      </c>
      <c r="C98">
        <v>-0.024694683908045</v>
      </c>
      <c r="D98">
        <v>-0.145428937864398</v>
      </c>
      <c r="E98">
        <v>-0.08678064321383201</v>
      </c>
      <c r="F98">
        <v>-0.181432436710053</v>
      </c>
      <c r="G98">
        <v>0.213073629917047</v>
      </c>
      <c r="H98">
        <v>0.5547831663693851</v>
      </c>
      <c r="I98">
        <v>1.789399204349624</v>
      </c>
    </row>
    <row r="99" spans="1:9">
      <c r="A99" s="1" t="s">
        <v>111</v>
      </c>
      <c r="B99">
        <f>HYPERLINK("https://www.suredividend.com/sure-analysis-research-database/","Ingersoll-Rand Inc")</f>
        <v>0</v>
      </c>
      <c r="C99">
        <v>0.049886191198786</v>
      </c>
      <c r="D99">
        <v>0.183375024052337</v>
      </c>
      <c r="E99">
        <v>0.232001317696079</v>
      </c>
      <c r="F99">
        <v>0.059330143540669</v>
      </c>
      <c r="G99">
        <v>-0.03193816996962</v>
      </c>
      <c r="H99">
        <v>0.211976561884158</v>
      </c>
      <c r="I99">
        <v>0.5409242761692651</v>
      </c>
    </row>
    <row r="100" spans="1:9">
      <c r="A100" s="1" t="s">
        <v>112</v>
      </c>
      <c r="B100">
        <f>HYPERLINK("https://www.suredividend.com/sure-analysis-ITT/","ITT Inc")</f>
        <v>0</v>
      </c>
      <c r="C100">
        <v>0.07010565568676101</v>
      </c>
      <c r="D100">
        <v>0.218505890129238</v>
      </c>
      <c r="E100">
        <v>0.222956175864763</v>
      </c>
      <c r="F100">
        <v>0.06152897657213301</v>
      </c>
      <c r="G100">
        <v>-0.06926509890071801</v>
      </c>
      <c r="H100">
        <v>0.09745821589421301</v>
      </c>
      <c r="I100">
        <v>0.612489347156276</v>
      </c>
    </row>
    <row r="101" spans="1:9">
      <c r="A101" s="1" t="s">
        <v>113</v>
      </c>
      <c r="B101">
        <f>HYPERLINK("https://www.suredividend.com/sure-analysis-ITW/","Illinois Tool Works, Inc.")</f>
        <v>0</v>
      </c>
      <c r="C101">
        <v>0.023943294863812</v>
      </c>
      <c r="D101">
        <v>0.163648182069697</v>
      </c>
      <c r="E101">
        <v>0.202087556683198</v>
      </c>
      <c r="F101">
        <v>0.027144802541988</v>
      </c>
      <c r="G101">
        <v>-0.022699729372304</v>
      </c>
      <c r="H101">
        <v>0.162423932329954</v>
      </c>
      <c r="I101">
        <v>0.485011737420418</v>
      </c>
    </row>
    <row r="102" spans="1:9">
      <c r="A102" s="1" t="s">
        <v>114</v>
      </c>
      <c r="B102">
        <f>HYPERLINK("https://www.suredividend.com/sure-analysis-research-database/","Jacobs Solutions Inc")</f>
        <v>0</v>
      </c>
      <c r="C102">
        <v>-0.010222588623248</v>
      </c>
      <c r="D102">
        <v>0.043818466353677</v>
      </c>
      <c r="E102">
        <v>-0.06205250037303801</v>
      </c>
      <c r="F102">
        <v>-8.3284750562E-05</v>
      </c>
      <c r="G102">
        <v>-0.06205250037303801</v>
      </c>
      <c r="H102">
        <v>-0.06205250037303801</v>
      </c>
      <c r="I102">
        <v>-0.06205250037303801</v>
      </c>
    </row>
    <row r="103" spans="1:9">
      <c r="A103" s="1" t="s">
        <v>115</v>
      </c>
      <c r="B103">
        <f>HYPERLINK("https://www.suredividend.com/sure-analysis-JBHT/","J.B. Hunt Transport Services, Inc.")</f>
        <v>0</v>
      </c>
      <c r="C103">
        <v>0.06253863010619701</v>
      </c>
      <c r="D103">
        <v>0.146578303537051</v>
      </c>
      <c r="E103">
        <v>0.105229412545142</v>
      </c>
      <c r="F103">
        <v>0.08453773801330501</v>
      </c>
      <c r="G103">
        <v>-0.040880503144654</v>
      </c>
      <c r="H103">
        <v>0.304624691005402</v>
      </c>
      <c r="I103">
        <v>0.5980623810537911</v>
      </c>
    </row>
    <row r="104" spans="1:9">
      <c r="A104" s="1" t="s">
        <v>116</v>
      </c>
      <c r="B104">
        <f>HYPERLINK("https://www.suredividend.com/sure-analysis-JCI/","Johnson Controls International plc")</f>
        <v>0</v>
      </c>
      <c r="C104">
        <v>0.022129371711544</v>
      </c>
      <c r="D104">
        <v>0.252047253647144</v>
      </c>
      <c r="E104">
        <v>0.317282628422591</v>
      </c>
      <c r="F104">
        <v>0.032031249999999</v>
      </c>
      <c r="G104">
        <v>-0.068640031134637</v>
      </c>
      <c r="H104">
        <v>0.320025820944143</v>
      </c>
      <c r="I104">
        <v>0.9245506225287521</v>
      </c>
    </row>
    <row r="105" spans="1:9">
      <c r="A105" s="1" t="s">
        <v>117</v>
      </c>
      <c r="B105">
        <f>HYPERLINK("https://www.suredividend.com/sure-analysis-JKHY/","Jack Henry &amp; Associates, Inc.")</f>
        <v>0</v>
      </c>
      <c r="C105">
        <v>0.003197038532727</v>
      </c>
      <c r="D105">
        <v>-0.042640142206959</v>
      </c>
      <c r="E105">
        <v>-0.095171414580053</v>
      </c>
      <c r="F105">
        <v>0.018796992481203</v>
      </c>
      <c r="G105">
        <v>0.103813792056441</v>
      </c>
      <c r="H105">
        <v>0.194595666835644</v>
      </c>
      <c r="I105">
        <v>0.502246314305943</v>
      </c>
    </row>
    <row r="106" spans="1:9">
      <c r="A106" s="1" t="s">
        <v>118</v>
      </c>
      <c r="B106">
        <f>HYPERLINK("https://www.suredividend.com/sure-analysis-research-database/","Kirby Corp.")</f>
        <v>0</v>
      </c>
      <c r="C106">
        <v>-0.002971071149335</v>
      </c>
      <c r="D106">
        <v>-0.07994227994227901</v>
      </c>
      <c r="E106">
        <v>0.028718941594062</v>
      </c>
      <c r="F106">
        <v>-0.009168609168609001</v>
      </c>
      <c r="G106">
        <v>0.02163114885435</v>
      </c>
      <c r="H106">
        <v>0.186895011169024</v>
      </c>
      <c r="I106">
        <v>-0.144735077129443</v>
      </c>
    </row>
    <row r="107" spans="1:9">
      <c r="A107" s="1" t="s">
        <v>119</v>
      </c>
      <c r="B107">
        <f>HYPERLINK("https://www.suredividend.com/sure-analysis-research-database/","Keysight Technologies Inc")</f>
        <v>0</v>
      </c>
      <c r="C107">
        <v>0.027862354225311</v>
      </c>
      <c r="D107">
        <v>0.058948863636363</v>
      </c>
      <c r="E107">
        <v>0.166362451108213</v>
      </c>
      <c r="F107">
        <v>0.045887648331092</v>
      </c>
      <c r="G107">
        <v>0.031714911774881</v>
      </c>
      <c r="H107">
        <v>0.219798200163621</v>
      </c>
      <c r="I107">
        <v>2.86186056550831</v>
      </c>
    </row>
    <row r="108" spans="1:9">
      <c r="A108" s="1" t="s">
        <v>120</v>
      </c>
      <c r="B108">
        <f>HYPERLINK("https://www.suredividend.com/sure-analysis-research-database/","Knight-Swift Transportation Holdings Inc")</f>
        <v>0</v>
      </c>
      <c r="C108">
        <v>0.083061576827162</v>
      </c>
      <c r="D108">
        <v>0.193430425500433</v>
      </c>
      <c r="E108">
        <v>0.08900273118644601</v>
      </c>
      <c r="F108">
        <v>0.077275329135661</v>
      </c>
      <c r="G108">
        <v>0.02489630322118</v>
      </c>
      <c r="H108">
        <v>0.319279093188398</v>
      </c>
      <c r="I108">
        <v>0.261036301138863</v>
      </c>
    </row>
    <row r="109" spans="1:9">
      <c r="A109" s="1" t="s">
        <v>121</v>
      </c>
      <c r="B109">
        <f>HYPERLINK("https://www.suredividend.com/sure-analysis-KSU/","Kansas City Southern")</f>
        <v>0</v>
      </c>
      <c r="C109">
        <v>-0.055828911400546</v>
      </c>
      <c r="D109">
        <v>0.043096710012079</v>
      </c>
      <c r="E109">
        <v>-0.0005126972573760001</v>
      </c>
      <c r="F109">
        <v>0.447523275300595</v>
      </c>
      <c r="G109">
        <v>0.5065121925938241</v>
      </c>
      <c r="H109">
        <v>0.97498225751659</v>
      </c>
      <c r="I109">
        <v>2.622229103924256</v>
      </c>
    </row>
    <row r="110" spans="1:9">
      <c r="A110" s="1" t="s">
        <v>122</v>
      </c>
      <c r="B110">
        <f>HYPERLINK("https://www.suredividend.com/sure-analysis-research-database/","Leidos Holdings Inc")</f>
        <v>0</v>
      </c>
      <c r="C110">
        <v>-0.09231786827931501</v>
      </c>
      <c r="D110">
        <v>0.010437824834302</v>
      </c>
      <c r="E110">
        <v>-0.040923014253365</v>
      </c>
      <c r="F110">
        <v>-0.08679532274931001</v>
      </c>
      <c r="G110">
        <v>0.05724719509215401</v>
      </c>
      <c r="H110">
        <v>-0.09542997209826101</v>
      </c>
      <c r="I110">
        <v>0.5499823315568071</v>
      </c>
    </row>
    <row r="111" spans="1:9">
      <c r="A111" s="1" t="s">
        <v>123</v>
      </c>
      <c r="B111">
        <f>HYPERLINK("https://www.suredividend.com/sure-analysis-LECO/","Lincoln Electric Holdings, Inc.")</f>
        <v>0</v>
      </c>
      <c r="C111">
        <v>0.09224535762620401</v>
      </c>
      <c r="D111">
        <v>0.198784159191315</v>
      </c>
      <c r="E111">
        <v>0.23009426039729</v>
      </c>
      <c r="F111">
        <v>0.08471174475742201</v>
      </c>
      <c r="G111">
        <v>0.237435564212349</v>
      </c>
      <c r="H111">
        <v>0.339318522468386</v>
      </c>
      <c r="I111">
        <v>0.7273587931302411</v>
      </c>
    </row>
    <row r="112" spans="1:9">
      <c r="A112" s="1" t="s">
        <v>124</v>
      </c>
      <c r="B112">
        <f>HYPERLINK("https://www.suredividend.com/sure-analysis-research-database/","Littelfuse, Inc.")</f>
        <v>0</v>
      </c>
      <c r="C112">
        <v>0.106612808060636</v>
      </c>
      <c r="D112">
        <v>0.169139736221897</v>
      </c>
      <c r="E112">
        <v>-0.055884863025474</v>
      </c>
      <c r="F112">
        <v>0.107266121707538</v>
      </c>
      <c r="G112">
        <v>-0.07952472942021201</v>
      </c>
      <c r="H112">
        <v>-0.109834752442642</v>
      </c>
      <c r="I112">
        <v>0.159717809292962</v>
      </c>
    </row>
    <row r="113" spans="1:9">
      <c r="A113" s="1" t="s">
        <v>125</v>
      </c>
      <c r="B113">
        <f>HYPERLINK("https://www.suredividend.com/sure-analysis-LHX/","L3Harris Technologies Inc")</f>
        <v>0</v>
      </c>
      <c r="C113">
        <v>-0.06991013624504701</v>
      </c>
      <c r="D113">
        <v>-0.217279934946127</v>
      </c>
      <c r="E113">
        <v>-0.132300802388505</v>
      </c>
      <c r="F113">
        <v>-0.075404639546611</v>
      </c>
      <c r="G113">
        <v>-0.111172466522953</v>
      </c>
      <c r="H113">
        <v>0.092013062634048</v>
      </c>
      <c r="I113">
        <v>0.3592910306280011</v>
      </c>
    </row>
    <row r="114" spans="1:9">
      <c r="A114" s="1" t="s">
        <v>126</v>
      </c>
      <c r="B114">
        <f>HYPERLINK("https://www.suredividend.com/sure-analysis-LII/","Lennox International Inc")</f>
        <v>0</v>
      </c>
      <c r="C114">
        <v>-0.026270305672952</v>
      </c>
      <c r="D114">
        <v>0.07198721094119301</v>
      </c>
      <c r="E114">
        <v>0.07271269731786001</v>
      </c>
      <c r="F114">
        <v>0.001797433432261</v>
      </c>
      <c r="G114">
        <v>-0.130401337598476</v>
      </c>
      <c r="H114">
        <v>-0.159821769752041</v>
      </c>
      <c r="I114">
        <v>0.181553254941092</v>
      </c>
    </row>
    <row r="115" spans="1:9">
      <c r="A115" s="1" t="s">
        <v>127</v>
      </c>
      <c r="B115">
        <f>HYPERLINK("https://www.suredividend.com/sure-analysis-LMT/","Lockheed Martin Corp.")</f>
        <v>0</v>
      </c>
      <c r="C115">
        <v>-0.090987388495847</v>
      </c>
      <c r="D115">
        <v>-0.018842265746598</v>
      </c>
      <c r="E115">
        <v>0.136137332983736</v>
      </c>
      <c r="F115">
        <v>-0.08881991407839801</v>
      </c>
      <c r="G115">
        <v>0.217922651690826</v>
      </c>
      <c r="H115">
        <v>0.3712631162146101</v>
      </c>
      <c r="I115">
        <v>0.50483602725733</v>
      </c>
    </row>
    <row r="116" spans="1:9">
      <c r="A116" s="1" t="s">
        <v>128</v>
      </c>
      <c r="B116">
        <f>HYPERLINK("https://www.suredividend.com/sure-analysis-research-database/","Louisiana-Pacific Corp.")</f>
        <v>0</v>
      </c>
      <c r="C116">
        <v>0.030978528110145</v>
      </c>
      <c r="D116">
        <v>0.132996496537065</v>
      </c>
      <c r="E116">
        <v>0.029080944005889</v>
      </c>
      <c r="F116">
        <v>0.0625</v>
      </c>
      <c r="G116">
        <v>-0.006168392046819001</v>
      </c>
      <c r="H116">
        <v>0.63322324006564</v>
      </c>
      <c r="I116">
        <v>1.387694830583751</v>
      </c>
    </row>
    <row r="117" spans="1:9">
      <c r="A117" s="1" t="s">
        <v>129</v>
      </c>
      <c r="B117">
        <f>HYPERLINK("https://www.suredividend.com/sure-analysis-research-database/","Landstar System, Inc.")</f>
        <v>0</v>
      </c>
      <c r="C117">
        <v>0.024565093938248</v>
      </c>
      <c r="D117">
        <v>0.164639461995101</v>
      </c>
      <c r="E117">
        <v>0.120170251504274</v>
      </c>
      <c r="F117">
        <v>0.045949578432548</v>
      </c>
      <c r="G117">
        <v>0.05351767128346</v>
      </c>
      <c r="H117">
        <v>0.143607571330254</v>
      </c>
      <c r="I117">
        <v>0.6596647147965821</v>
      </c>
    </row>
    <row r="118" spans="1:9">
      <c r="A118" s="1" t="s">
        <v>130</v>
      </c>
      <c r="B118">
        <f>HYPERLINK("https://www.suredividend.com/sure-analysis-research-database/","Southwest Airlines Co")</f>
        <v>0</v>
      </c>
      <c r="C118">
        <v>0.017790740466107</v>
      </c>
      <c r="D118">
        <v>0.125410717213986</v>
      </c>
      <c r="E118">
        <v>-0.088991696206016</v>
      </c>
      <c r="F118">
        <v>0.106361128691353</v>
      </c>
      <c r="G118">
        <v>-0.141085810301871</v>
      </c>
      <c r="H118">
        <v>-0.220198253967919</v>
      </c>
      <c r="I118">
        <v>-0.4109700081059171</v>
      </c>
    </row>
    <row r="119" spans="1:9">
      <c r="A119" s="1" t="s">
        <v>131</v>
      </c>
      <c r="B119">
        <f>HYPERLINK("https://www.suredividend.com/sure-analysis-research-database/","LegalZoom.com Inc.")</f>
        <v>0</v>
      </c>
      <c r="C119">
        <v>-0.007142857142857</v>
      </c>
      <c r="D119">
        <v>0.05569620253164501</v>
      </c>
      <c r="E119">
        <v>-0.216165413533834</v>
      </c>
      <c r="F119">
        <v>0.077519379844961</v>
      </c>
      <c r="G119">
        <v>-0.4303278688524591</v>
      </c>
      <c r="H119">
        <v>-0.7796565389696171</v>
      </c>
      <c r="I119">
        <v>-0.7796565389696171</v>
      </c>
    </row>
    <row r="120" spans="1:9">
      <c r="A120" s="1" t="s">
        <v>132</v>
      </c>
      <c r="B120">
        <f>HYPERLINK("https://www.suredividend.com/sure-analysis-MA/","Mastercard Incorporated")</f>
        <v>0</v>
      </c>
      <c r="C120">
        <v>0.09025616152063301</v>
      </c>
      <c r="D120">
        <v>0.246455545249768</v>
      </c>
      <c r="E120">
        <v>0.08814343551185601</v>
      </c>
      <c r="F120">
        <v>0.083860337907027</v>
      </c>
      <c r="G120">
        <v>0.06624441559162801</v>
      </c>
      <c r="H120">
        <v>0.136312847812352</v>
      </c>
      <c r="I120">
        <v>1.314751589284769</v>
      </c>
    </row>
    <row r="121" spans="1:9">
      <c r="A121" s="1" t="s">
        <v>133</v>
      </c>
      <c r="B121">
        <f>HYPERLINK("https://www.suredividend.com/sure-analysis-MAN/","ManpowerGroup")</f>
        <v>0</v>
      </c>
      <c r="C121">
        <v>0.06981791872663601</v>
      </c>
      <c r="D121">
        <v>0.185194684791916</v>
      </c>
      <c r="E121">
        <v>0.138050152710629</v>
      </c>
      <c r="F121">
        <v>0.06621800264391201</v>
      </c>
      <c r="G121">
        <v>-0.116622374983446</v>
      </c>
      <c r="H121">
        <v>-0.027810195062564</v>
      </c>
      <c r="I121">
        <v>-0.260712256077541</v>
      </c>
    </row>
    <row r="122" spans="1:9">
      <c r="A122" s="1" t="s">
        <v>134</v>
      </c>
      <c r="B122">
        <f>HYPERLINK("https://www.suredividend.com/sure-analysis-research-database/","Masco Corp.")</f>
        <v>0</v>
      </c>
      <c r="C122">
        <v>0.06409168081494</v>
      </c>
      <c r="D122">
        <v>0.08752234040707201</v>
      </c>
      <c r="E122">
        <v>-0.099202684785616</v>
      </c>
      <c r="F122">
        <v>0.07435183201199901</v>
      </c>
      <c r="G122">
        <v>-0.202750146284376</v>
      </c>
      <c r="H122">
        <v>-0.107031547752618</v>
      </c>
      <c r="I122">
        <v>0.1698744496527</v>
      </c>
    </row>
    <row r="123" spans="1:9">
      <c r="A123" s="1" t="s">
        <v>135</v>
      </c>
      <c r="B123">
        <f>HYPERLINK("https://www.suredividend.com/sure-analysis-MDU/","MDU Resources Group Inc")</f>
        <v>0</v>
      </c>
      <c r="C123">
        <v>-0.004308916141862001</v>
      </c>
      <c r="D123">
        <v>0.05728112626484801</v>
      </c>
      <c r="E123">
        <v>0.139104187838432</v>
      </c>
      <c r="F123">
        <v>-0.009887936717205</v>
      </c>
      <c r="G123">
        <v>0.06868545285723901</v>
      </c>
      <c r="H123">
        <v>0.155286860342586</v>
      </c>
      <c r="I123">
        <v>0.417522732742226</v>
      </c>
    </row>
    <row r="124" spans="1:9">
      <c r="A124" s="1" t="s">
        <v>136</v>
      </c>
      <c r="B124">
        <f>HYPERLINK("https://www.suredividend.com/sure-analysis-research-database/","Mohawk Industries, Inc.")</f>
        <v>0</v>
      </c>
      <c r="C124">
        <v>0.178527354997943</v>
      </c>
      <c r="D124">
        <v>0.201635734507706</v>
      </c>
      <c r="E124">
        <v>-0.149409930973057</v>
      </c>
      <c r="F124">
        <v>0.121111328507141</v>
      </c>
      <c r="G124">
        <v>-0.267169714797288</v>
      </c>
      <c r="H124">
        <v>-0.240707612800636</v>
      </c>
      <c r="I124">
        <v>-0.5894533209142361</v>
      </c>
    </row>
    <row r="125" spans="1:9">
      <c r="A125" s="1" t="s">
        <v>137</v>
      </c>
      <c r="B125">
        <f>HYPERLINK("https://www.suredividend.com/sure-analysis-research-database/","Middleby Corp.")</f>
        <v>0</v>
      </c>
      <c r="C125">
        <v>0.09559757829434201</v>
      </c>
      <c r="D125">
        <v>0.141588785046729</v>
      </c>
      <c r="E125">
        <v>0.06634657354866801</v>
      </c>
      <c r="F125">
        <v>0.09469753547423401</v>
      </c>
      <c r="G125">
        <v>-0.214048257372654</v>
      </c>
      <c r="H125">
        <v>0.06790033513040901</v>
      </c>
      <c r="I125">
        <v>0.064101633393829</v>
      </c>
    </row>
    <row r="126" spans="1:9">
      <c r="A126" s="1" t="s">
        <v>138</v>
      </c>
      <c r="B126">
        <f>HYPERLINK("https://www.suredividend.com/sure-analysis-research-database/","MKS Instruments, Inc.")</f>
        <v>0</v>
      </c>
      <c r="C126">
        <v>0.1703277340538</v>
      </c>
      <c r="D126">
        <v>0.257636960363544</v>
      </c>
      <c r="E126">
        <v>-0.109021658741791</v>
      </c>
      <c r="F126">
        <v>0.1758527086038</v>
      </c>
      <c r="G126">
        <v>-0.368258859784283</v>
      </c>
      <c r="H126">
        <v>-0.4564138042413141</v>
      </c>
      <c r="I126">
        <v>-0.039518284147568</v>
      </c>
    </row>
    <row r="127" spans="1:9">
      <c r="A127" s="1" t="s">
        <v>139</v>
      </c>
      <c r="B127">
        <f>HYPERLINK("https://www.suredividend.com/sure-analysis-MLM/","Martin Marietta Materials, Inc.")</f>
        <v>0</v>
      </c>
      <c r="C127">
        <v>0.016251132610411</v>
      </c>
      <c r="D127">
        <v>0.104731704837192</v>
      </c>
      <c r="E127">
        <v>0.058539173926002</v>
      </c>
      <c r="F127">
        <v>0.028759949107908</v>
      </c>
      <c r="G127">
        <v>-0.085657452763526</v>
      </c>
      <c r="H127">
        <v>0.134704416826091</v>
      </c>
      <c r="I127">
        <v>0.590520463272421</v>
      </c>
    </row>
    <row r="128" spans="1:9">
      <c r="A128" s="1" t="s">
        <v>140</v>
      </c>
      <c r="B128">
        <f>HYPERLINK("https://www.suredividend.com/sure-analysis-MMM/","3M Co.")</f>
        <v>0</v>
      </c>
      <c r="C128">
        <v>-0.022760408229385</v>
      </c>
      <c r="D128">
        <v>0.044967828155841</v>
      </c>
      <c r="E128">
        <v>-0.07939274257791301</v>
      </c>
      <c r="F128">
        <v>0.006087391594396</v>
      </c>
      <c r="G128">
        <v>-0.27155728554411</v>
      </c>
      <c r="H128">
        <v>-0.239716001000688</v>
      </c>
      <c r="I128">
        <v>-0.424551911236476</v>
      </c>
    </row>
    <row r="129" spans="1:9">
      <c r="A129" s="1" t="s">
        <v>141</v>
      </c>
      <c r="B129">
        <f>HYPERLINK("https://www.suredividend.com/sure-analysis-research-database/","Marathon Oil Corporation")</f>
        <v>0</v>
      </c>
      <c r="C129">
        <v>0.005046863734679</v>
      </c>
      <c r="D129">
        <v>-0.040912577874252</v>
      </c>
      <c r="E129">
        <v>0.265943486611784</v>
      </c>
      <c r="F129">
        <v>0.029922423346878</v>
      </c>
      <c r="G129">
        <v>0.559502167529016</v>
      </c>
      <c r="H129">
        <v>2.459829738651312</v>
      </c>
      <c r="I129">
        <v>0.5746964134425301</v>
      </c>
    </row>
    <row r="130" spans="1:9">
      <c r="A130" s="1" t="s">
        <v>142</v>
      </c>
      <c r="B130">
        <f>HYPERLINK("https://www.suredividend.com/sure-analysis-research-database/","Mercury Systems Inc")</f>
        <v>0</v>
      </c>
      <c r="C130">
        <v>0.104375569735642</v>
      </c>
      <c r="D130">
        <v>0.036577540106951</v>
      </c>
      <c r="E130">
        <v>-0.216364812419146</v>
      </c>
      <c r="F130">
        <v>0.08314707197139001</v>
      </c>
      <c r="G130">
        <v>-0.16347315725876</v>
      </c>
      <c r="H130">
        <v>-0.39036356774437</v>
      </c>
      <c r="I130">
        <v>-0.041345202769535</v>
      </c>
    </row>
    <row r="131" spans="1:9">
      <c r="A131" s="1" t="s">
        <v>143</v>
      </c>
      <c r="B131">
        <f>HYPERLINK("https://www.suredividend.com/sure-analysis-MSA/","MSA Safety Inc")</f>
        <v>0</v>
      </c>
      <c r="C131">
        <v>-0.046699336984721</v>
      </c>
      <c r="D131">
        <v>0.135816249865836</v>
      </c>
      <c r="E131">
        <v>0.032050681896202</v>
      </c>
      <c r="F131">
        <v>-0.082599348082391</v>
      </c>
      <c r="G131">
        <v>-0.027974037177715</v>
      </c>
      <c r="H131">
        <v>-0.167051299892386</v>
      </c>
      <c r="I131">
        <v>0.758644987170453</v>
      </c>
    </row>
    <row r="132" spans="1:9">
      <c r="A132" s="1" t="s">
        <v>144</v>
      </c>
      <c r="B132">
        <f>HYPERLINK("https://www.suredividend.com/sure-analysis-MSM/","MSC Industrial Direct Co., Inc.")</f>
        <v>0</v>
      </c>
      <c r="C132">
        <v>-0.04320643883446201</v>
      </c>
      <c r="D132">
        <v>0.020160530385371</v>
      </c>
      <c r="E132">
        <v>0.036964919278651</v>
      </c>
      <c r="F132">
        <v>-0.022828690234345</v>
      </c>
      <c r="G132">
        <v>-0.006105727814074</v>
      </c>
      <c r="H132">
        <v>0.043173634357279</v>
      </c>
      <c r="I132">
        <v>0.035881639741783</v>
      </c>
    </row>
    <row r="133" spans="1:9">
      <c r="A133" s="1" t="s">
        <v>145</v>
      </c>
      <c r="B133">
        <f>HYPERLINK("https://www.suredividend.com/sure-analysis-research-database/","Mettler-Toledo International, Inc.")</f>
        <v>0</v>
      </c>
      <c r="C133">
        <v>0.08137698923837601</v>
      </c>
      <c r="D133">
        <v>0.329663311704899</v>
      </c>
      <c r="E133">
        <v>0.259003942626321</v>
      </c>
      <c r="F133">
        <v>0.08030717077726601</v>
      </c>
      <c r="G133">
        <v>0.070758533675274</v>
      </c>
      <c r="H133">
        <v>0.254462635967801</v>
      </c>
      <c r="I133">
        <v>1.34221302254421</v>
      </c>
    </row>
    <row r="134" spans="1:9">
      <c r="A134" s="1" t="s">
        <v>146</v>
      </c>
      <c r="B134">
        <f>HYPERLINK("https://www.suredividend.com/sure-analysis-research-database/","Minerals Technologies, Inc.")</f>
        <v>0</v>
      </c>
      <c r="C134">
        <v>0.09714380604450301</v>
      </c>
      <c r="D134">
        <v>0.201928324540658</v>
      </c>
      <c r="E134">
        <v>0.038456037332235</v>
      </c>
      <c r="F134">
        <v>0.088109354413702</v>
      </c>
      <c r="G134">
        <v>-0.062029293306435</v>
      </c>
      <c r="H134">
        <v>0.014228675024676</v>
      </c>
      <c r="I134">
        <v>-0.125702005578992</v>
      </c>
    </row>
    <row r="135" spans="1:9">
      <c r="A135" s="1" t="s">
        <v>147</v>
      </c>
      <c r="B135">
        <f>HYPERLINK("https://www.suredividend.com/sure-analysis-research-database/","Mastec Inc.")</f>
        <v>0</v>
      </c>
      <c r="C135">
        <v>0.09942263279445701</v>
      </c>
      <c r="D135">
        <v>0.264409030544488</v>
      </c>
      <c r="E135">
        <v>0.299440425822301</v>
      </c>
      <c r="F135">
        <v>0.115785772881753</v>
      </c>
      <c r="G135">
        <v>0.071581316826111</v>
      </c>
      <c r="H135">
        <v>0.179655556932226</v>
      </c>
      <c r="I135">
        <v>0.7863039399624761</v>
      </c>
    </row>
    <row r="136" spans="1:9">
      <c r="A136" s="1" t="s">
        <v>148</v>
      </c>
      <c r="B136">
        <f>HYPERLINK("https://www.suredividend.com/sure-analysis-NDSN/","Nordson Corp.")</f>
        <v>0</v>
      </c>
      <c r="C136">
        <v>-0.018387909319899</v>
      </c>
      <c r="D136">
        <v>0.08282234016885501</v>
      </c>
      <c r="E136">
        <v>0.06790675751775301</v>
      </c>
      <c r="F136">
        <v>-0.01640585562847</v>
      </c>
      <c r="G136">
        <v>0.020571174167528</v>
      </c>
      <c r="H136">
        <v>0.239801542673256</v>
      </c>
      <c r="I136">
        <v>0.622372110353498</v>
      </c>
    </row>
    <row r="137" spans="1:9">
      <c r="A137" s="1" t="s">
        <v>149</v>
      </c>
      <c r="B137">
        <f>HYPERLINK("https://www.suredividend.com/sure-analysis-NLSN/","Nielsen Holdings plc")</f>
        <v>0</v>
      </c>
      <c r="C137">
        <v>0.004307250538406001</v>
      </c>
      <c r="D137">
        <v>0.200899601703062</v>
      </c>
      <c r="E137">
        <v>0.025802714454359</v>
      </c>
      <c r="F137">
        <v>0.375134540057305</v>
      </c>
      <c r="G137">
        <v>0.4392782004392931</v>
      </c>
      <c r="H137">
        <v>1.079261631752212</v>
      </c>
      <c r="I137">
        <v>-0.189640841174818</v>
      </c>
    </row>
    <row r="138" spans="1:9">
      <c r="A138" s="1" t="s">
        <v>150</v>
      </c>
      <c r="B138">
        <f>HYPERLINK("https://www.suredividend.com/sure-analysis-NOC/","Northrop Grumman Corp.")</f>
        <v>0</v>
      </c>
      <c r="C138">
        <v>-0.163384621095417</v>
      </c>
      <c r="D138">
        <v>-0.137565530172578</v>
      </c>
      <c r="E138">
        <v>-0.003211544666078</v>
      </c>
      <c r="F138">
        <v>-0.173842121661993</v>
      </c>
      <c r="G138">
        <v>0.142981753268487</v>
      </c>
      <c r="H138">
        <v>0.556100001070172</v>
      </c>
      <c r="I138">
        <v>0.519259878172048</v>
      </c>
    </row>
    <row r="139" spans="1:9">
      <c r="A139" s="1" t="s">
        <v>151</v>
      </c>
      <c r="B139">
        <f>HYPERLINK("https://www.suredividend.com/sure-analysis-NSC/","Norfolk Southern Corp.")</f>
        <v>0</v>
      </c>
      <c r="C139">
        <v>0.028212403729225</v>
      </c>
      <c r="D139">
        <v>0.226029565650292</v>
      </c>
      <c r="E139">
        <v>0.058733276513617</v>
      </c>
      <c r="F139">
        <v>0.029380732083434</v>
      </c>
      <c r="G139">
        <v>-0.06417136960582301</v>
      </c>
      <c r="H139">
        <v>0.070842075490018</v>
      </c>
      <c r="I139">
        <v>0.839287488189941</v>
      </c>
    </row>
    <row r="140" spans="1:9">
      <c r="A140" s="1" t="s">
        <v>152</v>
      </c>
      <c r="B140">
        <f>HYPERLINK("https://www.suredividend.com/sure-analysis-research-database/","nVent Electric plc")</f>
        <v>0</v>
      </c>
      <c r="C140">
        <v>0.009938249786888001</v>
      </c>
      <c r="D140">
        <v>0.17643497214822</v>
      </c>
      <c r="E140">
        <v>0.197512526732941</v>
      </c>
      <c r="F140">
        <v>0.01466379796545</v>
      </c>
      <c r="G140">
        <v>0.146471634710417</v>
      </c>
      <c r="H140">
        <v>0.7148329074934571</v>
      </c>
      <c r="I140">
        <v>0.5239215686274511</v>
      </c>
    </row>
    <row r="141" spans="1:9">
      <c r="A141" s="1" t="s">
        <v>153</v>
      </c>
      <c r="B141">
        <f>HYPERLINK("https://www.suredividend.com/sure-analysis-research-database/","Owens Corning")</f>
        <v>0</v>
      </c>
      <c r="C141">
        <v>-0.002144469525959</v>
      </c>
      <c r="D141">
        <v>0.028621291448516</v>
      </c>
      <c r="E141">
        <v>0.049082986842854</v>
      </c>
      <c r="F141">
        <v>0.03645955451348101</v>
      </c>
      <c r="G141">
        <v>0.003025754651799</v>
      </c>
      <c r="H141">
        <v>0.0502694277867</v>
      </c>
      <c r="I141">
        <v>-0.01200877022415</v>
      </c>
    </row>
    <row r="142" spans="1:9">
      <c r="A142" s="1" t="s">
        <v>154</v>
      </c>
      <c r="B142">
        <f>HYPERLINK("https://www.suredividend.com/sure-analysis-ODFL/","Old Dominion Freight Line, Inc.")</f>
        <v>0</v>
      </c>
      <c r="C142">
        <v>0.103407469284048</v>
      </c>
      <c r="D142">
        <v>0.218555937029617</v>
      </c>
      <c r="E142">
        <v>0.12463185707221</v>
      </c>
      <c r="F142">
        <v>0.117132990344633</v>
      </c>
      <c r="G142">
        <v>0.07022024891009801</v>
      </c>
      <c r="H142">
        <v>0.532519264050429</v>
      </c>
      <c r="I142">
        <v>2.257812347460248</v>
      </c>
    </row>
    <row r="143" spans="1:9">
      <c r="A143" s="1" t="s">
        <v>155</v>
      </c>
      <c r="B143">
        <f>HYPERLINK("https://www.suredividend.com/sure-analysis-OSK/","Oshkosh Corp")</f>
        <v>0</v>
      </c>
      <c r="C143">
        <v>0.07189023698832001</v>
      </c>
      <c r="D143">
        <v>0.161081120916778</v>
      </c>
      <c r="E143">
        <v>0.113443299551937</v>
      </c>
      <c r="F143">
        <v>0.07189023698832001</v>
      </c>
      <c r="G143">
        <v>-0.165730433761926</v>
      </c>
      <c r="H143">
        <v>0.032296813999836</v>
      </c>
      <c r="I143">
        <v>0.075922353302716</v>
      </c>
    </row>
    <row r="144" spans="1:9">
      <c r="A144" s="1" t="s">
        <v>156</v>
      </c>
      <c r="B144">
        <f>HYPERLINK("https://www.suredividend.com/sure-analysis-OTIS/","Otis Worldwide Corp")</f>
        <v>0</v>
      </c>
      <c r="C144">
        <v>0.02252309249652</v>
      </c>
      <c r="D144">
        <v>0.214404542032282</v>
      </c>
      <c r="E144">
        <v>0.115873546298879</v>
      </c>
      <c r="F144">
        <v>0.03192440301366301</v>
      </c>
      <c r="G144">
        <v>-0.013588336393109</v>
      </c>
      <c r="H144">
        <v>0.305731094690953</v>
      </c>
      <c r="I144">
        <v>0.78585635359116</v>
      </c>
    </row>
    <row r="145" spans="1:9">
      <c r="A145" s="1" t="s">
        <v>157</v>
      </c>
      <c r="B145">
        <f>HYPERLINK("https://www.suredividend.com/sure-analysis-PAYX/","Paychex Inc.")</f>
        <v>0</v>
      </c>
      <c r="C145">
        <v>0.027533327524614</v>
      </c>
      <c r="D145">
        <v>0.058693622522263</v>
      </c>
      <c r="E145">
        <v>-0.021188086598253</v>
      </c>
      <c r="F145">
        <v>0.020508826583592</v>
      </c>
      <c r="G145">
        <v>0.019383235541233</v>
      </c>
      <c r="H145">
        <v>0.416374115892142</v>
      </c>
      <c r="I145">
        <v>0.9649923769692831</v>
      </c>
    </row>
    <row r="146" spans="1:9">
      <c r="A146" s="1" t="s">
        <v>158</v>
      </c>
      <c r="B146">
        <f>HYPERLINK("https://www.suredividend.com/sure-analysis-PCAR/","Paccar Inc.")</f>
        <v>0</v>
      </c>
      <c r="C146">
        <v>-0.018309580364212</v>
      </c>
      <c r="D146">
        <v>0.134938578986873</v>
      </c>
      <c r="E146">
        <v>0.215478820719631</v>
      </c>
      <c r="F146">
        <v>0.002222895827018</v>
      </c>
      <c r="G146">
        <v>0.130307253498095</v>
      </c>
      <c r="H146">
        <v>0.082242344163758</v>
      </c>
      <c r="I146">
        <v>0.558855885588558</v>
      </c>
    </row>
    <row r="147" spans="1:9">
      <c r="A147" s="1" t="s">
        <v>159</v>
      </c>
      <c r="B147">
        <f>HYPERLINK("https://www.suredividend.com/sure-analysis-research-database/","Paylocity Holding Corp")</f>
        <v>0</v>
      </c>
      <c r="C147">
        <v>0.015698587127158</v>
      </c>
      <c r="D147">
        <v>-0.06585627124959201</v>
      </c>
      <c r="E147">
        <v>0.006271322496488</v>
      </c>
      <c r="F147">
        <v>0.032482240296509</v>
      </c>
      <c r="G147">
        <v>0.082173303118592</v>
      </c>
      <c r="H147">
        <v>0.002549235229431</v>
      </c>
      <c r="I147">
        <v>3.012202440488097</v>
      </c>
    </row>
    <row r="148" spans="1:9">
      <c r="A148" s="1" t="s">
        <v>160</v>
      </c>
      <c r="B148">
        <f>HYPERLINK("https://www.suredividend.com/sure-analysis-PH/","Parker-Hannifin Corp.")</f>
        <v>0</v>
      </c>
      <c r="C148">
        <v>0.04475773336983301</v>
      </c>
      <c r="D148">
        <v>0.143625967036663</v>
      </c>
      <c r="E148">
        <v>0.153519060531037</v>
      </c>
      <c r="F148">
        <v>0.04920962199312701</v>
      </c>
      <c r="G148">
        <v>-0.004485553595958001</v>
      </c>
      <c r="H148">
        <v>0.132323741044547</v>
      </c>
      <c r="I148">
        <v>0.583261772307334</v>
      </c>
    </row>
    <row r="149" spans="1:9">
      <c r="A149" s="1" t="s">
        <v>161</v>
      </c>
      <c r="B149">
        <f>HYPERLINK("https://www.suredividend.com/sure-analysis-PKG/","Packaging Corp Of America")</f>
        <v>0</v>
      </c>
      <c r="C149">
        <v>0.031534688156972</v>
      </c>
      <c r="D149">
        <v>0.14364739610445</v>
      </c>
      <c r="E149">
        <v>-0.046888646837998</v>
      </c>
      <c r="F149">
        <v>0.035728246423266</v>
      </c>
      <c r="G149">
        <v>0.020827249183407</v>
      </c>
      <c r="H149">
        <v>0.004999203465305</v>
      </c>
      <c r="I149">
        <v>0.211973729591169</v>
      </c>
    </row>
    <row r="150" spans="1:9">
      <c r="A150" s="1" t="s">
        <v>162</v>
      </c>
      <c r="B150">
        <f>HYPERLINK("https://www.suredividend.com/sure-analysis-PNR/","Pentair plc")</f>
        <v>0</v>
      </c>
      <c r="C150">
        <v>0.108333013939835</v>
      </c>
      <c r="D150">
        <v>0.246244913997439</v>
      </c>
      <c r="E150">
        <v>0.051164063702765</v>
      </c>
      <c r="F150">
        <v>0.09773798093026301</v>
      </c>
      <c r="G150">
        <v>-0.222180205467206</v>
      </c>
      <c r="H150">
        <v>-0.117707763130737</v>
      </c>
      <c r="I150">
        <v>0.05528889499489</v>
      </c>
    </row>
    <row r="151" spans="1:9">
      <c r="A151" s="1" t="s">
        <v>163</v>
      </c>
      <c r="B151">
        <f>HYPERLINK("https://www.suredividend.com/sure-analysis-PPG/","PPG Industries, Inc.")</f>
        <v>0</v>
      </c>
      <c r="C151">
        <v>0.030279197797876</v>
      </c>
      <c r="D151">
        <v>0.1697410318366</v>
      </c>
      <c r="E151">
        <v>0.07637850398177801</v>
      </c>
      <c r="F151">
        <v>0.041832352473357</v>
      </c>
      <c r="G151">
        <v>-0.137459350302778</v>
      </c>
      <c r="H151">
        <v>-0.056793284368184</v>
      </c>
      <c r="I151">
        <v>0.204637578807206</v>
      </c>
    </row>
    <row r="152" spans="1:9">
      <c r="A152" s="1" t="s">
        <v>164</v>
      </c>
      <c r="B152">
        <f>HYPERLINK("https://www.suredividend.com/sure-analysis-research-database/","Paysafe Limited")</f>
        <v>0</v>
      </c>
      <c r="C152">
        <v>0.612244897959183</v>
      </c>
      <c r="D152">
        <v>0.225862068965517</v>
      </c>
      <c r="E152">
        <v>-0.132926829268292</v>
      </c>
      <c r="F152">
        <v>0.535637149028077</v>
      </c>
      <c r="G152">
        <v>-0.484782608695652</v>
      </c>
      <c r="H152">
        <v>0.108627858627858</v>
      </c>
      <c r="I152">
        <v>1.143718592964824</v>
      </c>
    </row>
    <row r="153" spans="1:9">
      <c r="A153" s="1" t="s">
        <v>165</v>
      </c>
      <c r="B153">
        <f>HYPERLINK("https://www.suredividend.com/sure-analysis-research-database/","Quanta Services, Inc.")</f>
        <v>0</v>
      </c>
      <c r="C153">
        <v>0.011139544033039</v>
      </c>
      <c r="D153">
        <v>0.09678464501497001</v>
      </c>
      <c r="E153">
        <v>0.09961088031279901</v>
      </c>
      <c r="F153">
        <v>0.026245614035087</v>
      </c>
      <c r="G153">
        <v>0.4914550355475</v>
      </c>
      <c r="H153">
        <v>0.8882761345603341</v>
      </c>
      <c r="I153">
        <v>2.807708631136037</v>
      </c>
    </row>
    <row r="154" spans="1:9">
      <c r="A154" s="1" t="s">
        <v>166</v>
      </c>
      <c r="B154">
        <f>HYPERLINK("https://www.suredividend.com/sure-analysis-research-database/","PayPal Holdings Inc")</f>
        <v>0</v>
      </c>
      <c r="C154">
        <v>0.142753937292299</v>
      </c>
      <c r="D154">
        <v>-0.05777936621396201</v>
      </c>
      <c r="E154">
        <v>-0.044229607250755</v>
      </c>
      <c r="F154">
        <v>0.110502667789946</v>
      </c>
      <c r="G154">
        <v>-0.516387428152134</v>
      </c>
      <c r="H154">
        <v>-0.681909588159588</v>
      </c>
      <c r="I154">
        <v>-0.056655534351145</v>
      </c>
    </row>
    <row r="155" spans="1:9">
      <c r="A155" s="1" t="s">
        <v>167</v>
      </c>
      <c r="B155">
        <f>HYPERLINK("https://www.suredividend.com/sure-analysis-R/","Ryder System, Inc.")</f>
        <v>0</v>
      </c>
      <c r="C155">
        <v>0.100616259777198</v>
      </c>
      <c r="D155">
        <v>0.259718838676773</v>
      </c>
      <c r="E155">
        <v>0.261186631720466</v>
      </c>
      <c r="F155">
        <v>0.111283953571856</v>
      </c>
      <c r="G155">
        <v>0.27490225795115</v>
      </c>
      <c r="H155">
        <v>0.437876519431537</v>
      </c>
      <c r="I155">
        <v>0.257671702589826</v>
      </c>
    </row>
    <row r="156" spans="1:9">
      <c r="A156" s="1" t="s">
        <v>168</v>
      </c>
      <c r="B156">
        <f>HYPERLINK("https://www.suredividend.com/sure-analysis-research-database/","Rand Capital Corp.")</f>
        <v>0</v>
      </c>
      <c r="C156">
        <v>-0.008468146027201001</v>
      </c>
      <c r="D156">
        <v>-0.04484209074610401</v>
      </c>
      <c r="E156">
        <v>-0.045493698275208</v>
      </c>
      <c r="F156">
        <v>0.039917417417417</v>
      </c>
      <c r="G156">
        <v>-0.135327973232789</v>
      </c>
      <c r="H156">
        <v>-0.086197000982959</v>
      </c>
      <c r="I156">
        <v>-0.382970288208828</v>
      </c>
    </row>
    <row r="157" spans="1:9">
      <c r="A157" s="1" t="s">
        <v>169</v>
      </c>
      <c r="B157">
        <f>HYPERLINK("https://www.suredividend.com/sure-analysis-RHI/","Robert Half International Inc.")</f>
        <v>0</v>
      </c>
      <c r="C157">
        <v>0.069846910880262</v>
      </c>
      <c r="D157">
        <v>0.078057595574826</v>
      </c>
      <c r="E157">
        <v>-0.043023005594898</v>
      </c>
      <c r="F157">
        <v>0.06013815522145401</v>
      </c>
      <c r="G157">
        <v>-0.267648437565789</v>
      </c>
      <c r="H157">
        <v>0.191304255179898</v>
      </c>
      <c r="I157">
        <v>0.5147468648397581</v>
      </c>
    </row>
    <row r="158" spans="1:9">
      <c r="A158" s="1" t="s">
        <v>170</v>
      </c>
      <c r="B158">
        <f>HYPERLINK("https://www.suredividend.com/sure-analysis-ROL/","Rollins, Inc.")</f>
        <v>0</v>
      </c>
      <c r="C158">
        <v>-0.034233752340197</v>
      </c>
      <c r="D158">
        <v>-0.005705285649774</v>
      </c>
      <c r="E158">
        <v>-0.00661340728025</v>
      </c>
      <c r="F158">
        <v>-0.011767925561029</v>
      </c>
      <c r="G158">
        <v>0.166841159667558</v>
      </c>
      <c r="H158">
        <v>-0.008498194648471001</v>
      </c>
      <c r="I158">
        <v>0.787225618055383</v>
      </c>
    </row>
    <row r="159" spans="1:9">
      <c r="A159" s="1" t="s">
        <v>171</v>
      </c>
      <c r="B159">
        <f>HYPERLINK("https://www.suredividend.com/sure-analysis-ROK/","Rockwell Automation Inc")</f>
        <v>0</v>
      </c>
      <c r="C159">
        <v>0.041024059222702</v>
      </c>
      <c r="D159">
        <v>0.175114214573244</v>
      </c>
      <c r="E159">
        <v>0.241205256274407</v>
      </c>
      <c r="F159">
        <v>0.048258725783282</v>
      </c>
      <c r="G159">
        <v>-0.12071994148554</v>
      </c>
      <c r="H159">
        <v>0.04798449293464301</v>
      </c>
      <c r="I159">
        <v>0.468067892158995</v>
      </c>
    </row>
    <row r="160" spans="1:9">
      <c r="A160" s="1" t="s">
        <v>172</v>
      </c>
      <c r="B160">
        <f>HYPERLINK("https://www.suredividend.com/sure-analysis-ROP/","Roper Technologies Inc")</f>
        <v>0</v>
      </c>
      <c r="C160">
        <v>0.026558382761983</v>
      </c>
      <c r="D160">
        <v>0.193004125899366</v>
      </c>
      <c r="E160">
        <v>0.073353825392295</v>
      </c>
      <c r="F160">
        <v>0.023588737950944</v>
      </c>
      <c r="G160">
        <v>0.014436987357154</v>
      </c>
      <c r="H160">
        <v>0.059684429581223</v>
      </c>
      <c r="I160">
        <v>0.6455895264202101</v>
      </c>
    </row>
    <row r="161" spans="1:9">
      <c r="A161" s="1" t="s">
        <v>173</v>
      </c>
      <c r="B161">
        <f>HYPERLINK("https://www.suredividend.com/sure-analysis-RPM/","RPM International, Inc.")</f>
        <v>0</v>
      </c>
      <c r="C161">
        <v>-0.126272885784628</v>
      </c>
      <c r="D161">
        <v>-0.016477735407141</v>
      </c>
      <c r="E161">
        <v>0.01666896911827</v>
      </c>
      <c r="F161">
        <v>-0.10448561546505</v>
      </c>
      <c r="G161">
        <v>0.002319971375477</v>
      </c>
      <c r="H161">
        <v>0.036494538232373</v>
      </c>
      <c r="I161">
        <v>0.8136781911671951</v>
      </c>
    </row>
    <row r="162" spans="1:9">
      <c r="A162" s="1" t="s">
        <v>174</v>
      </c>
      <c r="B162">
        <f>HYPERLINK("https://www.suredividend.com/sure-analysis-research-database/","Regal Rexnord Corp")</f>
        <v>0</v>
      </c>
      <c r="C162">
        <v>0.132147769947035</v>
      </c>
      <c r="D162">
        <v>-0.083843329253366</v>
      </c>
      <c r="E162">
        <v>0.098306278516385</v>
      </c>
      <c r="F162">
        <v>0.122937156192698</v>
      </c>
      <c r="G162">
        <v>-0.158561742007648</v>
      </c>
      <c r="H162">
        <v>0.064175139864033</v>
      </c>
      <c r="I162">
        <v>0.8708108791130961</v>
      </c>
    </row>
    <row r="163" spans="1:9">
      <c r="A163" s="1" t="s">
        <v>175</v>
      </c>
      <c r="B163">
        <f>HYPERLINK("https://www.suredividend.com/sure-analysis-RSG/","Republic Services, Inc.")</f>
        <v>0</v>
      </c>
      <c r="C163">
        <v>-0.059795911200147</v>
      </c>
      <c r="D163">
        <v>-0.074299579657592</v>
      </c>
      <c r="E163">
        <v>-0.05467240541542501</v>
      </c>
      <c r="F163">
        <v>-0.045274827506008</v>
      </c>
      <c r="G163">
        <v>-0.023898051045812</v>
      </c>
      <c r="H163">
        <v>0.349858273102142</v>
      </c>
      <c r="I163">
        <v>0.9713557132497831</v>
      </c>
    </row>
    <row r="164" spans="1:9">
      <c r="A164" s="1" t="s">
        <v>176</v>
      </c>
      <c r="B164">
        <f>HYPERLINK("https://www.suredividend.com/sure-analysis-research-database/","Rentokil Initial")</f>
        <v>0</v>
      </c>
      <c r="C164">
        <v>0.005758157389635</v>
      </c>
      <c r="D164">
        <v>0.111346765641569</v>
      </c>
      <c r="E164">
        <v>2.175757575757576</v>
      </c>
      <c r="F164">
        <v>0.020447906523856</v>
      </c>
      <c r="G164">
        <v>2.175757575757576</v>
      </c>
      <c r="H164">
        <v>2.175757575757576</v>
      </c>
      <c r="I164">
        <v>2.175757575757576</v>
      </c>
    </row>
    <row r="165" spans="1:9">
      <c r="A165" s="1" t="s">
        <v>177</v>
      </c>
      <c r="B165">
        <f>HYPERLINK("https://www.suredividend.com/sure-analysis-RTX/","Raytheon Technologies Corporation")</f>
        <v>0</v>
      </c>
      <c r="C165">
        <v>-0.054129911788291</v>
      </c>
      <c r="D165">
        <v>0.07198158681903401</v>
      </c>
      <c r="E165">
        <v>0.006070970864884001</v>
      </c>
      <c r="F165">
        <v>-0.065001981767736</v>
      </c>
      <c r="G165">
        <v>0.107331080962143</v>
      </c>
      <c r="H165">
        <v>0.452255335914846</v>
      </c>
      <c r="I165">
        <v>-0.082689209932543</v>
      </c>
    </row>
    <row r="166" spans="1:9">
      <c r="A166" s="1" t="s">
        <v>178</v>
      </c>
      <c r="B166">
        <f>HYPERLINK("https://www.suredividend.com/sure-analysis-research-database/","Ryanair Holdings Plc")</f>
        <v>0</v>
      </c>
      <c r="C166">
        <v>0.189031357115653</v>
      </c>
      <c r="D166">
        <v>0.477054092414445</v>
      </c>
      <c r="E166">
        <v>0.294898382413936</v>
      </c>
      <c r="F166">
        <v>0.252808988764044</v>
      </c>
      <c r="G166">
        <v>-0.174365303244005</v>
      </c>
      <c r="H166">
        <v>-0.105700372386135</v>
      </c>
      <c r="I166">
        <v>-0.224668874172185</v>
      </c>
    </row>
    <row r="167" spans="1:9">
      <c r="A167" s="1" t="s">
        <v>179</v>
      </c>
      <c r="B167">
        <f>HYPERLINK("https://www.suredividend.com/sure-analysis-research-database/","Saratoga Investment Corp")</f>
        <v>0</v>
      </c>
      <c r="C167">
        <v>-0.013022888713496</v>
      </c>
      <c r="D167">
        <v>-0.014228843955697</v>
      </c>
      <c r="E167">
        <v>-0.019211840046431</v>
      </c>
      <c r="F167">
        <v>-0.011462450592885</v>
      </c>
      <c r="G167">
        <v>0.000800320128051</v>
      </c>
      <c r="H167">
        <v>-0.030620155038759</v>
      </c>
      <c r="I167">
        <v>-0.005961844197138</v>
      </c>
    </row>
    <row r="168" spans="1:9">
      <c r="A168" s="1" t="s">
        <v>180</v>
      </c>
      <c r="B168">
        <f>HYPERLINK("https://www.suredividend.com/sure-analysis-research-database/","Sandstorm Gold Ltd")</f>
        <v>0</v>
      </c>
      <c r="C168">
        <v>0.14228532588173</v>
      </c>
      <c r="D168">
        <v>0.220447026547244</v>
      </c>
      <c r="E168">
        <v>0.09239297257281101</v>
      </c>
      <c r="F168">
        <v>0.153149718860192</v>
      </c>
      <c r="G168">
        <v>-0.001205157413369</v>
      </c>
      <c r="H168">
        <v>-0.08531515050723401</v>
      </c>
      <c r="I168">
        <v>0.189984461359926</v>
      </c>
    </row>
    <row r="169" spans="1:9">
      <c r="A169" s="1" t="s">
        <v>181</v>
      </c>
      <c r="B169">
        <f>HYPERLINK("https://www.suredividend.com/sure-analysis-research-database/","Schnitzer Steel Industries, Inc.")</f>
        <v>0</v>
      </c>
      <c r="C169">
        <v>0.06970172684458301</v>
      </c>
      <c r="D169">
        <v>0.09975596844375001</v>
      </c>
      <c r="E169">
        <v>-0.006334725495228</v>
      </c>
      <c r="F169">
        <v>0.1115823817292</v>
      </c>
      <c r="G169">
        <v>-0.066511404890746</v>
      </c>
      <c r="H169">
        <v>0.132917453645819</v>
      </c>
      <c r="I169">
        <v>0.05155619205175301</v>
      </c>
    </row>
    <row r="170" spans="1:9">
      <c r="A170" s="1" t="s">
        <v>182</v>
      </c>
      <c r="B170">
        <f>HYPERLINK("https://www.suredividend.com/sure-analysis-research-database/","Schwab Strategic Trust")</f>
        <v>0</v>
      </c>
      <c r="C170">
        <v>0.008396946564885001</v>
      </c>
      <c r="D170">
        <v>0.036956794775182</v>
      </c>
      <c r="E170">
        <v>-0.027895570522644</v>
      </c>
      <c r="F170">
        <v>0.020274184205445</v>
      </c>
      <c r="G170">
        <v>-0.08010598627470701</v>
      </c>
      <c r="H170">
        <v>-0.05646900847106501</v>
      </c>
      <c r="I170">
        <v>0.131436328870255</v>
      </c>
    </row>
    <row r="171" spans="1:9">
      <c r="A171" s="1" t="s">
        <v>183</v>
      </c>
      <c r="B171">
        <f>HYPERLINK("https://www.suredividend.com/sure-analysis-research-database/","Sealed Air Corp.")</f>
        <v>0</v>
      </c>
      <c r="C171">
        <v>0.071400159108989</v>
      </c>
      <c r="D171">
        <v>0.153931012618911</v>
      </c>
      <c r="E171">
        <v>-0.08690117616349301</v>
      </c>
      <c r="F171">
        <v>0.07999198075380801</v>
      </c>
      <c r="G171">
        <v>-0.181967135943486</v>
      </c>
      <c r="H171">
        <v>0.226403067032136</v>
      </c>
      <c r="I171">
        <v>0.178692082830086</v>
      </c>
    </row>
    <row r="172" spans="1:9">
      <c r="A172" s="1" t="s">
        <v>184</v>
      </c>
      <c r="B172">
        <f>HYPERLINK("https://www.suredividend.com/sure-analysis-SHW/","Sherwin-Williams Co.")</f>
        <v>0</v>
      </c>
      <c r="C172">
        <v>0.012798810949176</v>
      </c>
      <c r="D172">
        <v>0.183344894554905</v>
      </c>
      <c r="E172">
        <v>-0.039280958721704</v>
      </c>
      <c r="F172">
        <v>0.03362406775376</v>
      </c>
      <c r="G172">
        <v>-0.154325656499912</v>
      </c>
      <c r="H172">
        <v>0.016980772260316</v>
      </c>
      <c r="I172">
        <v>0.7850697698787391</v>
      </c>
    </row>
    <row r="173" spans="1:9">
      <c r="A173" s="1" t="s">
        <v>185</v>
      </c>
      <c r="B173">
        <f>HYPERLINK("https://www.suredividend.com/sure-analysis-SLGN/","Silgan Holdings Inc.")</f>
        <v>0</v>
      </c>
      <c r="C173">
        <v>-0.031658767772511</v>
      </c>
      <c r="D173">
        <v>0.139359656675335</v>
      </c>
      <c r="E173">
        <v>0.247338295336888</v>
      </c>
      <c r="F173">
        <v>-0.01466049382716</v>
      </c>
      <c r="G173">
        <v>0.230932356555895</v>
      </c>
      <c r="H173">
        <v>0.416119588360539</v>
      </c>
      <c r="I173">
        <v>0.902484627045226</v>
      </c>
    </row>
    <row r="174" spans="1:9">
      <c r="A174" s="1" t="s">
        <v>186</v>
      </c>
      <c r="B174">
        <f>HYPERLINK("https://www.suredividend.com/sure-analysis-research-database/","BlackRock Institutional Trust Company N.A.")</f>
        <v>0</v>
      </c>
      <c r="C174">
        <v>0.00648607401755</v>
      </c>
      <c r="D174">
        <v>0.001208813522011</v>
      </c>
      <c r="E174">
        <v>0.018408957983874</v>
      </c>
      <c r="F174">
        <v>0.019319938176197</v>
      </c>
      <c r="G174">
        <v>-0.119283942456323</v>
      </c>
      <c r="H174">
        <v>0.201663561534011</v>
      </c>
      <c r="I174">
        <v>0.029081901343892</v>
      </c>
    </row>
    <row r="175" spans="1:9">
      <c r="A175" s="1" t="s">
        <v>187</v>
      </c>
      <c r="B175">
        <f>HYPERLINK("https://www.suredividend.com/sure-analysis-SNA/","Snap-on, Inc.")</f>
        <v>0</v>
      </c>
      <c r="C175">
        <v>0.04000174489617801</v>
      </c>
      <c r="D175">
        <v>0.1555686962591</v>
      </c>
      <c r="E175">
        <v>0.140411592869091</v>
      </c>
      <c r="F175">
        <v>0.043415466760033</v>
      </c>
      <c r="G175">
        <v>0.181123427175202</v>
      </c>
      <c r="H175">
        <v>0.413370373466269</v>
      </c>
      <c r="I175">
        <v>0.468248909482925</v>
      </c>
    </row>
    <row r="176" spans="1:9">
      <c r="A176" s="1" t="s">
        <v>188</v>
      </c>
      <c r="B176">
        <f>HYPERLINK("https://www.suredividend.com/sure-analysis-research-database/","Schneider National Inc")</f>
        <v>0</v>
      </c>
      <c r="C176">
        <v>0.040529363110008</v>
      </c>
      <c r="D176">
        <v>0.17566797192602</v>
      </c>
      <c r="E176">
        <v>0.05638385865617501</v>
      </c>
      <c r="F176">
        <v>0.075213675213675</v>
      </c>
      <c r="G176">
        <v>-0.011724964157354</v>
      </c>
      <c r="H176">
        <v>0.10199594416437</v>
      </c>
      <c r="I176">
        <v>-0.003295937123661</v>
      </c>
    </row>
    <row r="177" spans="1:9">
      <c r="A177" s="1" t="s">
        <v>189</v>
      </c>
      <c r="B177">
        <f>HYPERLINK("https://www.suredividend.com/sure-analysis-SON/","Sonoco Products Co.")</f>
        <v>0</v>
      </c>
      <c r="C177">
        <v>-0.01692103516921</v>
      </c>
      <c r="D177">
        <v>-0.039501046240422</v>
      </c>
      <c r="E177">
        <v>-0.02931863934257</v>
      </c>
      <c r="F177">
        <v>-0.023884038873332</v>
      </c>
      <c r="G177">
        <v>0.07068006070680001</v>
      </c>
      <c r="H177">
        <v>0.025846981575954</v>
      </c>
      <c r="I177">
        <v>0.253108453301304</v>
      </c>
    </row>
    <row r="178" spans="1:9">
      <c r="A178" s="1" t="s">
        <v>190</v>
      </c>
      <c r="B178">
        <f>HYPERLINK("https://www.suredividend.com/sure-analysis-research-database/","Virgin Galactic Holdings Inc")</f>
        <v>0</v>
      </c>
      <c r="C178">
        <v>0.38031914893617</v>
      </c>
      <c r="D178">
        <v>0.16629213483146</v>
      </c>
      <c r="E178">
        <v>-0.329457364341085</v>
      </c>
      <c r="F178">
        <v>0.491379310344827</v>
      </c>
      <c r="G178">
        <v>-0.387249114521841</v>
      </c>
      <c r="H178">
        <v>-0.8440036068530201</v>
      </c>
      <c r="I178">
        <v>-0.484095427435387</v>
      </c>
    </row>
    <row r="179" spans="1:9">
      <c r="A179" s="1" t="s">
        <v>191</v>
      </c>
      <c r="B179">
        <f>HYPERLINK("https://www.suredividend.com/sure-analysis-research-database/","Spirit Aerosystems Holdings Inc")</f>
        <v>0</v>
      </c>
      <c r="C179">
        <v>0.103071672354948</v>
      </c>
      <c r="D179">
        <v>0.287649402390438</v>
      </c>
      <c r="E179">
        <v>-0.081766009432354</v>
      </c>
      <c r="F179">
        <v>0.09189189189189101</v>
      </c>
      <c r="G179">
        <v>-0.279192481478012</v>
      </c>
      <c r="H179">
        <v>-0.168285747371942</v>
      </c>
      <c r="I179">
        <v>-0.6681091050241621</v>
      </c>
    </row>
    <row r="180" spans="1:9">
      <c r="A180" s="1" t="s">
        <v>192</v>
      </c>
      <c r="B180">
        <f>HYPERLINK("https://www.suredividend.com/sure-analysis-research-database/","Block Inc")</f>
        <v>0</v>
      </c>
      <c r="C180">
        <v>0.217002237136465</v>
      </c>
      <c r="D180">
        <v>0.360242900517949</v>
      </c>
      <c r="E180">
        <v>0.018726591760299</v>
      </c>
      <c r="F180">
        <v>0.211966900063653</v>
      </c>
      <c r="G180">
        <v>-0.355122777307366</v>
      </c>
      <c r="H180">
        <v>-0.6532191967944631</v>
      </c>
      <c r="I180">
        <v>0.7894736842105261</v>
      </c>
    </row>
    <row r="181" spans="1:9">
      <c r="A181" s="1" t="s">
        <v>193</v>
      </c>
      <c r="B181">
        <f>HYPERLINK("https://www.suredividend.com/sure-analysis-research-database/","Sensata Technologies Holding Plc")</f>
        <v>0</v>
      </c>
      <c r="C181">
        <v>0.096845194424064</v>
      </c>
      <c r="D181">
        <v>0.07866952067149201</v>
      </c>
      <c r="E181">
        <v>0.018066422875509</v>
      </c>
      <c r="F181">
        <v>0.110698365527488</v>
      </c>
      <c r="G181">
        <v>-0.230519798030748</v>
      </c>
      <c r="H181">
        <v>-0.205910785803065</v>
      </c>
      <c r="I181">
        <v>0.04610073821824601</v>
      </c>
    </row>
    <row r="182" spans="1:9">
      <c r="A182" s="1" t="s">
        <v>194</v>
      </c>
      <c r="B182">
        <f>HYPERLINK("https://www.suredividend.com/sure-analysis-research-database/","StoneCo Ltd")</f>
        <v>0</v>
      </c>
      <c r="C182">
        <v>0.030623020063357</v>
      </c>
      <c r="D182">
        <v>-0.06333973128598801</v>
      </c>
      <c r="E182">
        <v>0.025210084033613</v>
      </c>
      <c r="F182">
        <v>0.033898305084745</v>
      </c>
      <c r="G182">
        <v>-0.325034578146611</v>
      </c>
      <c r="H182">
        <v>-0.877510040160642</v>
      </c>
      <c r="I182">
        <v>-0.6886762360446571</v>
      </c>
    </row>
    <row r="183" spans="1:9">
      <c r="A183" s="1" t="s">
        <v>195</v>
      </c>
      <c r="B183">
        <f>HYPERLINK("https://www.suredividend.com/sure-analysis-SWK/","Stanley Black &amp; Decker Inc")</f>
        <v>0</v>
      </c>
      <c r="C183">
        <v>0.171420772485328</v>
      </c>
      <c r="D183">
        <v>0.172297555698816</v>
      </c>
      <c r="E183">
        <v>-0.244084252503866</v>
      </c>
      <c r="F183">
        <v>0.142571884984025</v>
      </c>
      <c r="G183">
        <v>-0.495871467488026</v>
      </c>
      <c r="H183">
        <v>-0.492057442545027</v>
      </c>
      <c r="I183">
        <v>-0.459263305316834</v>
      </c>
    </row>
    <row r="184" spans="1:9">
      <c r="A184" s="1" t="s">
        <v>196</v>
      </c>
      <c r="B184">
        <f>HYPERLINK("https://www.suredividend.com/sure-analysis-SYF/","Synchrony Financial")</f>
        <v>0</v>
      </c>
      <c r="C184">
        <v>0.06400240384615301</v>
      </c>
      <c r="D184">
        <v>0.09956309368178101</v>
      </c>
      <c r="E184">
        <v>0.09888404771658001</v>
      </c>
      <c r="F184">
        <v>0.07760194765672501</v>
      </c>
      <c r="G184">
        <v>-0.183258294276119</v>
      </c>
      <c r="H184">
        <v>-0.02999057658171</v>
      </c>
      <c r="I184">
        <v>0.047162222905675</v>
      </c>
    </row>
    <row r="185" spans="1:9">
      <c r="A185" s="1" t="s">
        <v>197</v>
      </c>
      <c r="B185">
        <f>HYPERLINK("https://www.suredividend.com/sure-analysis-research-database/","Transdigm Group Incorporated")</f>
        <v>0</v>
      </c>
      <c r="C185">
        <v>0.07171308393346401</v>
      </c>
      <c r="D185">
        <v>0.250557745221982</v>
      </c>
      <c r="E185">
        <v>0.17069138058565</v>
      </c>
      <c r="F185">
        <v>0.068291908202969</v>
      </c>
      <c r="G185">
        <v>0.121898392515495</v>
      </c>
      <c r="H185">
        <v>0.205242180842409</v>
      </c>
      <c r="I185">
        <v>1.589402025788927</v>
      </c>
    </row>
    <row r="186" spans="1:9">
      <c r="A186" s="1" t="s">
        <v>198</v>
      </c>
      <c r="B186">
        <f>HYPERLINK("https://www.suredividend.com/sure-analysis-research-database/","Teledyne Technologies Inc")</f>
        <v>0</v>
      </c>
      <c r="C186">
        <v>0.011434719511584</v>
      </c>
      <c r="D186">
        <v>0.1533611047706</v>
      </c>
      <c r="E186">
        <v>0.00029694885056</v>
      </c>
      <c r="F186">
        <v>0.010802430546873</v>
      </c>
      <c r="G186">
        <v>-0.02423540203249</v>
      </c>
      <c r="H186">
        <v>0.042689847296739</v>
      </c>
      <c r="I186">
        <v>1.106132444120252</v>
      </c>
    </row>
    <row r="187" spans="1:9">
      <c r="A187" s="1" t="s">
        <v>199</v>
      </c>
      <c r="B187">
        <f>HYPERLINK("https://www.suredividend.com/sure-analysis-research-database/","TREX Co., Inc.")</f>
        <v>0</v>
      </c>
      <c r="C187">
        <v>0.187543900725825</v>
      </c>
      <c r="D187">
        <v>0.152203543843707</v>
      </c>
      <c r="E187">
        <v>-0.186266645275148</v>
      </c>
      <c r="F187">
        <v>0.198204583038034</v>
      </c>
      <c r="G187">
        <v>-0.456668452062131</v>
      </c>
      <c r="H187">
        <v>-0.4671709213152641</v>
      </c>
      <c r="I187">
        <v>0.7759103641456581</v>
      </c>
    </row>
    <row r="188" spans="1:9">
      <c r="A188" s="1" t="s">
        <v>200</v>
      </c>
      <c r="B188">
        <f>HYPERLINK("https://www.suredividend.com/sure-analysis-research-database/","Trimble Inc")</f>
        <v>0</v>
      </c>
      <c r="C188">
        <v>0.120056213611724</v>
      </c>
      <c r="D188">
        <v>-0.001610594130279</v>
      </c>
      <c r="E188">
        <v>-0.134904636377732</v>
      </c>
      <c r="F188">
        <v>0.103441455696202</v>
      </c>
      <c r="G188">
        <v>-0.209997167941093</v>
      </c>
      <c r="H188">
        <v>-0.206514009387</v>
      </c>
      <c r="I188">
        <v>0.251177394034536</v>
      </c>
    </row>
    <row r="189" spans="1:9">
      <c r="A189" s="1" t="s">
        <v>201</v>
      </c>
      <c r="B189">
        <f>HYPERLINK("https://www.suredividend.com/sure-analysis-TRI/","Thomson-Reuters Corp")</f>
        <v>0</v>
      </c>
      <c r="C189">
        <v>0.049741946965652</v>
      </c>
      <c r="D189">
        <v>0.155910211928303</v>
      </c>
      <c r="E189">
        <v>0.090916825105605</v>
      </c>
      <c r="F189">
        <v>0.034189532743052</v>
      </c>
      <c r="G189">
        <v>0.135491894087491</v>
      </c>
      <c r="H189">
        <v>0.4955041067098021</v>
      </c>
      <c r="I189">
        <v>1.732425227161654</v>
      </c>
    </row>
    <row r="190" spans="1:9">
      <c r="A190" s="1" t="s">
        <v>202</v>
      </c>
      <c r="B190">
        <f>HYPERLINK("https://www.suredividend.com/sure-analysis-research-database/","TransUnion")</f>
        <v>0</v>
      </c>
      <c r="C190">
        <v>0.185152838427947</v>
      </c>
      <c r="D190">
        <v>0.217689064847102</v>
      </c>
      <c r="E190">
        <v>-0.235483482048791</v>
      </c>
      <c r="F190">
        <v>0.195594713656387</v>
      </c>
      <c r="G190">
        <v>-0.330135226791431</v>
      </c>
      <c r="H190">
        <v>-0.260085627231466</v>
      </c>
      <c r="I190">
        <v>0.165549216754361</v>
      </c>
    </row>
    <row r="191" spans="1:9">
      <c r="A191" s="1" t="s">
        <v>203</v>
      </c>
      <c r="B191">
        <f>HYPERLINK("https://www.suredividend.com/sure-analysis-research-database/","TuSimple Holdings Inc")</f>
        <v>0</v>
      </c>
      <c r="C191">
        <v>0.450704225352112</v>
      </c>
      <c r="D191">
        <v>-0.6373239436619711</v>
      </c>
      <c r="E191">
        <v>-0.8087279480037141</v>
      </c>
      <c r="F191">
        <v>0.256097560975609</v>
      </c>
      <c r="G191">
        <v>-0.8912928759894451</v>
      </c>
      <c r="H191">
        <v>-0.9485</v>
      </c>
      <c r="I191">
        <v>-0.9485</v>
      </c>
    </row>
    <row r="192" spans="1:9">
      <c r="A192" s="1" t="s">
        <v>204</v>
      </c>
      <c r="B192">
        <f>HYPERLINK("https://www.suredividend.com/sure-analysis-TT/","Trane Technologies plc")</f>
        <v>0</v>
      </c>
      <c r="C192">
        <v>-0.006317267197005001</v>
      </c>
      <c r="D192">
        <v>0.177139055960531</v>
      </c>
      <c r="E192">
        <v>0.237911814450223</v>
      </c>
      <c r="F192">
        <v>0.010649057052769</v>
      </c>
      <c r="G192">
        <v>-0.012132602647959</v>
      </c>
      <c r="H192">
        <v>0.134029496248717</v>
      </c>
      <c r="I192">
        <v>0.927958058854471</v>
      </c>
    </row>
    <row r="193" spans="1:9">
      <c r="A193" s="1" t="s">
        <v>205</v>
      </c>
      <c r="B193">
        <f>HYPERLINK("https://www.suredividend.com/sure-analysis-TTC/","Toro Co.")</f>
        <v>0</v>
      </c>
      <c r="C193">
        <v>-0.027106477099945</v>
      </c>
      <c r="D193">
        <v>0.141955928094744</v>
      </c>
      <c r="E193">
        <v>0.299487469227975</v>
      </c>
      <c r="F193">
        <v>-0.03286219081272</v>
      </c>
      <c r="G193">
        <v>0.184121864613381</v>
      </c>
      <c r="H193">
        <v>0.111889745386592</v>
      </c>
      <c r="I193">
        <v>0.7278549536155851</v>
      </c>
    </row>
    <row r="194" spans="1:9">
      <c r="A194" s="1" t="s">
        <v>206</v>
      </c>
      <c r="B194">
        <f>HYPERLINK("https://www.suredividend.com/sure-analysis-TXT/","Textron Inc.")</f>
        <v>0</v>
      </c>
      <c r="C194">
        <v>-0.04557603038402001</v>
      </c>
      <c r="D194">
        <v>0.07830719279369701</v>
      </c>
      <c r="E194">
        <v>0.05353707410162</v>
      </c>
      <c r="F194">
        <v>-0.04166666666666601</v>
      </c>
      <c r="G194">
        <v>-0.05139920365068001</v>
      </c>
      <c r="H194">
        <v>0.383482624396191</v>
      </c>
      <c r="I194">
        <v>0.160622647964419</v>
      </c>
    </row>
    <row r="195" spans="1:9">
      <c r="A195" s="1" t="s">
        <v>207</v>
      </c>
      <c r="B195">
        <f>HYPERLINK("https://www.suredividend.com/sure-analysis-research-database/","United Airlines Holdings Inc")</f>
        <v>0</v>
      </c>
      <c r="C195">
        <v>0.268205128205128</v>
      </c>
      <c r="D195">
        <v>0.223046488625123</v>
      </c>
      <c r="E195">
        <v>0.321047008547008</v>
      </c>
      <c r="F195">
        <v>0.311936339522546</v>
      </c>
      <c r="G195">
        <v>0.187515006002401</v>
      </c>
      <c r="H195">
        <v>0.161305470767785</v>
      </c>
      <c r="I195">
        <v>-0.353464052287581</v>
      </c>
    </row>
    <row r="196" spans="1:9">
      <c r="A196" s="1" t="s">
        <v>208</v>
      </c>
      <c r="B196">
        <f>HYPERLINK("https://www.suredividend.com/sure-analysis-UNP/","Union Pacific Corp.")</f>
        <v>0</v>
      </c>
      <c r="C196">
        <v>0.001151520967277</v>
      </c>
      <c r="D196">
        <v>0.101902479571025</v>
      </c>
      <c r="E196">
        <v>-0.00365048024467</v>
      </c>
      <c r="F196">
        <v>0.007678562804848001</v>
      </c>
      <c r="G196">
        <v>-0.133624311998219</v>
      </c>
      <c r="H196">
        <v>0.046216852585007</v>
      </c>
      <c r="I196">
        <v>0.63416762083176</v>
      </c>
    </row>
    <row r="197" spans="1:9">
      <c r="A197" s="1" t="s">
        <v>209</v>
      </c>
      <c r="B197">
        <f>HYPERLINK("https://www.suredividend.com/sure-analysis-UPS/","United Parcel Service, Inc.")</f>
        <v>0</v>
      </c>
      <c r="C197">
        <v>0.008206927779035001</v>
      </c>
      <c r="D197">
        <v>0.095719356088799</v>
      </c>
      <c r="E197">
        <v>-0.022751623764038</v>
      </c>
      <c r="F197">
        <v>0.024677864703175</v>
      </c>
      <c r="G197">
        <v>-0.08064972305430901</v>
      </c>
      <c r="H197">
        <v>0.18462074579301</v>
      </c>
      <c r="I197">
        <v>0.57392304715319</v>
      </c>
    </row>
    <row r="198" spans="1:9">
      <c r="A198" s="1" t="s">
        <v>210</v>
      </c>
      <c r="B198">
        <f>HYPERLINK("https://www.suredividend.com/sure-analysis-research-database/","United Rentals, Inc.")</f>
        <v>0</v>
      </c>
      <c r="C198">
        <v>0.06625350860128401</v>
      </c>
      <c r="D198">
        <v>0.34772376001124</v>
      </c>
      <c r="E198">
        <v>0.371278458844133</v>
      </c>
      <c r="F198">
        <v>0.07948342805694601</v>
      </c>
      <c r="G198">
        <v>0.291079180267187</v>
      </c>
      <c r="H198">
        <v>0.480094128539464</v>
      </c>
      <c r="I198">
        <v>1.088909457178636</v>
      </c>
    </row>
    <row r="199" spans="1:9">
      <c r="A199" s="1" t="s">
        <v>211</v>
      </c>
      <c r="B199">
        <f>HYPERLINK("https://www.suredividend.com/sure-analysis-V/","Visa Inc")</f>
        <v>0</v>
      </c>
      <c r="C199">
        <v>0.08461873216962401</v>
      </c>
      <c r="D199">
        <v>0.18366457401848</v>
      </c>
      <c r="E199">
        <v>0.04414346813339801</v>
      </c>
      <c r="F199">
        <v>0.07965922217943701</v>
      </c>
      <c r="G199">
        <v>0.100045755547676</v>
      </c>
      <c r="H199">
        <v>0.111065431059804</v>
      </c>
      <c r="I199">
        <v>0.893531384115642</v>
      </c>
    </row>
    <row r="200" spans="1:9">
      <c r="A200" s="1" t="s">
        <v>212</v>
      </c>
      <c r="B200">
        <f>HYPERLINK("https://www.suredividend.com/sure-analysis-VMC/","Vulcan Materials Co")</f>
        <v>0</v>
      </c>
      <c r="C200">
        <v>0.016651511707206</v>
      </c>
      <c r="D200">
        <v>0.153514320755519</v>
      </c>
      <c r="E200">
        <v>0.148502850231093</v>
      </c>
      <c r="F200">
        <v>0.021586431385985</v>
      </c>
      <c r="G200">
        <v>-0.0294759582494</v>
      </c>
      <c r="H200">
        <v>0.145601323823051</v>
      </c>
      <c r="I200">
        <v>0.389262088964339</v>
      </c>
    </row>
    <row r="201" spans="1:9">
      <c r="A201" s="1" t="s">
        <v>213</v>
      </c>
      <c r="B201">
        <f>HYPERLINK("https://www.suredividend.com/sure-analysis-research-database/","Valmont Industries, Inc.")</f>
        <v>0</v>
      </c>
      <c r="C201">
        <v>-0.020803386244403</v>
      </c>
      <c r="D201">
        <v>0.104937742421998</v>
      </c>
      <c r="E201">
        <v>0.299140572834579</v>
      </c>
      <c r="F201">
        <v>-0.013850666827955</v>
      </c>
      <c r="G201">
        <v>0.4661917995954241</v>
      </c>
      <c r="H201">
        <v>0.5875751516665181</v>
      </c>
      <c r="I201">
        <v>1.013808691570893</v>
      </c>
    </row>
    <row r="202" spans="1:9">
      <c r="A202" s="1" t="s">
        <v>214</v>
      </c>
      <c r="B202">
        <f>HYPERLINK("https://www.suredividend.com/sure-analysis-research-database/","Vontier Corporation")</f>
        <v>0</v>
      </c>
      <c r="C202">
        <v>0.134242265338227</v>
      </c>
      <c r="D202">
        <v>0.185458810375916</v>
      </c>
      <c r="E202">
        <v>-0.100294494451192</v>
      </c>
      <c r="F202">
        <v>0.118986032074495</v>
      </c>
      <c r="G202">
        <v>-0.231471644750166</v>
      </c>
      <c r="H202">
        <v>-0.358076425408658</v>
      </c>
      <c r="I202">
        <v>-0.363823529411764</v>
      </c>
    </row>
    <row r="203" spans="1:9">
      <c r="A203" s="1" t="s">
        <v>215</v>
      </c>
      <c r="B203">
        <f>HYPERLINK("https://www.suredividend.com/sure-analysis-research-database/","Verisk Analytics Inc")</f>
        <v>0</v>
      </c>
      <c r="C203">
        <v>0.031171928230751</v>
      </c>
      <c r="D203">
        <v>0.08937872241387201</v>
      </c>
      <c r="E203">
        <v>-0.013488283917213</v>
      </c>
      <c r="F203">
        <v>0.029418433284208</v>
      </c>
      <c r="G203">
        <v>-0.067366240414198</v>
      </c>
      <c r="H203">
        <v>-0.05583817042326301</v>
      </c>
      <c r="I203">
        <v>0.8852568780577941</v>
      </c>
    </row>
    <row r="204" spans="1:9">
      <c r="A204" s="1" t="s">
        <v>216</v>
      </c>
      <c r="B204">
        <f>HYPERLINK("https://www.suredividend.com/sure-analysis-research-database/","Westinghouse Air Brake Technologies Corp")</f>
        <v>0</v>
      </c>
      <c r="C204">
        <v>0.003349423702098</v>
      </c>
      <c r="D204">
        <v>0.180100618495542</v>
      </c>
      <c r="E204">
        <v>0.185399509313271</v>
      </c>
      <c r="F204">
        <v>0.020438833784189</v>
      </c>
      <c r="G204">
        <v>0.136593166603243</v>
      </c>
      <c r="H204">
        <v>0.276715763083672</v>
      </c>
      <c r="I204">
        <v>0.270864449859811</v>
      </c>
    </row>
    <row r="205" spans="1:9">
      <c r="A205" s="1" t="s">
        <v>217</v>
      </c>
      <c r="B205">
        <f>HYPERLINK("https://www.suredividend.com/sure-analysis-research-database/","Waters Corp.")</f>
        <v>0</v>
      </c>
      <c r="C205">
        <v>-0.023155891343214</v>
      </c>
      <c r="D205">
        <v>0.200730185736566</v>
      </c>
      <c r="E205">
        <v>-0.030702758383884</v>
      </c>
      <c r="F205">
        <v>-0.011179870395236</v>
      </c>
      <c r="G205">
        <v>0.06114713529430101</v>
      </c>
      <c r="H205">
        <v>0.248801887488018</v>
      </c>
      <c r="I205">
        <v>0.607583523158693</v>
      </c>
    </row>
    <row r="206" spans="1:9">
      <c r="A206" s="1" t="s">
        <v>218</v>
      </c>
      <c r="B206">
        <f>HYPERLINK("https://www.suredividend.com/sure-analysis-research-database/","Waste Connections Inc")</f>
        <v>0</v>
      </c>
      <c r="C206">
        <v>-0.03986264556584</v>
      </c>
      <c r="D206">
        <v>-0.013601138093539</v>
      </c>
      <c r="E206">
        <v>0.011597745573178</v>
      </c>
      <c r="F206">
        <v>-0.029722389861194</v>
      </c>
      <c r="G206">
        <v>0.055789728582744</v>
      </c>
      <c r="H206">
        <v>0.267607993558477</v>
      </c>
      <c r="I206">
        <v>0.8539285353935741</v>
      </c>
    </row>
    <row r="207" spans="1:9">
      <c r="A207" s="1" t="s">
        <v>219</v>
      </c>
      <c r="B207">
        <f>HYPERLINK("https://www.suredividend.com/sure-analysis-research-database/","WEX Inc")</f>
        <v>0</v>
      </c>
      <c r="C207">
        <v>0.08180096523917101</v>
      </c>
      <c r="D207">
        <v>0.240229724050987</v>
      </c>
      <c r="E207">
        <v>0.065142857142857</v>
      </c>
      <c r="F207">
        <v>0.08206538344026801</v>
      </c>
      <c r="G207">
        <v>0.169616908850726</v>
      </c>
      <c r="H207">
        <v>-0.127340823970037</v>
      </c>
      <c r="I207">
        <v>0.206924754634678</v>
      </c>
    </row>
    <row r="208" spans="1:9">
      <c r="A208" s="1" t="s">
        <v>220</v>
      </c>
      <c r="B208">
        <f>HYPERLINK("https://www.suredividend.com/sure-analysis-WM/","Waste Management, Inc.")</f>
        <v>0</v>
      </c>
      <c r="C208">
        <v>-0.045269039994977</v>
      </c>
      <c r="D208">
        <v>-0.044912838718024</v>
      </c>
      <c r="E208">
        <v>-0.013044096275906</v>
      </c>
      <c r="F208">
        <v>-0.030724120346761</v>
      </c>
      <c r="G208">
        <v>0.020495134091825</v>
      </c>
      <c r="H208">
        <v>0.370319771318988</v>
      </c>
      <c r="I208">
        <v>0.890571634960282</v>
      </c>
    </row>
    <row r="209" spans="1:9">
      <c r="A209" s="1" t="s">
        <v>221</v>
      </c>
      <c r="B209">
        <f>HYPERLINK("https://www.suredividend.com/sure-analysis-research-database/","Advanced Drainage Systems Inc")</f>
        <v>0</v>
      </c>
      <c r="C209">
        <v>0.05666864256075801</v>
      </c>
      <c r="D209">
        <v>-0.255799429053797</v>
      </c>
      <c r="E209">
        <v>-0.122654185184638</v>
      </c>
      <c r="F209">
        <v>0.087349030132975</v>
      </c>
      <c r="G209">
        <v>-0.199292092638841</v>
      </c>
      <c r="H209">
        <v>-0.021588072441781</v>
      </c>
      <c r="I209">
        <v>2.973323942029502</v>
      </c>
    </row>
    <row r="210" spans="1:9">
      <c r="A210" s="1" t="s">
        <v>222</v>
      </c>
      <c r="B210">
        <f>HYPERLINK("https://www.suredividend.com/sure-analysis-WRK/","WestRock Co")</f>
        <v>0</v>
      </c>
      <c r="C210">
        <v>0.053617021276595</v>
      </c>
      <c r="D210">
        <v>0.139110058765074</v>
      </c>
      <c r="E210">
        <v>-0.09216460321922201</v>
      </c>
      <c r="F210">
        <v>0.056313993174061</v>
      </c>
      <c r="G210">
        <v>-0.133045126471769</v>
      </c>
      <c r="H210">
        <v>-0.168843026807833</v>
      </c>
      <c r="I210">
        <v>-0.374064636168749</v>
      </c>
    </row>
    <row r="211" spans="1:9">
      <c r="A211" s="1" t="s">
        <v>223</v>
      </c>
      <c r="B211">
        <f>HYPERLINK("https://www.suredividend.com/sure-analysis-WSO/","Watsco Inc.")</f>
        <v>0</v>
      </c>
      <c r="C211">
        <v>0.07345107289642</v>
      </c>
      <c r="D211">
        <v>0.100900060459099</v>
      </c>
      <c r="E211">
        <v>0.070414678527943</v>
      </c>
      <c r="F211">
        <v>0.09617671202007601</v>
      </c>
      <c r="G211">
        <v>-0.008697631008684001</v>
      </c>
      <c r="H211">
        <v>0.173121976542756</v>
      </c>
      <c r="I211">
        <v>0.831154015630533</v>
      </c>
    </row>
    <row r="212" spans="1:9">
      <c r="A212" s="1" t="s">
        <v>224</v>
      </c>
      <c r="B212">
        <f>HYPERLINK("https://www.suredividend.com/sure-analysis-WU/","Western Union Company")</f>
        <v>0</v>
      </c>
      <c r="C212">
        <v>0.034256559766763</v>
      </c>
      <c r="D212">
        <v>0.05917654435255101</v>
      </c>
      <c r="E212">
        <v>-0.121286055757155</v>
      </c>
      <c r="F212">
        <v>0.030501089324618</v>
      </c>
      <c r="G212">
        <v>-0.168171266443126</v>
      </c>
      <c r="H212">
        <v>-0.284929601596436</v>
      </c>
      <c r="I212">
        <v>-0.126468198271404</v>
      </c>
    </row>
    <row r="213" spans="1:9">
      <c r="A213" s="1" t="s">
        <v>225</v>
      </c>
      <c r="B213">
        <f>HYPERLINK("https://www.suredividend.com/sure-analysis-research-database/","Woodward Inc")</f>
        <v>0</v>
      </c>
      <c r="C213">
        <v>0.134690847385724</v>
      </c>
      <c r="D213">
        <v>0.233169125935624</v>
      </c>
      <c r="E213">
        <v>0.100774523844798</v>
      </c>
      <c r="F213">
        <v>0.10744229375841</v>
      </c>
      <c r="G213">
        <v>-0.031251839208993</v>
      </c>
      <c r="H213">
        <v>-0.11249843428432</v>
      </c>
      <c r="I213">
        <v>0.37487117409552</v>
      </c>
    </row>
    <row r="214" spans="1:9">
      <c r="A214" s="1" t="s">
        <v>226</v>
      </c>
      <c r="B214">
        <f>HYPERLINK("https://www.suredividend.com/sure-analysis-research-database/","XPO Inc")</f>
        <v>0</v>
      </c>
      <c r="C214">
        <v>0.074886104783599</v>
      </c>
      <c r="D214">
        <v>0.3665999355616451</v>
      </c>
      <c r="E214">
        <v>0.143624030949041</v>
      </c>
      <c r="F214">
        <v>0.133974166416341</v>
      </c>
      <c r="G214">
        <v>-0.06151490140312801</v>
      </c>
      <c r="H214">
        <v>-0.479201156656292</v>
      </c>
      <c r="I214">
        <v>-0.34839082741419</v>
      </c>
    </row>
    <row r="215" spans="1:9">
      <c r="A215" s="1" t="s">
        <v>227</v>
      </c>
      <c r="B215">
        <f>HYPERLINK("https://www.suredividend.com/sure-analysis-XYL/","Xylem Inc")</f>
        <v>0</v>
      </c>
      <c r="C215">
        <v>-0.008726945569050001</v>
      </c>
      <c r="D215">
        <v>0.177011003097959</v>
      </c>
      <c r="E215">
        <v>0.336044711055169</v>
      </c>
      <c r="F215">
        <v>-0.003527177353712</v>
      </c>
      <c r="G215">
        <v>0.042238172895375</v>
      </c>
      <c r="H215">
        <v>0.092480052670666</v>
      </c>
      <c r="I215">
        <v>0.626868580676026</v>
      </c>
    </row>
    <row r="216" spans="1:9">
      <c r="A216" s="1" t="s">
        <v>228</v>
      </c>
      <c r="B216">
        <f>HYPERLINK("https://www.suredividend.com/sure-analysis-research-database/","Zebra Technologies Corp.")</f>
        <v>0</v>
      </c>
      <c r="C216">
        <v>0.184141285281454</v>
      </c>
      <c r="D216">
        <v>0.129219890510948</v>
      </c>
      <c r="E216">
        <v>-0.105735360529881</v>
      </c>
      <c r="F216">
        <v>0.158418158418158</v>
      </c>
      <c r="G216">
        <v>-0.398943704722975</v>
      </c>
      <c r="H216">
        <v>-0.268759231905465</v>
      </c>
      <c r="I216">
        <v>1.400242424242423</v>
      </c>
    </row>
  </sheetData>
  <autoFilter ref="A1:I216"/>
  <conditionalFormatting sqref="A1:I1">
    <cfRule type="cellIs" dxfId="8" priority="10" operator="notEqual">
      <formula>-13.345</formula>
    </cfRule>
  </conditionalFormatting>
  <conditionalFormatting sqref="A2:A216">
    <cfRule type="cellIs" dxfId="0" priority="1" operator="notEqual">
      <formula>"None"</formula>
    </cfRule>
  </conditionalFormatting>
  <conditionalFormatting sqref="B2:B216">
    <cfRule type="cellIs" dxfId="0" priority="2" operator="notEqual">
      <formula>"None"</formula>
    </cfRule>
  </conditionalFormatting>
  <conditionalFormatting sqref="C2:C216">
    <cfRule type="cellIs" dxfId="3" priority="3" operator="notEqual">
      <formula>"None"</formula>
    </cfRule>
  </conditionalFormatting>
  <conditionalFormatting sqref="D2:D216">
    <cfRule type="cellIs" dxfId="3" priority="4" operator="notEqual">
      <formula>"None"</formula>
    </cfRule>
  </conditionalFormatting>
  <conditionalFormatting sqref="E2:E216">
    <cfRule type="cellIs" dxfId="3" priority="5" operator="notEqual">
      <formula>"None"</formula>
    </cfRule>
  </conditionalFormatting>
  <conditionalFormatting sqref="F2:F216">
    <cfRule type="cellIs" dxfId="3" priority="6" operator="notEqual">
      <formula>"None"</formula>
    </cfRule>
  </conditionalFormatting>
  <conditionalFormatting sqref="G2:G216">
    <cfRule type="cellIs" dxfId="3" priority="7" operator="notEqual">
      <formula>"None"</formula>
    </cfRule>
  </conditionalFormatting>
  <conditionalFormatting sqref="H2:H216">
    <cfRule type="cellIs" dxfId="3" priority="8" operator="notEqual">
      <formula>"None"</formula>
    </cfRule>
  </conditionalFormatting>
  <conditionalFormatting sqref="I2:I216">
    <cfRule type="cellIs" dxfId="3" priority="9" operator="notEqual">
      <formula>"None"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3"/>
  <sheetViews>
    <sheetView workbookViewId="0"/>
  </sheetViews>
  <sheetFormatPr defaultRowHeight="15"/>
  <cols>
    <col min="1" max="1" width="25.7109375" customWidth="1"/>
    <col min="2" max="2" width="0" customWidth="1"/>
  </cols>
  <sheetData>
    <row r="1" spans="1:2">
      <c r="A1" s="1" t="s">
        <v>245</v>
      </c>
      <c r="B1" s="1"/>
    </row>
    <row r="2" spans="1:2">
      <c r="A2" s="1" t="s">
        <v>246</v>
      </c>
    </row>
    <row r="3" spans="1:2">
      <c r="A3" s="1" t="s">
        <v>247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Characteristics</vt:lpstr>
      <vt:lpstr>Performance</vt:lpstr>
      <vt:lpstr>Notes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2023-01-22T12:55:24Z</dcterms:created>
  <dcterms:modified xsi:type="dcterms:W3CDTF">2023-01-22T12:55:24Z</dcterms:modified>
</cp:coreProperties>
</file>