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Characteristics!$A$1:$O$205</definedName>
    <definedName name="_xlnm._FilterDatabase" localSheetId="1" hidden="1">Performance!$A$1:$I$205</definedName>
  </definedNames>
  <calcPr calcId="124519" fullCalcOnLoad="1"/>
</workbook>
</file>

<file path=xl/sharedStrings.xml><?xml version="1.0" encoding="utf-8"?>
<sst xmlns="http://schemas.openxmlformats.org/spreadsheetml/2006/main" count="968" uniqueCount="237">
  <si>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</si>
  <si>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</si>
  <si>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</si>
  <si>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</si>
  <si>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</si>
  <si>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</si>
  <si>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</si>
  <si>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</si>
  <si>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</si>
  <si>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</si>
  <si>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</si>
  <si>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</si>
  <si>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</si>
  <si>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</si>
  <si>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AAPL</t>
  </si>
  <si>
    <t>ABNB</t>
  </si>
  <si>
    <t>ACLS</t>
  </si>
  <si>
    <t>ACN</t>
  </si>
  <si>
    <t>ADBE</t>
  </si>
  <si>
    <t>ADI</t>
  </si>
  <si>
    <t>ADP</t>
  </si>
  <si>
    <t>ADSK</t>
  </si>
  <si>
    <t>ADTN</t>
  </si>
  <si>
    <t>AEIS</t>
  </si>
  <si>
    <t>AEP</t>
  </si>
  <si>
    <t>AGYS</t>
  </si>
  <si>
    <t>AKAM</t>
  </si>
  <si>
    <t>ALGN</t>
  </si>
  <si>
    <t>ALRM</t>
  </si>
  <si>
    <t>AMAT</t>
  </si>
  <si>
    <t>AMD</t>
  </si>
  <si>
    <t>AMZN</t>
  </si>
  <si>
    <t>ANET</t>
  </si>
  <si>
    <t>ANSS</t>
  </si>
  <si>
    <t>AOSL</t>
  </si>
  <si>
    <t>APH</t>
  </si>
  <si>
    <t>APPS</t>
  </si>
  <si>
    <t>ARLO</t>
  </si>
  <si>
    <t>ASML</t>
  </si>
  <si>
    <t>ATEN</t>
  </si>
  <si>
    <t>ATVI</t>
  </si>
  <si>
    <t>AVGO</t>
  </si>
  <si>
    <t>AVID</t>
  </si>
  <si>
    <t>AZN</t>
  </si>
  <si>
    <t>BHE</t>
  </si>
  <si>
    <t>BIDU</t>
  </si>
  <si>
    <t>BIIB</t>
  </si>
  <si>
    <t>BKNG</t>
  </si>
  <si>
    <t>BMI</t>
  </si>
  <si>
    <t>BR</t>
  </si>
  <si>
    <t>CCSI</t>
  </si>
  <si>
    <t>CDAY</t>
  </si>
  <si>
    <t>CDNS</t>
  </si>
  <si>
    <t>CDW</t>
  </si>
  <si>
    <t>CEG</t>
  </si>
  <si>
    <t>CEVA</t>
  </si>
  <si>
    <t>CHTR</t>
  </si>
  <si>
    <t>CLFD</t>
  </si>
  <si>
    <t>CMCSA</t>
  </si>
  <si>
    <t>CMTL</t>
  </si>
  <si>
    <t>CNXN</t>
  </si>
  <si>
    <t>COHU</t>
  </si>
  <si>
    <t>COST</t>
  </si>
  <si>
    <t>CPRT</t>
  </si>
  <si>
    <t>CRM</t>
  </si>
  <si>
    <t>CRNC</t>
  </si>
  <si>
    <t>CRSR</t>
  </si>
  <si>
    <t>CRWD</t>
  </si>
  <si>
    <t>CSCO</t>
  </si>
  <si>
    <t>CSGS</t>
  </si>
  <si>
    <t>CTS</t>
  </si>
  <si>
    <t>CTSH</t>
  </si>
  <si>
    <t>CTXS</t>
  </si>
  <si>
    <t>DBD</t>
  </si>
  <si>
    <t>DDOG</t>
  </si>
  <si>
    <t>DGII</t>
  </si>
  <si>
    <t>DIOD</t>
  </si>
  <si>
    <t>DLTR</t>
  </si>
  <si>
    <t>DOCU</t>
  </si>
  <si>
    <t>DXC</t>
  </si>
  <si>
    <t>DXCM</t>
  </si>
  <si>
    <t>EA</t>
  </si>
  <si>
    <t>EBAY</t>
  </si>
  <si>
    <t>EBIX</t>
  </si>
  <si>
    <t>EGHT</t>
  </si>
  <si>
    <t>ENPH</t>
  </si>
  <si>
    <t>EPAM</t>
  </si>
  <si>
    <t>EVTC</t>
  </si>
  <si>
    <t>EXLS</t>
  </si>
  <si>
    <t>EXTR</t>
  </si>
  <si>
    <t>FARO</t>
  </si>
  <si>
    <t>FAST</t>
  </si>
  <si>
    <t>FFIV</t>
  </si>
  <si>
    <t>FIS</t>
  </si>
  <si>
    <t>FISV</t>
  </si>
  <si>
    <t>FLT</t>
  </si>
  <si>
    <t>FN</t>
  </si>
  <si>
    <t>FORM</t>
  </si>
  <si>
    <t>FTNT</t>
  </si>
  <si>
    <t>GLW</t>
  </si>
  <si>
    <t>GOOG</t>
  </si>
  <si>
    <t>GOOGL</t>
  </si>
  <si>
    <t>GPN</t>
  </si>
  <si>
    <t>HLIT</t>
  </si>
  <si>
    <t>HON</t>
  </si>
  <si>
    <t>HPE</t>
  </si>
  <si>
    <t>HPQ</t>
  </si>
  <si>
    <t>IBM</t>
  </si>
  <si>
    <t>ICHR</t>
  </si>
  <si>
    <t>IDCC</t>
  </si>
  <si>
    <t>IDXX</t>
  </si>
  <si>
    <t>ILMN</t>
  </si>
  <si>
    <t>INTC</t>
  </si>
  <si>
    <t>INTU</t>
  </si>
  <si>
    <t>ISRG</t>
  </si>
  <si>
    <t>IT</t>
  </si>
  <si>
    <t>ITRI</t>
  </si>
  <si>
    <t>JD</t>
  </si>
  <si>
    <t>JKHY</t>
  </si>
  <si>
    <t>JNPR</t>
  </si>
  <si>
    <t>KDP</t>
  </si>
  <si>
    <t>KEYS</t>
  </si>
  <si>
    <t>KHC</t>
  </si>
  <si>
    <t>KLAC</t>
  </si>
  <si>
    <t>KLIC</t>
  </si>
  <si>
    <t>KN</t>
  </si>
  <si>
    <t>LCID</t>
  </si>
  <si>
    <t>LPSN</t>
  </si>
  <si>
    <t>LRCX</t>
  </si>
  <si>
    <t>LULU</t>
  </si>
  <si>
    <t>LYFT</t>
  </si>
  <si>
    <t>MA</t>
  </si>
  <si>
    <t>MAR</t>
  </si>
  <si>
    <t>MCHP</t>
  </si>
  <si>
    <t>MEI</t>
  </si>
  <si>
    <t>MELI</t>
  </si>
  <si>
    <t>META</t>
  </si>
  <si>
    <t>MNST</t>
  </si>
  <si>
    <t>MPWR</t>
  </si>
  <si>
    <t>MRNA</t>
  </si>
  <si>
    <t>MRVL</t>
  </si>
  <si>
    <t>MSFT</t>
  </si>
  <si>
    <t>MSI</t>
  </si>
  <si>
    <t>MTCH</t>
  </si>
  <si>
    <t>MU</t>
  </si>
  <si>
    <t>MXL</t>
  </si>
  <si>
    <t>NFLX</t>
  </si>
  <si>
    <t>NLOK</t>
  </si>
  <si>
    <t>NOW</t>
  </si>
  <si>
    <t>NSIT</t>
  </si>
  <si>
    <t>NTAP</t>
  </si>
  <si>
    <t>NTCT</t>
  </si>
  <si>
    <t>NTES</t>
  </si>
  <si>
    <t>NTGR</t>
  </si>
  <si>
    <t>NVDA</t>
  </si>
  <si>
    <t>NXPI</t>
  </si>
  <si>
    <t>ODFL</t>
  </si>
  <si>
    <t>OKTA</t>
  </si>
  <si>
    <t>ON</t>
  </si>
  <si>
    <t>ONTO</t>
  </si>
  <si>
    <t>ORCL</t>
  </si>
  <si>
    <t>OSIS</t>
  </si>
  <si>
    <t>OSPN</t>
  </si>
  <si>
    <t>PANW</t>
  </si>
  <si>
    <t>PAYC</t>
  </si>
  <si>
    <t>PAYX</t>
  </si>
  <si>
    <t>PCAR</t>
  </si>
  <si>
    <t>PDD</t>
  </si>
  <si>
    <t>PDFS</t>
  </si>
  <si>
    <t>PLAB</t>
  </si>
  <si>
    <t>PLUS</t>
  </si>
  <si>
    <t>PLXS</t>
  </si>
  <si>
    <t>PRFT</t>
  </si>
  <si>
    <t>PRGS</t>
  </si>
  <si>
    <t>PTC</t>
  </si>
  <si>
    <t>PYPL</t>
  </si>
  <si>
    <t>QCOM</t>
  </si>
  <si>
    <t>QRVO</t>
  </si>
  <si>
    <t>RAMP</t>
  </si>
  <si>
    <t>REGN</t>
  </si>
  <si>
    <t>RMBS</t>
  </si>
  <si>
    <t>ROG</t>
  </si>
  <si>
    <t>SANM</t>
  </si>
  <si>
    <t>SCSC</t>
  </si>
  <si>
    <t>SEDG</t>
  </si>
  <si>
    <t>SGEN</t>
  </si>
  <si>
    <t>SGH</t>
  </si>
  <si>
    <t>SIRI</t>
  </si>
  <si>
    <t>SNPS</t>
  </si>
  <si>
    <t>SPLK</t>
  </si>
  <si>
    <t>SPSC</t>
  </si>
  <si>
    <t>STX</t>
  </si>
  <si>
    <t>SWKS</t>
  </si>
  <si>
    <t>TDY</t>
  </si>
  <si>
    <t>TEAM</t>
  </si>
  <si>
    <t>TEL</t>
  </si>
  <si>
    <t>TER</t>
  </si>
  <si>
    <t>TRMB</t>
  </si>
  <si>
    <t>TSLA</t>
  </si>
  <si>
    <t>TTEC</t>
  </si>
  <si>
    <t>TTMI</t>
  </si>
  <si>
    <t>TXN</t>
  </si>
  <si>
    <t>TYL</t>
  </si>
  <si>
    <t>UBER</t>
  </si>
  <si>
    <t>UCTT</t>
  </si>
  <si>
    <t>UIS</t>
  </si>
  <si>
    <t>VECO</t>
  </si>
  <si>
    <t>VIAV</t>
  </si>
  <si>
    <t>VRSK</t>
  </si>
  <si>
    <t>VRSN</t>
  </si>
  <si>
    <t>VRTX</t>
  </si>
  <si>
    <t>WDAY</t>
  </si>
  <si>
    <t>WDC</t>
  </si>
  <si>
    <t>XEL</t>
  </si>
  <si>
    <t>XPER</t>
  </si>
  <si>
    <t>ZBRA</t>
  </si>
  <si>
    <t>ZM</t>
  </si>
  <si>
    <t>ZS</t>
  </si>
  <si>
    <t>Technology</t>
  </si>
  <si>
    <t>N/A</t>
  </si>
  <si>
    <t>Industrials</t>
  </si>
  <si>
    <t>Utilities</t>
  </si>
  <si>
    <t>Healthcare</t>
  </si>
  <si>
    <t>Consumer Cyclical</t>
  </si>
  <si>
    <t>Communication Services</t>
  </si>
  <si>
    <t>Consumer Defensive</t>
  </si>
  <si>
    <t>Financial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</si>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</sst>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HYPERLINK("https://www.suredividend.com/sure-analysis-AAPL/","Apple Inc")</f>
        <v>0</v>
      </c>
      <c r="C2" t="s">
        <v>218</v>
      </c>
      <c r="D2">
        <v>137.87</v>
      </c>
      <c r="E2">
        <v>0.006672952781605861</v>
      </c>
      <c r="F2">
        <v>-0.2752173913043477</v>
      </c>
      <c r="G2">
        <v>-0.2557436513647896</v>
      </c>
      <c r="H2">
        <v>0.9067842436317771</v>
      </c>
      <c r="I2">
        <v>2183338.68631</v>
      </c>
      <c r="J2">
        <v>21.87648353566527</v>
      </c>
      <c r="K2">
        <v>0.1484098598415347</v>
      </c>
      <c r="L2">
        <v>1.302949051408662</v>
      </c>
      <c r="M2">
        <v>178.58</v>
      </c>
      <c r="N2">
        <v>124.17</v>
      </c>
    </row>
    <row r="3" spans="1:14">
      <c r="A3" s="1" t="s">
        <v>15</v>
      </c>
      <c r="B3">
        <f>HYPERLINK("https://www.suredividend.com/sure-analysis-research-database/","Airbnb Inc")</f>
        <v>0</v>
      </c>
      <c r="C3" t="s">
        <v>219</v>
      </c>
      <c r="D3">
        <v>101.28</v>
      </c>
      <c r="E3">
        <v>0</v>
      </c>
      <c r="F3" t="s">
        <v>219</v>
      </c>
      <c r="G3" t="s">
        <v>219</v>
      </c>
      <c r="H3">
        <v>0</v>
      </c>
      <c r="I3">
        <v>65059.961094</v>
      </c>
      <c r="J3">
        <v>24.762705748859</v>
      </c>
      <c r="K3">
        <v>0</v>
      </c>
      <c r="L3">
        <v>1.735588747893109</v>
      </c>
      <c r="M3">
        <v>191.73</v>
      </c>
      <c r="N3">
        <v>81.91</v>
      </c>
    </row>
    <row r="4" spans="1:14">
      <c r="A4" s="1" t="s">
        <v>16</v>
      </c>
      <c r="B4">
        <f>HYPERLINK("https://www.suredividend.com/sure-analysis-research-database/","Axcelis Technologies Inc")</f>
        <v>0</v>
      </c>
      <c r="C4" t="s">
        <v>218</v>
      </c>
      <c r="D4">
        <v>102.31</v>
      </c>
      <c r="E4">
        <v>0</v>
      </c>
      <c r="F4" t="s">
        <v>219</v>
      </c>
      <c r="G4" t="s">
        <v>219</v>
      </c>
      <c r="H4">
        <v>0</v>
      </c>
      <c r="I4">
        <v>3360.742517</v>
      </c>
      <c r="J4">
        <v>20.76647521747459</v>
      </c>
      <c r="K4">
        <v>0</v>
      </c>
      <c r="L4">
        <v>1.947115512129928</v>
      </c>
      <c r="M4">
        <v>103.66</v>
      </c>
      <c r="N4">
        <v>46.41</v>
      </c>
    </row>
    <row r="5" spans="1:14">
      <c r="A5" s="1" t="s">
        <v>17</v>
      </c>
      <c r="B5">
        <f>HYPERLINK("https://www.suredividend.com/sure-analysis-ACN/","Accenture plc")</f>
        <v>0</v>
      </c>
      <c r="C5" t="s">
        <v>218</v>
      </c>
      <c r="D5">
        <v>280.47</v>
      </c>
      <c r="E5">
        <v>0.01597318786322958</v>
      </c>
      <c r="F5" t="s">
        <v>219</v>
      </c>
      <c r="G5" t="s">
        <v>219</v>
      </c>
      <c r="H5">
        <v>4.155571743896671</v>
      </c>
      <c r="I5">
        <v>184658.226241</v>
      </c>
      <c r="J5">
        <v>26.18858861511723</v>
      </c>
      <c r="K5">
        <v>0.3781229976248108</v>
      </c>
      <c r="L5">
        <v>1.210340282814835</v>
      </c>
      <c r="M5">
        <v>354.72</v>
      </c>
      <c r="N5">
        <v>241.96</v>
      </c>
    </row>
    <row r="6" spans="1:14">
      <c r="A6" s="1" t="s">
        <v>18</v>
      </c>
      <c r="B6">
        <f>HYPERLINK("https://www.suredividend.com/sure-analysis-research-database/","Adobe Inc")</f>
        <v>0</v>
      </c>
      <c r="C6" t="s">
        <v>218</v>
      </c>
      <c r="D6">
        <v>356.38</v>
      </c>
      <c r="E6">
        <v>0</v>
      </c>
      <c r="F6" t="s">
        <v>219</v>
      </c>
      <c r="G6" t="s">
        <v>219</v>
      </c>
      <c r="H6">
        <v>0</v>
      </c>
      <c r="I6">
        <v>163150.764</v>
      </c>
      <c r="J6">
        <v>34.3041976450799</v>
      </c>
      <c r="K6">
        <v>0</v>
      </c>
      <c r="L6">
        <v>1.422576192084225</v>
      </c>
      <c r="M6">
        <v>540.46</v>
      </c>
      <c r="N6">
        <v>274.73</v>
      </c>
    </row>
    <row r="7" spans="1:14">
      <c r="A7" s="1" t="s">
        <v>19</v>
      </c>
      <c r="B7">
        <f>HYPERLINK("https://www.suredividend.com/sure-analysis-ADI/","Analog Devices Inc.")</f>
        <v>0</v>
      </c>
      <c r="C7" t="s">
        <v>218</v>
      </c>
      <c r="D7">
        <v>165.17</v>
      </c>
      <c r="E7">
        <v>0.01840527940909366</v>
      </c>
      <c r="F7">
        <v>0.1014492753623188</v>
      </c>
      <c r="G7">
        <v>0.09626227935295417</v>
      </c>
      <c r="H7">
        <v>3.019157209894298</v>
      </c>
      <c r="I7">
        <v>84120.410575</v>
      </c>
      <c r="J7">
        <v>30.60525510438734</v>
      </c>
      <c r="K7">
        <v>0.57507756378939</v>
      </c>
      <c r="L7">
        <v>1.28787904695727</v>
      </c>
      <c r="M7">
        <v>179.95</v>
      </c>
      <c r="N7">
        <v>132.89</v>
      </c>
    </row>
    <row r="8" spans="1:14">
      <c r="A8" s="1" t="s">
        <v>20</v>
      </c>
      <c r="B8">
        <f>HYPERLINK("https://www.suredividend.com/sure-analysis-ADP/","Automatic Data Processing Inc.")</f>
        <v>0</v>
      </c>
      <c r="C8" t="s">
        <v>220</v>
      </c>
      <c r="D8">
        <v>237.17</v>
      </c>
      <c r="E8">
        <v>0.0210819243580554</v>
      </c>
      <c r="F8">
        <v>0.2019230769230769</v>
      </c>
      <c r="G8">
        <v>0.1468692082056793</v>
      </c>
      <c r="H8">
        <v>4.341176810880759</v>
      </c>
      <c r="I8">
        <v>98384.701974</v>
      </c>
      <c r="J8">
        <v>32.49808481658518</v>
      </c>
      <c r="K8">
        <v>0.6012710264377783</v>
      </c>
      <c r="L8">
        <v>0.938284314908129</v>
      </c>
      <c r="M8">
        <v>274.92</v>
      </c>
      <c r="N8">
        <v>188.67</v>
      </c>
    </row>
    <row r="9" spans="1:14">
      <c r="A9" s="1" t="s">
        <v>21</v>
      </c>
      <c r="B9">
        <f>HYPERLINK("https://www.suredividend.com/sure-analysis-research-database/","Autodesk Inc.")</f>
        <v>0</v>
      </c>
      <c r="C9" t="s">
        <v>218</v>
      </c>
      <c r="D9">
        <v>205.9</v>
      </c>
      <c r="E9">
        <v>0</v>
      </c>
      <c r="F9" t="s">
        <v>219</v>
      </c>
      <c r="G9" t="s">
        <v>219</v>
      </c>
      <c r="H9">
        <v>0</v>
      </c>
      <c r="I9">
        <v>44426.527015</v>
      </c>
      <c r="J9">
        <v>71.75985626651591</v>
      </c>
      <c r="K9">
        <v>0</v>
      </c>
      <c r="L9">
        <v>1.601255207460207</v>
      </c>
      <c r="M9">
        <v>252.34</v>
      </c>
      <c r="N9">
        <v>163.2</v>
      </c>
    </row>
    <row r="10" spans="1:14">
      <c r="A10" s="1" t="s">
        <v>22</v>
      </c>
      <c r="B10">
        <f>HYPERLINK("https://www.suredividend.com/sure-analysis-research-database/","ADTRAN Holdings Inc")</f>
        <v>0</v>
      </c>
      <c r="C10" t="s">
        <v>218</v>
      </c>
      <c r="D10">
        <v>18.36</v>
      </c>
      <c r="E10">
        <v>0.009782954149954001</v>
      </c>
      <c r="F10">
        <v>0</v>
      </c>
      <c r="G10">
        <v>0</v>
      </c>
      <c r="H10">
        <v>0.17961503819316</v>
      </c>
      <c r="I10">
        <v>1433.650055</v>
      </c>
      <c r="J10">
        <v>0</v>
      </c>
      <c r="K10" t="s">
        <v>219</v>
      </c>
      <c r="M10">
        <v>25.36</v>
      </c>
      <c r="N10">
        <v>17.36</v>
      </c>
    </row>
    <row r="11" spans="1:14">
      <c r="A11" s="1" t="s">
        <v>23</v>
      </c>
      <c r="B11">
        <f>HYPERLINK("https://www.suredividend.com/sure-analysis-research-database/","Advanced Energy Industries Inc.")</f>
        <v>0</v>
      </c>
      <c r="C11" t="s">
        <v>220</v>
      </c>
      <c r="D11">
        <v>91.91</v>
      </c>
      <c r="E11">
        <v>0.004344742481560001</v>
      </c>
      <c r="F11" t="s">
        <v>219</v>
      </c>
      <c r="G11" t="s">
        <v>219</v>
      </c>
      <c r="H11">
        <v>0.399325281480192</v>
      </c>
      <c r="I11">
        <v>3435.8821</v>
      </c>
      <c r="J11">
        <v>17.56855396865572</v>
      </c>
      <c r="K11">
        <v>0.07708982267957376</v>
      </c>
      <c r="L11">
        <v>1.371140573866589</v>
      </c>
      <c r="M11">
        <v>97.86</v>
      </c>
      <c r="N11">
        <v>67.40000000000001</v>
      </c>
    </row>
    <row r="12" spans="1:14">
      <c r="A12" s="1" t="s">
        <v>24</v>
      </c>
      <c r="B12">
        <f>HYPERLINK("https://www.suredividend.com/sure-analysis-AEP/","American Electric Power Company Inc.")</f>
        <v>0</v>
      </c>
      <c r="C12" t="s">
        <v>221</v>
      </c>
      <c r="D12">
        <v>92.17</v>
      </c>
      <c r="E12">
        <v>0.03602039709232939</v>
      </c>
      <c r="F12">
        <v>0.0641025641025641</v>
      </c>
      <c r="G12">
        <v>0.06007667938522787</v>
      </c>
      <c r="H12">
        <v>3.13019224349284</v>
      </c>
      <c r="I12">
        <v>47362.815201</v>
      </c>
      <c r="J12">
        <v>19.23909952118775</v>
      </c>
      <c r="K12">
        <v>0.6494174779030788</v>
      </c>
      <c r="L12">
        <v>0.530655410373563</v>
      </c>
      <c r="M12">
        <v>104.62</v>
      </c>
      <c r="N12">
        <v>79.55</v>
      </c>
    </row>
    <row r="13" spans="1:14">
      <c r="A13" s="1" t="s">
        <v>25</v>
      </c>
      <c r="B13">
        <f>HYPERLINK("https://www.suredividend.com/sure-analysis-research-database/","Agilysys, Inc")</f>
        <v>0</v>
      </c>
      <c r="C13" t="s">
        <v>218</v>
      </c>
      <c r="D13">
        <v>78.37</v>
      </c>
      <c r="E13">
        <v>0</v>
      </c>
      <c r="F13" t="s">
        <v>219</v>
      </c>
      <c r="G13" t="s">
        <v>219</v>
      </c>
      <c r="H13">
        <v>0</v>
      </c>
      <c r="I13">
        <v>1964.302592</v>
      </c>
      <c r="J13">
        <v>236.5774530013248</v>
      </c>
      <c r="K13">
        <v>0</v>
      </c>
      <c r="L13">
        <v>0.6978513197160131</v>
      </c>
      <c r="M13">
        <v>84.13</v>
      </c>
      <c r="N13">
        <v>31.49</v>
      </c>
    </row>
    <row r="14" spans="1:14">
      <c r="A14" s="1" t="s">
        <v>26</v>
      </c>
      <c r="B14">
        <f>HYPERLINK("https://www.suredividend.com/sure-analysis-research-database/","Akamai Technologies Inc")</f>
        <v>0</v>
      </c>
      <c r="C14" t="s">
        <v>218</v>
      </c>
      <c r="D14">
        <v>88.13</v>
      </c>
      <c r="E14">
        <v>0</v>
      </c>
      <c r="F14" t="s">
        <v>219</v>
      </c>
      <c r="G14" t="s">
        <v>219</v>
      </c>
      <c r="H14">
        <v>0</v>
      </c>
      <c r="I14">
        <v>13857.763194</v>
      </c>
      <c r="J14">
        <v>27.31196479609293</v>
      </c>
      <c r="K14">
        <v>0</v>
      </c>
      <c r="L14">
        <v>0.784005123500208</v>
      </c>
      <c r="M14">
        <v>123.25</v>
      </c>
      <c r="N14">
        <v>76.28</v>
      </c>
    </row>
    <row r="15" spans="1:14">
      <c r="A15" s="1" t="s">
        <v>27</v>
      </c>
      <c r="B15">
        <f>HYPERLINK("https://www.suredividend.com/sure-analysis-research-database/","Align Technology, Inc.")</f>
        <v>0</v>
      </c>
      <c r="C15" t="s">
        <v>222</v>
      </c>
      <c r="D15">
        <v>243.01</v>
      </c>
      <c r="E15">
        <v>0</v>
      </c>
      <c r="F15" t="s">
        <v>219</v>
      </c>
      <c r="G15" t="s">
        <v>219</v>
      </c>
      <c r="H15">
        <v>0</v>
      </c>
      <c r="I15">
        <v>18982.082417</v>
      </c>
      <c r="J15">
        <v>37.16445998310358</v>
      </c>
      <c r="K15">
        <v>0</v>
      </c>
      <c r="L15">
        <v>1.602648091787538</v>
      </c>
      <c r="M15">
        <v>552</v>
      </c>
      <c r="N15">
        <v>172.05</v>
      </c>
    </row>
    <row r="16" spans="1:14">
      <c r="A16" s="1" t="s">
        <v>28</v>
      </c>
      <c r="B16">
        <f>HYPERLINK("https://www.suredividend.com/sure-analysis-research-database/","Alarm.com Holdings Inc")</f>
        <v>0</v>
      </c>
      <c r="C16" t="s">
        <v>218</v>
      </c>
      <c r="D16">
        <v>50.98</v>
      </c>
      <c r="E16">
        <v>0</v>
      </c>
      <c r="F16" t="s">
        <v>219</v>
      </c>
      <c r="G16" t="s">
        <v>219</v>
      </c>
      <c r="H16">
        <v>0</v>
      </c>
      <c r="I16">
        <v>2544.453808</v>
      </c>
      <c r="J16">
        <v>53.68159259731218</v>
      </c>
      <c r="K16">
        <v>0</v>
      </c>
      <c r="L16">
        <v>1.071825512652524</v>
      </c>
      <c r="M16">
        <v>78.98999999999999</v>
      </c>
      <c r="N16">
        <v>46.94</v>
      </c>
    </row>
    <row r="17" spans="1:14">
      <c r="A17" s="1" t="s">
        <v>29</v>
      </c>
      <c r="B17">
        <f>HYPERLINK("https://www.suredividend.com/sure-analysis-AMAT/","Applied Materials Inc.")</f>
        <v>0</v>
      </c>
      <c r="C17" t="s">
        <v>218</v>
      </c>
      <c r="D17">
        <v>109.65</v>
      </c>
      <c r="E17">
        <v>0.009484724122207022</v>
      </c>
      <c r="F17">
        <v>0.08333333333333348</v>
      </c>
      <c r="G17">
        <v>0.2105832751075947</v>
      </c>
      <c r="H17">
        <v>1.016299069579262</v>
      </c>
      <c r="I17">
        <v>92559.92051700001</v>
      </c>
      <c r="J17">
        <v>14.18542843177012</v>
      </c>
      <c r="K17">
        <v>0.1365993373090406</v>
      </c>
      <c r="L17">
        <v>1.696639604200785</v>
      </c>
      <c r="M17">
        <v>144.09</v>
      </c>
      <c r="N17">
        <v>70.95</v>
      </c>
    </row>
    <row r="18" spans="1:14">
      <c r="A18" s="1" t="s">
        <v>30</v>
      </c>
      <c r="B18">
        <f>HYPERLINK("https://www.suredividend.com/sure-analysis-research-database/","Advanced Micro Devices Inc.")</f>
        <v>0</v>
      </c>
      <c r="C18" t="s">
        <v>218</v>
      </c>
      <c r="D18">
        <v>70.06999999999999</v>
      </c>
      <c r="E18">
        <v>0</v>
      </c>
      <c r="F18" t="s">
        <v>219</v>
      </c>
      <c r="G18" t="s">
        <v>219</v>
      </c>
      <c r="H18">
        <v>0</v>
      </c>
      <c r="I18">
        <v>112977.796271</v>
      </c>
      <c r="J18">
        <v>49.7042658474879</v>
      </c>
      <c r="K18">
        <v>0</v>
      </c>
      <c r="L18">
        <v>2.02746613171363</v>
      </c>
      <c r="M18">
        <v>132.96</v>
      </c>
      <c r="N18">
        <v>54.57</v>
      </c>
    </row>
    <row r="19" spans="1:14">
      <c r="A19" s="1" t="s">
        <v>31</v>
      </c>
      <c r="B19">
        <f>HYPERLINK("https://www.suredividend.com/sure-analysis-research-database/","Amazon.com Inc.")</f>
        <v>0</v>
      </c>
      <c r="C19" t="s">
        <v>223</v>
      </c>
      <c r="D19">
        <v>97.2</v>
      </c>
      <c r="E19">
        <v>0</v>
      </c>
      <c r="F19" t="s">
        <v>219</v>
      </c>
      <c r="G19" t="s">
        <v>219</v>
      </c>
      <c r="H19">
        <v>0</v>
      </c>
      <c r="I19">
        <v>992110.8686160001</v>
      </c>
      <c r="J19">
        <v>87.6190822764285</v>
      </c>
      <c r="K19">
        <v>0</v>
      </c>
      <c r="L19">
        <v>1.634595814508042</v>
      </c>
      <c r="M19">
        <v>170.83</v>
      </c>
      <c r="N19">
        <v>81.43000000000001</v>
      </c>
    </row>
    <row r="20" spans="1:14">
      <c r="A20" s="1" t="s">
        <v>32</v>
      </c>
      <c r="B20">
        <f>HYPERLINK("https://www.suredividend.com/sure-analysis-research-database/","Arista Networks Inc")</f>
        <v>0</v>
      </c>
      <c r="C20" t="s">
        <v>218</v>
      </c>
      <c r="D20">
        <v>115.13</v>
      </c>
      <c r="E20">
        <v>0</v>
      </c>
      <c r="F20" t="s">
        <v>219</v>
      </c>
      <c r="G20" t="s">
        <v>219</v>
      </c>
      <c r="H20">
        <v>0</v>
      </c>
      <c r="I20">
        <v>35180.57528</v>
      </c>
      <c r="J20">
        <v>30.20694188485487</v>
      </c>
      <c r="K20">
        <v>0</v>
      </c>
      <c r="L20">
        <v>1.349538173495739</v>
      </c>
      <c r="M20">
        <v>143.57</v>
      </c>
      <c r="N20">
        <v>89.12</v>
      </c>
    </row>
    <row r="21" spans="1:14">
      <c r="A21" s="1" t="s">
        <v>33</v>
      </c>
      <c r="B21">
        <f>HYPERLINK("https://www.suredividend.com/sure-analysis-research-database/","Ansys Inc.")</f>
        <v>0</v>
      </c>
      <c r="C21" t="s">
        <v>218</v>
      </c>
      <c r="D21">
        <v>256.42</v>
      </c>
      <c r="E21">
        <v>0</v>
      </c>
      <c r="F21" t="s">
        <v>219</v>
      </c>
      <c r="G21" t="s">
        <v>219</v>
      </c>
      <c r="H21">
        <v>0</v>
      </c>
      <c r="I21">
        <v>22337.319299</v>
      </c>
      <c r="J21">
        <v>47.63424980636934</v>
      </c>
      <c r="K21">
        <v>0</v>
      </c>
      <c r="L21">
        <v>1.4644900982283</v>
      </c>
      <c r="M21">
        <v>342.86</v>
      </c>
      <c r="N21">
        <v>194.23</v>
      </c>
    </row>
    <row r="22" spans="1:14">
      <c r="A22" s="1" t="s">
        <v>34</v>
      </c>
      <c r="B22">
        <f>HYPERLINK("https://www.suredividend.com/sure-analysis-research-database/","Alpha &amp; Omega Semiconductor Ltd")</f>
        <v>0</v>
      </c>
      <c r="C22" t="s">
        <v>218</v>
      </c>
      <c r="D22">
        <v>31.34</v>
      </c>
      <c r="E22">
        <v>0</v>
      </c>
      <c r="F22" t="s">
        <v>219</v>
      </c>
      <c r="G22" t="s">
        <v>219</v>
      </c>
      <c r="H22">
        <v>0</v>
      </c>
      <c r="I22">
        <v>858.9659370000001</v>
      </c>
      <c r="J22">
        <v>0</v>
      </c>
      <c r="K22" t="s">
        <v>219</v>
      </c>
      <c r="L22">
        <v>2.117702042175735</v>
      </c>
      <c r="M22">
        <v>69.98999999999999</v>
      </c>
      <c r="N22">
        <v>27.38</v>
      </c>
    </row>
    <row r="23" spans="1:14">
      <c r="A23" s="1" t="s">
        <v>35</v>
      </c>
      <c r="B23">
        <f>HYPERLINK("https://www.suredividend.com/sure-analysis-APH/","Amphenol Corp.")</f>
        <v>0</v>
      </c>
      <c r="C23" t="s">
        <v>218</v>
      </c>
      <c r="D23">
        <v>78.06999999999999</v>
      </c>
      <c r="E23">
        <v>0.01075957474061739</v>
      </c>
      <c r="F23" t="s">
        <v>219</v>
      </c>
      <c r="G23" t="s">
        <v>219</v>
      </c>
      <c r="H23">
        <v>0.806644015314628</v>
      </c>
      <c r="I23">
        <v>46459.030738</v>
      </c>
      <c r="J23">
        <v>24.98200287024789</v>
      </c>
      <c r="K23">
        <v>0.2706859111794054</v>
      </c>
      <c r="L23">
        <v>1.087292836794181</v>
      </c>
      <c r="M23">
        <v>82.64</v>
      </c>
      <c r="N23">
        <v>61.33</v>
      </c>
    </row>
    <row r="24" spans="1:14">
      <c r="A24" s="1" t="s">
        <v>36</v>
      </c>
      <c r="B24">
        <f>HYPERLINK("https://www.suredividend.com/sure-analysis-research-database/","Digital Turbine Inc")</f>
        <v>0</v>
      </c>
      <c r="C24" t="s">
        <v>218</v>
      </c>
      <c r="D24">
        <v>15.52</v>
      </c>
      <c r="E24">
        <v>0</v>
      </c>
      <c r="F24" t="s">
        <v>219</v>
      </c>
      <c r="G24" t="s">
        <v>219</v>
      </c>
      <c r="H24">
        <v>0</v>
      </c>
      <c r="I24">
        <v>1536.741202</v>
      </c>
      <c r="J24">
        <v>28.61715459217877</v>
      </c>
      <c r="K24">
        <v>0</v>
      </c>
      <c r="L24">
        <v>3.143158869109076</v>
      </c>
      <c r="M24">
        <v>55.68</v>
      </c>
      <c r="N24">
        <v>10.65</v>
      </c>
    </row>
    <row r="25" spans="1:14">
      <c r="A25" s="1" t="s">
        <v>37</v>
      </c>
      <c r="B25">
        <f>HYPERLINK("https://www.suredividend.com/sure-analysis-research-database/","Arlo Technologies Inc")</f>
        <v>0</v>
      </c>
      <c r="C25" t="s">
        <v>220</v>
      </c>
      <c r="D25">
        <v>3.87</v>
      </c>
      <c r="E25">
        <v>0</v>
      </c>
      <c r="F25" t="s">
        <v>219</v>
      </c>
      <c r="G25" t="s">
        <v>219</v>
      </c>
      <c r="H25">
        <v>0</v>
      </c>
      <c r="I25">
        <v>342.386083</v>
      </c>
      <c r="J25">
        <v>0</v>
      </c>
      <c r="K25" t="s">
        <v>219</v>
      </c>
      <c r="L25">
        <v>1.606115685613142</v>
      </c>
      <c r="M25">
        <v>11.79</v>
      </c>
      <c r="N25">
        <v>2.93</v>
      </c>
    </row>
    <row r="26" spans="1:14">
      <c r="A26" s="1" t="s">
        <v>38</v>
      </c>
      <c r="B26">
        <f>HYPERLINK("https://www.suredividend.com/sure-analysis-ASML/","ASML Holding NV")</f>
        <v>0</v>
      </c>
      <c r="C26" t="s">
        <v>218</v>
      </c>
      <c r="D26">
        <v>648.85</v>
      </c>
      <c r="E26">
        <v>0.008260769052939817</v>
      </c>
      <c r="F26" t="s">
        <v>219</v>
      </c>
      <c r="G26" t="s">
        <v>219</v>
      </c>
      <c r="H26">
        <v>6.60873901424508</v>
      </c>
      <c r="I26">
        <v>261575.220543</v>
      </c>
      <c r="J26">
        <v>45.51670925643504</v>
      </c>
      <c r="K26">
        <v>0.460539304128577</v>
      </c>
      <c r="L26">
        <v>1.805792214567223</v>
      </c>
      <c r="M26">
        <v>705.55</v>
      </c>
      <c r="N26">
        <v>362.06</v>
      </c>
    </row>
    <row r="27" spans="1:14">
      <c r="A27" s="1" t="s">
        <v>39</v>
      </c>
      <c r="B27">
        <f>HYPERLINK("https://www.suredividend.com/sure-analysis-research-database/","A10 Networks Inc")</f>
        <v>0</v>
      </c>
      <c r="C27" t="s">
        <v>218</v>
      </c>
      <c r="D27">
        <v>15.66</v>
      </c>
      <c r="E27">
        <v>0.013347287092685</v>
      </c>
      <c r="F27" t="s">
        <v>219</v>
      </c>
      <c r="G27" t="s">
        <v>219</v>
      </c>
      <c r="H27">
        <v>0.209018515871462</v>
      </c>
      <c r="I27">
        <v>1150.192783</v>
      </c>
      <c r="J27">
        <v>29.04087216330859</v>
      </c>
      <c r="K27">
        <v>0.4176194123305934</v>
      </c>
      <c r="L27">
        <v>1.102601261567227</v>
      </c>
      <c r="M27">
        <v>19.73</v>
      </c>
      <c r="N27">
        <v>12.15</v>
      </c>
    </row>
    <row r="28" spans="1:14">
      <c r="A28" s="1" t="s">
        <v>40</v>
      </c>
      <c r="B28">
        <f>HYPERLINK("https://www.suredividend.com/sure-analysis-research-database/","Activision Blizzard Inc")</f>
        <v>0</v>
      </c>
      <c r="C28" t="s">
        <v>224</v>
      </c>
      <c r="D28">
        <v>73.84</v>
      </c>
      <c r="E28">
        <v>0.006365113743335001</v>
      </c>
      <c r="F28" t="s">
        <v>219</v>
      </c>
      <c r="G28" t="s">
        <v>219</v>
      </c>
      <c r="H28">
        <v>0.469999998807907</v>
      </c>
      <c r="I28">
        <v>57789.053555</v>
      </c>
      <c r="J28">
        <v>34.50092749549851</v>
      </c>
      <c r="K28">
        <v>0.2206572764356371</v>
      </c>
      <c r="L28">
        <v>0.274808197311633</v>
      </c>
      <c r="M28">
        <v>81.52</v>
      </c>
      <c r="N28">
        <v>70.94</v>
      </c>
    </row>
    <row r="29" spans="1:14">
      <c r="A29" s="1" t="s">
        <v>41</v>
      </c>
      <c r="B29">
        <f>HYPERLINK("https://www.suredividend.com/sure-analysis-AVGO/","Broadcom Inc")</f>
        <v>0</v>
      </c>
      <c r="C29" t="s">
        <v>218</v>
      </c>
      <c r="D29">
        <v>570.78</v>
      </c>
      <c r="E29">
        <v>0.03223658852797925</v>
      </c>
      <c r="F29">
        <v>0.1219512195121952</v>
      </c>
      <c r="G29">
        <v>0.2132322791678671</v>
      </c>
      <c r="H29">
        <v>16.73059780726953</v>
      </c>
      <c r="I29">
        <v>238521.050989</v>
      </c>
      <c r="J29">
        <v>21.25287810649559</v>
      </c>
      <c r="K29">
        <v>0.6306293934138535</v>
      </c>
      <c r="L29">
        <v>1.27202718881172</v>
      </c>
      <c r="M29">
        <v>634.65</v>
      </c>
      <c r="N29">
        <v>411.63</v>
      </c>
    </row>
    <row r="30" spans="1:14">
      <c r="A30" s="1" t="s">
        <v>42</v>
      </c>
      <c r="B30">
        <f>HYPERLINK("https://www.suredividend.com/sure-analysis-research-database/","Avid Technology, Inc.")</f>
        <v>0</v>
      </c>
      <c r="C30" t="s">
        <v>224</v>
      </c>
      <c r="D30">
        <v>29.8</v>
      </c>
      <c r="E30">
        <v>0</v>
      </c>
      <c r="F30" t="s">
        <v>219</v>
      </c>
      <c r="G30" t="s">
        <v>219</v>
      </c>
      <c r="H30">
        <v>0</v>
      </c>
      <c r="I30">
        <v>1301.998177</v>
      </c>
      <c r="J30">
        <v>28.80718138814523</v>
      </c>
      <c r="K30">
        <v>0</v>
      </c>
      <c r="L30">
        <v>1.508015638996491</v>
      </c>
      <c r="M30">
        <v>37.31</v>
      </c>
      <c r="N30">
        <v>20.83</v>
      </c>
    </row>
    <row r="31" spans="1:14">
      <c r="A31" s="1" t="s">
        <v>43</v>
      </c>
      <c r="B31">
        <f>HYPERLINK("https://www.suredividend.com/sure-analysis-AZN/","Astrazeneca plc")</f>
        <v>0</v>
      </c>
      <c r="C31" t="s">
        <v>222</v>
      </c>
      <c r="D31">
        <v>69.15000000000001</v>
      </c>
      <c r="E31">
        <v>0.02096890817064352</v>
      </c>
      <c r="F31" t="s">
        <v>219</v>
      </c>
      <c r="G31" t="s">
        <v>219</v>
      </c>
      <c r="H31">
        <v>1.443091631405697</v>
      </c>
      <c r="I31">
        <v>214337.344149</v>
      </c>
      <c r="J31">
        <v>105.0158472067614</v>
      </c>
      <c r="K31">
        <v>2.211295788240418</v>
      </c>
      <c r="L31">
        <v>0.5775670583426851</v>
      </c>
      <c r="M31">
        <v>72.12</v>
      </c>
      <c r="N31">
        <v>52.65</v>
      </c>
    </row>
    <row r="32" spans="1:14">
      <c r="A32" s="1" t="s">
        <v>44</v>
      </c>
      <c r="B32">
        <f>HYPERLINK("https://www.suredividend.com/sure-analysis-research-database/","Benchmark Electronics Inc.")</f>
        <v>0</v>
      </c>
      <c r="C32" t="s">
        <v>218</v>
      </c>
      <c r="D32">
        <v>28.64</v>
      </c>
      <c r="E32">
        <v>0.022820232416528</v>
      </c>
      <c r="F32">
        <v>0</v>
      </c>
      <c r="G32">
        <v>0.01924487649145656</v>
      </c>
      <c r="H32">
        <v>0.6535714564093881</v>
      </c>
      <c r="I32">
        <v>1007.447113</v>
      </c>
      <c r="J32">
        <v>16.95211281764795</v>
      </c>
      <c r="K32">
        <v>0.3913601535385557</v>
      </c>
      <c r="L32">
        <v>0.78930045459757</v>
      </c>
      <c r="M32">
        <v>29.81</v>
      </c>
      <c r="N32">
        <v>20.84</v>
      </c>
    </row>
    <row r="33" spans="1:14">
      <c r="A33" s="1" t="s">
        <v>45</v>
      </c>
      <c r="B33">
        <f>HYPERLINK("https://www.suredividend.com/sure-analysis-research-database/","Baidu Inc")</f>
        <v>0</v>
      </c>
      <c r="C33" t="s">
        <v>224</v>
      </c>
      <c r="D33">
        <v>135.75</v>
      </c>
      <c r="E33">
        <v>0</v>
      </c>
      <c r="F33" t="s">
        <v>219</v>
      </c>
      <c r="G33" t="s">
        <v>219</v>
      </c>
      <c r="H33">
        <v>0</v>
      </c>
      <c r="I33">
        <v>37417.854835</v>
      </c>
      <c r="J33">
        <v>51.02872344548025</v>
      </c>
      <c r="K33">
        <v>0</v>
      </c>
      <c r="L33">
        <v>1.391793434245148</v>
      </c>
      <c r="M33">
        <v>171.87</v>
      </c>
      <c r="N33">
        <v>73.58</v>
      </c>
    </row>
    <row r="34" spans="1:14">
      <c r="A34" s="1" t="s">
        <v>46</v>
      </c>
      <c r="B34">
        <f>HYPERLINK("https://www.suredividend.com/sure-analysis-research-database/","Biogen Inc")</f>
        <v>0</v>
      </c>
      <c r="C34" t="s">
        <v>222</v>
      </c>
      <c r="D34">
        <v>285.77</v>
      </c>
      <c r="E34">
        <v>0</v>
      </c>
      <c r="F34" t="s">
        <v>219</v>
      </c>
      <c r="G34" t="s">
        <v>219</v>
      </c>
      <c r="H34">
        <v>0</v>
      </c>
      <c r="I34">
        <v>41151.281221</v>
      </c>
      <c r="J34">
        <v>14.36495312635878</v>
      </c>
      <c r="K34">
        <v>0</v>
      </c>
      <c r="L34">
        <v>0.9271905755334641</v>
      </c>
      <c r="M34">
        <v>311.88</v>
      </c>
      <c r="N34">
        <v>187.16</v>
      </c>
    </row>
    <row r="35" spans="1:14">
      <c r="A35" s="1" t="s">
        <v>47</v>
      </c>
      <c r="B35">
        <f>HYPERLINK("https://www.suredividend.com/sure-analysis-research-database/","Booking Holdings Inc")</f>
        <v>0</v>
      </c>
      <c r="C35" t="s">
        <v>223</v>
      </c>
      <c r="D35">
        <v>2344.29</v>
      </c>
      <c r="E35">
        <v>0</v>
      </c>
      <c r="F35" t="s">
        <v>219</v>
      </c>
      <c r="G35" t="s">
        <v>219</v>
      </c>
      <c r="H35">
        <v>0</v>
      </c>
      <c r="I35">
        <v>90933.574395</v>
      </c>
      <c r="J35">
        <v>37.25259090312167</v>
      </c>
      <c r="K35">
        <v>0</v>
      </c>
      <c r="L35">
        <v>1.181030045307433</v>
      </c>
      <c r="M35">
        <v>2715.66</v>
      </c>
      <c r="N35">
        <v>1616.85</v>
      </c>
    </row>
    <row r="36" spans="1:14">
      <c r="A36" s="1" t="s">
        <v>48</v>
      </c>
      <c r="B36">
        <f>HYPERLINK("https://www.suredividend.com/sure-analysis-BMI/","Badger Meter Inc.")</f>
        <v>0</v>
      </c>
      <c r="C36" t="s">
        <v>220</v>
      </c>
      <c r="D36">
        <v>115.02</v>
      </c>
      <c r="E36">
        <v>0.00782472613458529</v>
      </c>
      <c r="F36">
        <v>0.125</v>
      </c>
      <c r="G36">
        <v>0.1159579570439235</v>
      </c>
      <c r="H36">
        <v>0.8473662711212241</v>
      </c>
      <c r="I36">
        <v>3366.537518</v>
      </c>
      <c r="J36">
        <v>50.82870348587561</v>
      </c>
      <c r="K36">
        <v>0.3749408279297452</v>
      </c>
      <c r="L36">
        <v>0.979285643656827</v>
      </c>
      <c r="M36">
        <v>120.54</v>
      </c>
      <c r="N36">
        <v>72.89</v>
      </c>
    </row>
    <row r="37" spans="1:14">
      <c r="A37" s="1" t="s">
        <v>49</v>
      </c>
      <c r="B37">
        <f>HYPERLINK("https://www.suredividend.com/sure-analysis-BR/","Broadridge Financial Solutions, Inc.")</f>
        <v>0</v>
      </c>
      <c r="C37" t="s">
        <v>218</v>
      </c>
      <c r="D37">
        <v>146.29</v>
      </c>
      <c r="E37">
        <v>0.01982363797935607</v>
      </c>
      <c r="F37">
        <v>0.1328125</v>
      </c>
      <c r="G37">
        <v>0.1471204666826835</v>
      </c>
      <c r="H37">
        <v>2.711506079509004</v>
      </c>
      <c r="I37">
        <v>17211.797202</v>
      </c>
      <c r="J37">
        <v>32.96016315907698</v>
      </c>
      <c r="K37">
        <v>0.6162513817065918</v>
      </c>
      <c r="L37">
        <v>0.96253427535936</v>
      </c>
      <c r="M37">
        <v>181.63</v>
      </c>
      <c r="N37">
        <v>130.69</v>
      </c>
    </row>
    <row r="38" spans="1:14">
      <c r="A38" s="1" t="s">
        <v>50</v>
      </c>
      <c r="B38">
        <f>HYPERLINK("https://www.suredividend.com/sure-analysis-research-database/","Consensus Cloud Solutions Inc")</f>
        <v>0</v>
      </c>
      <c r="C38" t="s">
        <v>219</v>
      </c>
      <c r="D38">
        <v>56.82</v>
      </c>
      <c r="E38">
        <v>0</v>
      </c>
      <c r="F38" t="s">
        <v>219</v>
      </c>
      <c r="G38" t="s">
        <v>219</v>
      </c>
      <c r="H38">
        <v>0</v>
      </c>
      <c r="I38">
        <v>1126.617642</v>
      </c>
      <c r="J38">
        <v>0</v>
      </c>
      <c r="K38" t="s">
        <v>219</v>
      </c>
      <c r="L38">
        <v>1.106147008969131</v>
      </c>
      <c r="M38">
        <v>65.68000000000001</v>
      </c>
      <c r="N38">
        <v>37.75</v>
      </c>
    </row>
    <row r="39" spans="1:14">
      <c r="A39" s="1" t="s">
        <v>51</v>
      </c>
      <c r="B39">
        <f>HYPERLINK("https://www.suredividend.com/sure-analysis-research-database/","Ceridian HCM Holding Inc.")</f>
        <v>0</v>
      </c>
      <c r="C39" t="s">
        <v>218</v>
      </c>
      <c r="D39">
        <v>69.75</v>
      </c>
      <c r="E39">
        <v>0</v>
      </c>
      <c r="F39" t="s">
        <v>219</v>
      </c>
      <c r="G39" t="s">
        <v>219</v>
      </c>
      <c r="H39">
        <v>0</v>
      </c>
      <c r="I39">
        <v>10595.011608</v>
      </c>
      <c r="J39" t="s">
        <v>219</v>
      </c>
      <c r="K39">
        <v>-0</v>
      </c>
      <c r="L39">
        <v>1.789900294956818</v>
      </c>
      <c r="M39">
        <v>81.06999999999999</v>
      </c>
      <c r="N39">
        <v>43.23</v>
      </c>
    </row>
    <row r="40" spans="1:14">
      <c r="A40" s="1" t="s">
        <v>52</v>
      </c>
      <c r="B40">
        <f>HYPERLINK("https://www.suredividend.com/sure-analysis-research-database/","Cadence Design Systems, Inc.")</f>
        <v>0</v>
      </c>
      <c r="C40" t="s">
        <v>218</v>
      </c>
      <c r="D40">
        <v>178.26</v>
      </c>
      <c r="E40">
        <v>0</v>
      </c>
      <c r="F40" t="s">
        <v>219</v>
      </c>
      <c r="G40" t="s">
        <v>219</v>
      </c>
      <c r="H40">
        <v>0</v>
      </c>
      <c r="I40">
        <v>48899.57016</v>
      </c>
      <c r="J40">
        <v>62.28141788906169</v>
      </c>
      <c r="K40">
        <v>0</v>
      </c>
      <c r="L40">
        <v>1.312002658329338</v>
      </c>
      <c r="M40">
        <v>194.97</v>
      </c>
      <c r="N40">
        <v>132.32</v>
      </c>
    </row>
    <row r="41" spans="1:14">
      <c r="A41" s="1" t="s">
        <v>53</v>
      </c>
      <c r="B41">
        <f>HYPERLINK("https://www.suredividend.com/sure-analysis-research-database/","CDW Corp")</f>
        <v>0</v>
      </c>
      <c r="C41" t="s">
        <v>218</v>
      </c>
      <c r="D41">
        <v>198.76</v>
      </c>
      <c r="E41">
        <v>0.010470253155558</v>
      </c>
      <c r="F41">
        <v>0.1799999999999999</v>
      </c>
      <c r="G41">
        <v>0.2294943671353116</v>
      </c>
      <c r="H41">
        <v>2.081067517198806</v>
      </c>
      <c r="I41">
        <v>26910.311582</v>
      </c>
      <c r="J41">
        <v>25.81077266671782</v>
      </c>
      <c r="K41">
        <v>0.2738246733156324</v>
      </c>
      <c r="L41">
        <v>1.092536986129216</v>
      </c>
      <c r="M41">
        <v>201</v>
      </c>
      <c r="N41">
        <v>147.45</v>
      </c>
    </row>
    <row r="42" spans="1:14">
      <c r="A42" s="1" t="s">
        <v>54</v>
      </c>
      <c r="B42">
        <f>HYPERLINK("https://www.suredividend.com/sure-analysis-CEG/","Constellation Energy Corporation")</f>
        <v>0</v>
      </c>
      <c r="C42" t="s">
        <v>219</v>
      </c>
      <c r="D42">
        <v>83</v>
      </c>
      <c r="E42">
        <v>0.00674698795180723</v>
      </c>
      <c r="F42" t="s">
        <v>219</v>
      </c>
      <c r="G42" t="s">
        <v>219</v>
      </c>
      <c r="H42">
        <v>0.5625048111285851</v>
      </c>
      <c r="I42">
        <v>27142.485285</v>
      </c>
      <c r="J42">
        <v>46.08231797113752</v>
      </c>
      <c r="K42">
        <v>0.3125026728492139</v>
      </c>
      <c r="M42">
        <v>97.89</v>
      </c>
      <c r="N42">
        <v>41.8</v>
      </c>
    </row>
    <row r="43" spans="1:14">
      <c r="A43" s="1" t="s">
        <v>55</v>
      </c>
      <c r="B43">
        <f>HYPERLINK("https://www.suredividend.com/sure-analysis-research-database/","Ceva Inc.")</f>
        <v>0</v>
      </c>
      <c r="C43" t="s">
        <v>218</v>
      </c>
      <c r="D43">
        <v>32.23</v>
      </c>
      <c r="E43">
        <v>0</v>
      </c>
      <c r="F43" t="s">
        <v>219</v>
      </c>
      <c r="G43" t="s">
        <v>219</v>
      </c>
      <c r="H43">
        <v>0</v>
      </c>
      <c r="I43">
        <v>747.3380560000001</v>
      </c>
      <c r="J43" t="s">
        <v>219</v>
      </c>
      <c r="K43">
        <v>-0</v>
      </c>
      <c r="L43">
        <v>1.456621029643858</v>
      </c>
      <c r="M43">
        <v>42.25</v>
      </c>
      <c r="N43">
        <v>23.71</v>
      </c>
    </row>
    <row r="44" spans="1:14">
      <c r="A44" s="1" t="s">
        <v>56</v>
      </c>
      <c r="B44">
        <f>HYPERLINK("https://www.suredividend.com/sure-analysis-research-database/","Charter Communications Inc.")</f>
        <v>0</v>
      </c>
      <c r="C44" t="s">
        <v>224</v>
      </c>
      <c r="D44">
        <v>396.11</v>
      </c>
      <c r="E44">
        <v>0</v>
      </c>
      <c r="F44" t="s">
        <v>219</v>
      </c>
      <c r="G44" t="s">
        <v>219</v>
      </c>
      <c r="H44">
        <v>0</v>
      </c>
      <c r="I44">
        <v>61663.347227</v>
      </c>
      <c r="J44">
        <v>11.27506806123789</v>
      </c>
      <c r="K44">
        <v>0</v>
      </c>
      <c r="L44">
        <v>0.8794889834510111</v>
      </c>
      <c r="M44">
        <v>621</v>
      </c>
      <c r="N44">
        <v>297.66</v>
      </c>
    </row>
    <row r="45" spans="1:14">
      <c r="A45" s="1" t="s">
        <v>57</v>
      </c>
      <c r="B45">
        <f>HYPERLINK("https://www.suredividend.com/sure-analysis-research-database/","Clearfield Inc")</f>
        <v>0</v>
      </c>
      <c r="C45" t="s">
        <v>218</v>
      </c>
      <c r="D45">
        <v>73.40000000000001</v>
      </c>
      <c r="E45">
        <v>0</v>
      </c>
      <c r="F45" t="s">
        <v>219</v>
      </c>
      <c r="G45" t="s">
        <v>219</v>
      </c>
      <c r="H45">
        <v>0</v>
      </c>
      <c r="I45">
        <v>1116.622676</v>
      </c>
      <c r="J45">
        <v>0</v>
      </c>
      <c r="K45" t="s">
        <v>219</v>
      </c>
      <c r="L45">
        <v>1.647294699352779</v>
      </c>
      <c r="M45">
        <v>134.9</v>
      </c>
      <c r="N45">
        <v>44.15</v>
      </c>
    </row>
    <row r="46" spans="1:14">
      <c r="A46" s="1" t="s">
        <v>58</v>
      </c>
      <c r="B46">
        <f>HYPERLINK("https://www.suredividend.com/sure-analysis-CMCSA/","Comcast Corp")</f>
        <v>0</v>
      </c>
      <c r="C46" t="s">
        <v>224</v>
      </c>
      <c r="D46">
        <v>39.37</v>
      </c>
      <c r="E46">
        <v>0.02743205486410973</v>
      </c>
      <c r="F46">
        <v>0.08000000000000007</v>
      </c>
      <c r="G46">
        <v>0.07280807218764251</v>
      </c>
      <c r="H46">
        <v>1.075239806190308</v>
      </c>
      <c r="I46">
        <v>169840.775239</v>
      </c>
      <c r="J46">
        <v>31.43453178586526</v>
      </c>
      <c r="K46">
        <v>0.8960331718252568</v>
      </c>
      <c r="L46">
        <v>0.776617107834212</v>
      </c>
      <c r="M46">
        <v>50.46</v>
      </c>
      <c r="N46">
        <v>28.39</v>
      </c>
    </row>
    <row r="47" spans="1:14">
      <c r="A47" s="1" t="s">
        <v>59</v>
      </c>
      <c r="B47">
        <f>HYPERLINK("https://www.suredividend.com/sure-analysis-research-database/","Comtech Telecommunications Corp.")</f>
        <v>0</v>
      </c>
      <c r="C47" t="s">
        <v>218</v>
      </c>
      <c r="D47">
        <v>14.05</v>
      </c>
      <c r="E47">
        <v>0.028254092688755</v>
      </c>
      <c r="F47">
        <v>0</v>
      </c>
      <c r="G47">
        <v>0</v>
      </c>
      <c r="H47">
        <v>0.396970002277017</v>
      </c>
      <c r="I47">
        <v>390.243091</v>
      </c>
      <c r="J47" t="s">
        <v>219</v>
      </c>
      <c r="K47" t="s">
        <v>219</v>
      </c>
      <c r="L47">
        <v>1.143116062454554</v>
      </c>
      <c r="M47">
        <v>21.17</v>
      </c>
      <c r="N47">
        <v>8.25</v>
      </c>
    </row>
    <row r="48" spans="1:14">
      <c r="A48" s="1" t="s">
        <v>60</v>
      </c>
      <c r="B48">
        <f>HYPERLINK("https://www.suredividend.com/sure-analysis-research-database/","PC Connection, Inc.")</f>
        <v>0</v>
      </c>
      <c r="C48" t="s">
        <v>218</v>
      </c>
      <c r="D48">
        <v>49.87</v>
      </c>
      <c r="E48">
        <v>0</v>
      </c>
      <c r="F48" t="s">
        <v>219</v>
      </c>
      <c r="G48" t="s">
        <v>219</v>
      </c>
      <c r="H48">
        <v>0</v>
      </c>
      <c r="I48">
        <v>1311.000314</v>
      </c>
      <c r="J48">
        <v>14.13005155926321</v>
      </c>
      <c r="K48">
        <v>0</v>
      </c>
      <c r="L48">
        <v>0.686828546888779</v>
      </c>
      <c r="M48">
        <v>56.33</v>
      </c>
      <c r="N48">
        <v>41.35</v>
      </c>
    </row>
    <row r="49" spans="1:14">
      <c r="A49" s="1" t="s">
        <v>61</v>
      </c>
      <c r="B49">
        <f>HYPERLINK("https://www.suredividend.com/sure-analysis-research-database/","Cohu, Inc.")</f>
        <v>0</v>
      </c>
      <c r="C49" t="s">
        <v>218</v>
      </c>
      <c r="D49">
        <v>35.41</v>
      </c>
      <c r="E49">
        <v>0</v>
      </c>
      <c r="F49" t="s">
        <v>219</v>
      </c>
      <c r="G49" t="s">
        <v>219</v>
      </c>
      <c r="H49">
        <v>0</v>
      </c>
      <c r="I49">
        <v>1686.577131</v>
      </c>
      <c r="J49">
        <v>17.54876942054771</v>
      </c>
      <c r="K49">
        <v>0</v>
      </c>
      <c r="L49">
        <v>1.572381339904029</v>
      </c>
      <c r="M49">
        <v>37.66</v>
      </c>
      <c r="N49">
        <v>24.06</v>
      </c>
    </row>
    <row r="50" spans="1:14">
      <c r="A50" s="1" t="s">
        <v>62</v>
      </c>
      <c r="B50">
        <f>HYPERLINK("https://www.suredividend.com/sure-analysis-COST/","Costco Wholesale Corp")</f>
        <v>0</v>
      </c>
      <c r="C50" t="s">
        <v>225</v>
      </c>
      <c r="D50">
        <v>480.11</v>
      </c>
      <c r="E50">
        <v>0.007498281643789965</v>
      </c>
      <c r="F50">
        <v>0.139240506329114</v>
      </c>
      <c r="G50">
        <v>0.09565425774785385</v>
      </c>
      <c r="H50">
        <v>3.481147228633501</v>
      </c>
      <c r="I50">
        <v>213038.747474</v>
      </c>
      <c r="J50">
        <v>36.20644926477906</v>
      </c>
      <c r="K50">
        <v>0.2631252629352608</v>
      </c>
      <c r="L50">
        <v>0.9334157177856011</v>
      </c>
      <c r="M50">
        <v>609.12</v>
      </c>
      <c r="N50">
        <v>405.08</v>
      </c>
    </row>
    <row r="51" spans="1:14">
      <c r="A51" s="1" t="s">
        <v>63</v>
      </c>
      <c r="B51">
        <f>HYPERLINK("https://www.suredividend.com/sure-analysis-research-database/","Copart, Inc.")</f>
        <v>0</v>
      </c>
      <c r="C51" t="s">
        <v>220</v>
      </c>
      <c r="D51">
        <v>63.48</v>
      </c>
      <c r="E51">
        <v>0</v>
      </c>
      <c r="F51" t="s">
        <v>219</v>
      </c>
      <c r="G51" t="s">
        <v>219</v>
      </c>
      <c r="H51">
        <v>0</v>
      </c>
      <c r="I51">
        <v>15112.631991</v>
      </c>
      <c r="J51">
        <v>14.05022428169931</v>
      </c>
      <c r="K51">
        <v>0</v>
      </c>
      <c r="L51">
        <v>1.14893279653602</v>
      </c>
      <c r="M51">
        <v>67.79000000000001</v>
      </c>
      <c r="N51">
        <v>51.11</v>
      </c>
    </row>
    <row r="52" spans="1:14">
      <c r="A52" s="1" t="s">
        <v>64</v>
      </c>
      <c r="B52">
        <f>HYPERLINK("https://www.suredividend.com/sure-analysis-research-database/","Salesforce Inc")</f>
        <v>0</v>
      </c>
      <c r="C52" t="s">
        <v>218</v>
      </c>
      <c r="D52">
        <v>151.25</v>
      </c>
      <c r="E52">
        <v>0</v>
      </c>
      <c r="F52" t="s">
        <v>219</v>
      </c>
      <c r="G52" t="s">
        <v>219</v>
      </c>
      <c r="H52">
        <v>0</v>
      </c>
      <c r="I52">
        <v>151250</v>
      </c>
      <c r="J52">
        <v>544.0647482014388</v>
      </c>
      <c r="K52">
        <v>0</v>
      </c>
      <c r="L52">
        <v>1.47547569905054</v>
      </c>
      <c r="M52">
        <v>234.49</v>
      </c>
      <c r="N52">
        <v>126.34</v>
      </c>
    </row>
    <row r="53" spans="1:14">
      <c r="A53" s="1" t="s">
        <v>65</v>
      </c>
      <c r="B53">
        <f>HYPERLINK("https://www.suredividend.com/sure-analysis-research-database/","Cerence Inc")</f>
        <v>0</v>
      </c>
      <c r="C53" t="s">
        <v>218</v>
      </c>
      <c r="D53">
        <v>22.44</v>
      </c>
      <c r="E53">
        <v>0</v>
      </c>
      <c r="F53" t="s">
        <v>219</v>
      </c>
      <c r="G53" t="s">
        <v>219</v>
      </c>
      <c r="H53">
        <v>0</v>
      </c>
      <c r="I53">
        <v>897.994966</v>
      </c>
      <c r="J53" t="s">
        <v>219</v>
      </c>
      <c r="K53">
        <v>-0</v>
      </c>
      <c r="L53">
        <v>1.703278614619792</v>
      </c>
      <c r="M53">
        <v>66.61</v>
      </c>
      <c r="N53">
        <v>12.82</v>
      </c>
    </row>
    <row r="54" spans="1:14">
      <c r="A54" s="1" t="s">
        <v>66</v>
      </c>
      <c r="B54">
        <f>HYPERLINK("https://www.suredividend.com/sure-analysis-research-database/","Corsair Gaming Inc")</f>
        <v>0</v>
      </c>
      <c r="C54" t="s">
        <v>219</v>
      </c>
      <c r="D54">
        <v>14.41</v>
      </c>
      <c r="E54">
        <v>0</v>
      </c>
      <c r="F54" t="s">
        <v>219</v>
      </c>
      <c r="G54" t="s">
        <v>219</v>
      </c>
      <c r="H54">
        <v>0</v>
      </c>
      <c r="I54">
        <v>1383.196533</v>
      </c>
      <c r="J54" t="s">
        <v>219</v>
      </c>
      <c r="K54">
        <v>-0</v>
      </c>
      <c r="L54">
        <v>1.70669302661827</v>
      </c>
      <c r="M54">
        <v>23.98</v>
      </c>
      <c r="N54">
        <v>10.96</v>
      </c>
    </row>
    <row r="55" spans="1:14">
      <c r="A55" s="1" t="s">
        <v>67</v>
      </c>
      <c r="B55">
        <f>HYPERLINK("https://www.suredividend.com/sure-analysis-research-database/","Crowdstrike Holdings Inc")</f>
        <v>0</v>
      </c>
      <c r="C55" t="s">
        <v>218</v>
      </c>
      <c r="D55">
        <v>103.41</v>
      </c>
      <c r="E55">
        <v>0</v>
      </c>
      <c r="F55" t="s">
        <v>219</v>
      </c>
      <c r="G55" t="s">
        <v>219</v>
      </c>
      <c r="H55">
        <v>0</v>
      </c>
      <c r="I55">
        <v>22572.520007</v>
      </c>
      <c r="J55" t="s">
        <v>219</v>
      </c>
      <c r="K55">
        <v>-0</v>
      </c>
      <c r="L55">
        <v>1.640783850878635</v>
      </c>
      <c r="M55">
        <v>242</v>
      </c>
      <c r="N55">
        <v>92.25</v>
      </c>
    </row>
    <row r="56" spans="1:14">
      <c r="A56" s="1" t="s">
        <v>68</v>
      </c>
      <c r="B56">
        <f>HYPERLINK("https://www.suredividend.com/sure-analysis-CSCO/","Cisco Systems, Inc.")</f>
        <v>0</v>
      </c>
      <c r="C56" t="s">
        <v>218</v>
      </c>
      <c r="D56">
        <v>46.78</v>
      </c>
      <c r="E56">
        <v>0.03249251817015818</v>
      </c>
      <c r="F56">
        <v>0.02702702702702697</v>
      </c>
      <c r="G56">
        <v>0.02861755351046824</v>
      </c>
      <c r="H56">
        <v>1.504024367613984</v>
      </c>
      <c r="I56">
        <v>192211.730132</v>
      </c>
      <c r="J56">
        <v>16.71115720155277</v>
      </c>
      <c r="K56">
        <v>0.5449363650775304</v>
      </c>
      <c r="L56">
        <v>0.8407223004836161</v>
      </c>
      <c r="M56">
        <v>56.32</v>
      </c>
      <c r="N56">
        <v>38.3</v>
      </c>
    </row>
    <row r="57" spans="1:14">
      <c r="A57" s="1" t="s">
        <v>69</v>
      </c>
      <c r="B57">
        <f>HYPERLINK("https://www.suredividend.com/sure-analysis-research-database/","CSG Systems International Inc.")</f>
        <v>0</v>
      </c>
      <c r="C57" t="s">
        <v>218</v>
      </c>
      <c r="D57">
        <v>57.94</v>
      </c>
      <c r="E57">
        <v>0.018166138949663</v>
      </c>
      <c r="F57">
        <v>0.06000000000000005</v>
      </c>
      <c r="G57">
        <v>0.04762370263962179</v>
      </c>
      <c r="H57">
        <v>1.052546090743501</v>
      </c>
      <c r="I57">
        <v>1825.424788</v>
      </c>
      <c r="J57">
        <v>44.34948464577259</v>
      </c>
      <c r="K57">
        <v>0.8096508390334622</v>
      </c>
      <c r="L57">
        <v>0.6502867845375481</v>
      </c>
      <c r="M57">
        <v>65.95999999999999</v>
      </c>
      <c r="N57">
        <v>52.18</v>
      </c>
    </row>
    <row r="58" spans="1:14">
      <c r="A58" s="1" t="s">
        <v>70</v>
      </c>
      <c r="B58">
        <f>HYPERLINK("https://www.suredividend.com/sure-analysis-research-database/","CTS Corp.")</f>
        <v>0</v>
      </c>
      <c r="C58" t="s">
        <v>218</v>
      </c>
      <c r="D58">
        <v>45.86</v>
      </c>
      <c r="E58">
        <v>0.003483669345362</v>
      </c>
      <c r="F58">
        <v>0</v>
      </c>
      <c r="G58">
        <v>0</v>
      </c>
      <c r="H58">
        <v>0.159761076178308</v>
      </c>
      <c r="I58">
        <v>1462.011664</v>
      </c>
      <c r="J58">
        <v>27.1749379866171</v>
      </c>
      <c r="K58">
        <v>0.09509587867756428</v>
      </c>
      <c r="L58">
        <v>0.879536404447355</v>
      </c>
      <c r="M58">
        <v>46.55</v>
      </c>
      <c r="N58">
        <v>30.94</v>
      </c>
    </row>
    <row r="59" spans="1:14">
      <c r="A59" s="1" t="s">
        <v>71</v>
      </c>
      <c r="B59">
        <f>HYPERLINK("https://www.suredividend.com/sure-analysis-CTSH/","Cognizant Technology Solutions Corp.")</f>
        <v>0</v>
      </c>
      <c r="C59" t="s">
        <v>218</v>
      </c>
      <c r="D59">
        <v>62.74</v>
      </c>
      <c r="E59">
        <v>0.01721389862926363</v>
      </c>
      <c r="F59">
        <v>0.1250000000000002</v>
      </c>
      <c r="G59">
        <v>0.06185875879493463</v>
      </c>
      <c r="H59">
        <v>1.073182906799849</v>
      </c>
      <c r="I59">
        <v>32243.430644</v>
      </c>
      <c r="J59">
        <v>13.74986381393604</v>
      </c>
      <c r="K59">
        <v>0.2390162375946212</v>
      </c>
      <c r="L59">
        <v>1.053962131227574</v>
      </c>
      <c r="M59">
        <v>92.31999999999999</v>
      </c>
      <c r="N59">
        <v>51.1</v>
      </c>
    </row>
    <row r="60" spans="1:14">
      <c r="A60" s="1" t="s">
        <v>72</v>
      </c>
      <c r="B60">
        <f>HYPERLINK("https://www.suredividend.com/sure-analysis-research-database/","Citrix Systems, Inc.")</f>
        <v>0</v>
      </c>
      <c r="C60" t="s">
        <v>218</v>
      </c>
      <c r="D60">
        <v>103.9</v>
      </c>
      <c r="E60">
        <v>0</v>
      </c>
      <c r="F60" t="s">
        <v>219</v>
      </c>
      <c r="G60" t="s">
        <v>219</v>
      </c>
      <c r="H60">
        <v>0.370000004768371</v>
      </c>
      <c r="I60">
        <v>0</v>
      </c>
      <c r="J60">
        <v>0</v>
      </c>
      <c r="K60">
        <v>0.1423076941416812</v>
      </c>
    </row>
    <row r="61" spans="1:14">
      <c r="A61" s="1" t="s">
        <v>73</v>
      </c>
      <c r="B61">
        <f>HYPERLINK("https://www.suredividend.com/sure-analysis-research-database/","Diebold Nixdorf Inc")</f>
        <v>0</v>
      </c>
      <c r="C61" t="s">
        <v>218</v>
      </c>
      <c r="D61">
        <v>2.21</v>
      </c>
      <c r="E61">
        <v>0</v>
      </c>
      <c r="F61" t="s">
        <v>219</v>
      </c>
      <c r="G61" t="s">
        <v>219</v>
      </c>
      <c r="H61">
        <v>0</v>
      </c>
      <c r="I61">
        <v>174.762519</v>
      </c>
      <c r="J61" t="s">
        <v>219</v>
      </c>
      <c r="K61">
        <v>-0</v>
      </c>
      <c r="L61">
        <v>1.980266376647157</v>
      </c>
      <c r="M61">
        <v>10.1</v>
      </c>
      <c r="N61">
        <v>1.26</v>
      </c>
    </row>
    <row r="62" spans="1:14">
      <c r="A62" s="1" t="s">
        <v>74</v>
      </c>
      <c r="B62">
        <f>HYPERLINK("https://www.suredividend.com/sure-analysis-research-database/","Datadog Inc")</f>
        <v>0</v>
      </c>
      <c r="C62" t="s">
        <v>218</v>
      </c>
      <c r="D62">
        <v>71.05</v>
      </c>
      <c r="E62">
        <v>0</v>
      </c>
      <c r="F62" t="s">
        <v>219</v>
      </c>
      <c r="G62" t="s">
        <v>219</v>
      </c>
      <c r="H62">
        <v>0</v>
      </c>
      <c r="I62">
        <v>20750.141985</v>
      </c>
      <c r="J62" t="s">
        <v>219</v>
      </c>
      <c r="K62">
        <v>-0</v>
      </c>
      <c r="L62">
        <v>2.064048447835303</v>
      </c>
      <c r="M62">
        <v>184.7</v>
      </c>
      <c r="N62">
        <v>61.34</v>
      </c>
    </row>
    <row r="63" spans="1:14">
      <c r="A63" s="1" t="s">
        <v>75</v>
      </c>
      <c r="B63">
        <f>HYPERLINK("https://www.suredividend.com/sure-analysis-research-database/","Digi International, Inc.")</f>
        <v>0</v>
      </c>
      <c r="C63" t="s">
        <v>218</v>
      </c>
      <c r="D63">
        <v>33.94</v>
      </c>
      <c r="E63">
        <v>0</v>
      </c>
      <c r="F63" t="s">
        <v>219</v>
      </c>
      <c r="G63" t="s">
        <v>219</v>
      </c>
      <c r="H63">
        <v>0</v>
      </c>
      <c r="I63">
        <v>1210.522809</v>
      </c>
      <c r="J63">
        <v>62.45280961770623</v>
      </c>
      <c r="K63">
        <v>0</v>
      </c>
      <c r="L63">
        <v>1.063373198817519</v>
      </c>
      <c r="M63">
        <v>43.68</v>
      </c>
      <c r="N63">
        <v>18.54</v>
      </c>
    </row>
    <row r="64" spans="1:14">
      <c r="A64" s="1" t="s">
        <v>76</v>
      </c>
      <c r="B64">
        <f>HYPERLINK("https://www.suredividend.com/sure-analysis-research-database/","Diodes, Inc.")</f>
        <v>0</v>
      </c>
      <c r="C64" t="s">
        <v>218</v>
      </c>
      <c r="D64">
        <v>86.67</v>
      </c>
      <c r="E64">
        <v>0</v>
      </c>
      <c r="F64" t="s">
        <v>219</v>
      </c>
      <c r="G64" t="s">
        <v>219</v>
      </c>
      <c r="H64">
        <v>0</v>
      </c>
      <c r="I64">
        <v>3940.860026</v>
      </c>
      <c r="J64">
        <v>12.931664262613</v>
      </c>
      <c r="K64">
        <v>0</v>
      </c>
      <c r="L64">
        <v>1.603504766452761</v>
      </c>
      <c r="M64">
        <v>98.95999999999999</v>
      </c>
      <c r="N64">
        <v>58.52</v>
      </c>
    </row>
    <row r="65" spans="1:14">
      <c r="A65" s="1" t="s">
        <v>77</v>
      </c>
      <c r="B65">
        <f>HYPERLINK("https://www.suredividend.com/sure-analysis-research-database/","Dollar Tree Inc")</f>
        <v>0</v>
      </c>
      <c r="C65" t="s">
        <v>225</v>
      </c>
      <c r="D65">
        <v>147.79</v>
      </c>
      <c r="E65">
        <v>0</v>
      </c>
      <c r="F65" t="s">
        <v>219</v>
      </c>
      <c r="G65" t="s">
        <v>219</v>
      </c>
      <c r="H65">
        <v>0</v>
      </c>
      <c r="I65">
        <v>33095.644057</v>
      </c>
      <c r="J65">
        <v>20.46225056099296</v>
      </c>
      <c r="K65">
        <v>0</v>
      </c>
      <c r="L65">
        <v>0.741145663438857</v>
      </c>
      <c r="M65">
        <v>177.19</v>
      </c>
      <c r="N65">
        <v>123.62</v>
      </c>
    </row>
    <row r="66" spans="1:14">
      <c r="A66" s="1" t="s">
        <v>78</v>
      </c>
      <c r="B66">
        <f>HYPERLINK("https://www.suredividend.com/sure-analysis-research-database/","DocuSign Inc")</f>
        <v>0</v>
      </c>
      <c r="C66" t="s">
        <v>218</v>
      </c>
      <c r="D66">
        <v>56.51</v>
      </c>
      <c r="E66">
        <v>0</v>
      </c>
      <c r="F66" t="s">
        <v>219</v>
      </c>
      <c r="G66" t="s">
        <v>219</v>
      </c>
      <c r="H66">
        <v>0</v>
      </c>
      <c r="I66">
        <v>11362.700103</v>
      </c>
      <c r="J66" t="s">
        <v>219</v>
      </c>
      <c r="K66">
        <v>-0</v>
      </c>
      <c r="L66">
        <v>2.253587488405313</v>
      </c>
      <c r="M66">
        <v>131.91</v>
      </c>
      <c r="N66">
        <v>39.57</v>
      </c>
    </row>
    <row r="67" spans="1:14">
      <c r="A67" s="1" t="s">
        <v>79</v>
      </c>
      <c r="B67">
        <f>HYPERLINK("https://www.suredividend.com/sure-analysis-research-database/","DXC Technology Co")</f>
        <v>0</v>
      </c>
      <c r="C67" t="s">
        <v>218</v>
      </c>
      <c r="D67">
        <v>28.4</v>
      </c>
      <c r="E67">
        <v>0</v>
      </c>
      <c r="F67" t="s">
        <v>219</v>
      </c>
      <c r="G67" t="s">
        <v>219</v>
      </c>
      <c r="H67">
        <v>0</v>
      </c>
      <c r="I67">
        <v>6533.852333</v>
      </c>
      <c r="J67">
        <v>8.631244825891677</v>
      </c>
      <c r="K67">
        <v>0</v>
      </c>
      <c r="L67">
        <v>1.192886669010705</v>
      </c>
      <c r="M67">
        <v>39.65</v>
      </c>
      <c r="N67">
        <v>22.65</v>
      </c>
    </row>
    <row r="68" spans="1:14">
      <c r="A68" s="1" t="s">
        <v>80</v>
      </c>
      <c r="B68">
        <f>HYPERLINK("https://www.suredividend.com/sure-analysis-research-database/","Dexcom Inc")</f>
        <v>0</v>
      </c>
      <c r="C68" t="s">
        <v>222</v>
      </c>
      <c r="D68">
        <v>107.86</v>
      </c>
      <c r="E68">
        <v>0</v>
      </c>
      <c r="F68" t="s">
        <v>219</v>
      </c>
      <c r="G68" t="s">
        <v>219</v>
      </c>
      <c r="H68">
        <v>0</v>
      </c>
      <c r="I68">
        <v>41661.801363</v>
      </c>
      <c r="J68">
        <v>181.1382667934783</v>
      </c>
      <c r="K68">
        <v>0</v>
      </c>
      <c r="L68">
        <v>1.458211375664466</v>
      </c>
      <c r="M68">
        <v>134.76</v>
      </c>
      <c r="N68">
        <v>66.89</v>
      </c>
    </row>
    <row r="69" spans="1:14">
      <c r="A69" s="1" t="s">
        <v>81</v>
      </c>
      <c r="B69">
        <f>HYPERLINK("https://www.suredividend.com/sure-analysis-research-database/","Electronic Arts, Inc.")</f>
        <v>0</v>
      </c>
      <c r="C69" t="s">
        <v>224</v>
      </c>
      <c r="D69">
        <v>125.99</v>
      </c>
      <c r="E69">
        <v>0.005861016758868001</v>
      </c>
      <c r="F69" t="s">
        <v>219</v>
      </c>
      <c r="G69" t="s">
        <v>219</v>
      </c>
      <c r="H69">
        <v>0.7384295014498311</v>
      </c>
      <c r="I69">
        <v>34783.348682</v>
      </c>
      <c r="J69">
        <v>38.60527045689234</v>
      </c>
      <c r="K69">
        <v>0.2307592192030722</v>
      </c>
      <c r="L69">
        <v>0.5920864672875841</v>
      </c>
      <c r="M69">
        <v>142.18</v>
      </c>
      <c r="N69">
        <v>108.77</v>
      </c>
    </row>
    <row r="70" spans="1:14">
      <c r="A70" s="1" t="s">
        <v>82</v>
      </c>
      <c r="B70">
        <f>HYPERLINK("https://www.suredividend.com/sure-analysis-EBAY/","EBay Inc.")</f>
        <v>0</v>
      </c>
      <c r="C70" t="s">
        <v>223</v>
      </c>
      <c r="D70">
        <v>46.66</v>
      </c>
      <c r="E70">
        <v>0.01885983711958851</v>
      </c>
      <c r="F70" t="s">
        <v>219</v>
      </c>
      <c r="G70" t="s">
        <v>219</v>
      </c>
      <c r="H70">
        <v>0.874515891020725</v>
      </c>
      <c r="I70">
        <v>25320.472999</v>
      </c>
      <c r="J70">
        <v>904.3026071221428</v>
      </c>
      <c r="K70">
        <v>18.0312554849634</v>
      </c>
      <c r="L70">
        <v>1.194022337289491</v>
      </c>
      <c r="M70">
        <v>59.8</v>
      </c>
      <c r="N70">
        <v>35.74</v>
      </c>
    </row>
    <row r="71" spans="1:14">
      <c r="A71" s="1" t="s">
        <v>83</v>
      </c>
      <c r="B71">
        <f>HYPERLINK("https://www.suredividend.com/sure-analysis-research-database/","Ebix Inc.")</f>
        <v>0</v>
      </c>
      <c r="C71" t="s">
        <v>218</v>
      </c>
      <c r="D71">
        <v>19.28</v>
      </c>
      <c r="E71">
        <v>0.015483041452818</v>
      </c>
      <c r="F71">
        <v>0</v>
      </c>
      <c r="G71">
        <v>0</v>
      </c>
      <c r="H71">
        <v>0.298513039210342</v>
      </c>
      <c r="I71">
        <v>595.827173</v>
      </c>
      <c r="J71">
        <v>8.251425344763119</v>
      </c>
      <c r="K71">
        <v>0.1270268251958902</v>
      </c>
      <c r="L71">
        <v>2.310838257309603</v>
      </c>
      <c r="M71">
        <v>44.01</v>
      </c>
      <c r="N71">
        <v>12.42</v>
      </c>
    </row>
    <row r="72" spans="1:14">
      <c r="A72" s="1" t="s">
        <v>84</v>
      </c>
      <c r="B72">
        <f>HYPERLINK("https://www.suredividend.com/sure-analysis-research-database/","8X8 Inc.")</f>
        <v>0</v>
      </c>
      <c r="C72" t="s">
        <v>218</v>
      </c>
      <c r="D72">
        <v>4.39</v>
      </c>
      <c r="E72">
        <v>0</v>
      </c>
      <c r="F72" t="s">
        <v>219</v>
      </c>
      <c r="G72" t="s">
        <v>219</v>
      </c>
      <c r="H72">
        <v>0</v>
      </c>
      <c r="I72">
        <v>490.311641</v>
      </c>
      <c r="J72" t="s">
        <v>219</v>
      </c>
      <c r="K72">
        <v>-0</v>
      </c>
      <c r="L72">
        <v>1.885964276597223</v>
      </c>
      <c r="M72">
        <v>16.28</v>
      </c>
      <c r="N72">
        <v>2.87</v>
      </c>
    </row>
    <row r="73" spans="1:14">
      <c r="A73" s="1" t="s">
        <v>85</v>
      </c>
      <c r="B73">
        <f>HYPERLINK("https://www.suredividend.com/sure-analysis-research-database/","Enphase Energy Inc")</f>
        <v>0</v>
      </c>
      <c r="C73" t="s">
        <v>218</v>
      </c>
      <c r="D73">
        <v>222.54</v>
      </c>
      <c r="E73">
        <v>0</v>
      </c>
      <c r="F73" t="s">
        <v>219</v>
      </c>
      <c r="G73" t="s">
        <v>219</v>
      </c>
      <c r="H73">
        <v>0</v>
      </c>
      <c r="I73">
        <v>30248.431713</v>
      </c>
      <c r="J73">
        <v>102.121646566104</v>
      </c>
      <c r="K73">
        <v>0</v>
      </c>
      <c r="L73">
        <v>1.583013408466935</v>
      </c>
      <c r="M73">
        <v>339.92</v>
      </c>
      <c r="N73">
        <v>113.4</v>
      </c>
    </row>
    <row r="74" spans="1:14">
      <c r="A74" s="1" t="s">
        <v>86</v>
      </c>
      <c r="B74">
        <f>HYPERLINK("https://www.suredividend.com/sure-analysis-research-database/","EPAM Systems Inc")</f>
        <v>0</v>
      </c>
      <c r="C74" t="s">
        <v>218</v>
      </c>
      <c r="D74">
        <v>345.02</v>
      </c>
      <c r="E74">
        <v>0</v>
      </c>
      <c r="F74" t="s">
        <v>219</v>
      </c>
      <c r="G74" t="s">
        <v>219</v>
      </c>
      <c r="H74">
        <v>0</v>
      </c>
      <c r="I74">
        <v>19843.30363</v>
      </c>
      <c r="J74">
        <v>48.79628882829713</v>
      </c>
      <c r="K74">
        <v>0</v>
      </c>
      <c r="L74">
        <v>1.661836543689925</v>
      </c>
      <c r="M74">
        <v>496.4</v>
      </c>
      <c r="N74">
        <v>168.59</v>
      </c>
    </row>
    <row r="75" spans="1:14">
      <c r="A75" s="1" t="s">
        <v>87</v>
      </c>
      <c r="B75">
        <f>HYPERLINK("https://www.suredividend.com/sure-analysis-research-database/","Evertec Inc")</f>
        <v>0</v>
      </c>
      <c r="C75" t="s">
        <v>218</v>
      </c>
      <c r="D75">
        <v>35.94</v>
      </c>
      <c r="E75">
        <v>0.005553754717769001</v>
      </c>
      <c r="F75" t="s">
        <v>219</v>
      </c>
      <c r="G75" t="s">
        <v>219</v>
      </c>
      <c r="H75">
        <v>0.199601944556641</v>
      </c>
      <c r="I75">
        <v>2343.366924</v>
      </c>
      <c r="J75">
        <v>9.320638318968088</v>
      </c>
      <c r="K75">
        <v>0.05654446021434589</v>
      </c>
      <c r="L75">
        <v>0.8466492812936691</v>
      </c>
      <c r="M75">
        <v>44.1</v>
      </c>
      <c r="N75">
        <v>30.17</v>
      </c>
    </row>
    <row r="76" spans="1:14">
      <c r="A76" s="1" t="s">
        <v>88</v>
      </c>
      <c r="B76">
        <f>HYPERLINK("https://www.suredividend.com/sure-analysis-research-database/","Exlservice Hldgs Inc")</f>
        <v>0</v>
      </c>
      <c r="C76" t="s">
        <v>218</v>
      </c>
      <c r="D76">
        <v>169.36</v>
      </c>
      <c r="E76">
        <v>0</v>
      </c>
      <c r="F76" t="s">
        <v>219</v>
      </c>
      <c r="G76" t="s">
        <v>219</v>
      </c>
      <c r="H76">
        <v>0</v>
      </c>
      <c r="I76">
        <v>5599.822519</v>
      </c>
      <c r="J76">
        <v>40.16570685965944</v>
      </c>
      <c r="K76">
        <v>0</v>
      </c>
      <c r="L76">
        <v>0.9712792414173591</v>
      </c>
      <c r="M76">
        <v>191.18</v>
      </c>
      <c r="N76">
        <v>112.14</v>
      </c>
    </row>
    <row r="77" spans="1:14">
      <c r="A77" s="1" t="s">
        <v>89</v>
      </c>
      <c r="B77">
        <f>HYPERLINK("https://www.suredividend.com/sure-analysis-research-database/","Extreme Networks Inc.")</f>
        <v>0</v>
      </c>
      <c r="C77" t="s">
        <v>218</v>
      </c>
      <c r="D77">
        <v>18.88</v>
      </c>
      <c r="E77">
        <v>0</v>
      </c>
      <c r="F77" t="s">
        <v>219</v>
      </c>
      <c r="G77" t="s">
        <v>219</v>
      </c>
      <c r="H77">
        <v>0</v>
      </c>
      <c r="I77">
        <v>2479.798622</v>
      </c>
      <c r="J77">
        <v>56.15486010144927</v>
      </c>
      <c r="K77">
        <v>0</v>
      </c>
      <c r="L77">
        <v>1.352553391172726</v>
      </c>
      <c r="M77">
        <v>21.03</v>
      </c>
      <c r="N77">
        <v>8.49</v>
      </c>
    </row>
    <row r="78" spans="1:14">
      <c r="A78" s="1" t="s">
        <v>90</v>
      </c>
      <c r="B78">
        <f>HYPERLINK("https://www.suredividend.com/sure-analysis-research-database/","Faro Technologies Inc.")</f>
        <v>0</v>
      </c>
      <c r="C78" t="s">
        <v>218</v>
      </c>
      <c r="D78">
        <v>27.87</v>
      </c>
      <c r="E78">
        <v>0</v>
      </c>
      <c r="F78" t="s">
        <v>219</v>
      </c>
      <c r="G78" t="s">
        <v>219</v>
      </c>
      <c r="H78">
        <v>0</v>
      </c>
      <c r="I78">
        <v>523.393472</v>
      </c>
      <c r="J78" t="s">
        <v>219</v>
      </c>
      <c r="K78">
        <v>-0</v>
      </c>
      <c r="L78">
        <v>1.150909312054707</v>
      </c>
      <c r="M78">
        <v>58.79</v>
      </c>
      <c r="N78">
        <v>25.2</v>
      </c>
    </row>
    <row r="79" spans="1:14">
      <c r="A79" s="1" t="s">
        <v>91</v>
      </c>
      <c r="B79">
        <f>HYPERLINK("https://www.suredividend.com/sure-analysis-FAST/","Fastenal Co.")</f>
        <v>0</v>
      </c>
      <c r="C79" t="s">
        <v>220</v>
      </c>
      <c r="D79">
        <v>49</v>
      </c>
      <c r="E79">
        <v>0.02857142857142857</v>
      </c>
      <c r="F79">
        <v>0.107142857142857</v>
      </c>
      <c r="G79">
        <v>-0.03476737221435078</v>
      </c>
      <c r="H79">
        <v>1.228273462981949</v>
      </c>
      <c r="I79">
        <v>28065.23412</v>
      </c>
      <c r="J79">
        <v>26.16805046153846</v>
      </c>
      <c r="K79">
        <v>0.6603620768720156</v>
      </c>
      <c r="L79">
        <v>0.904908565395913</v>
      </c>
      <c r="M79">
        <v>59.62</v>
      </c>
      <c r="N79">
        <v>43.44</v>
      </c>
    </row>
    <row r="80" spans="1:14">
      <c r="A80" s="1" t="s">
        <v>92</v>
      </c>
      <c r="B80">
        <f>HYPERLINK("https://www.suredividend.com/sure-analysis-research-database/","F5 Inc")</f>
        <v>0</v>
      </c>
      <c r="C80" t="s">
        <v>218</v>
      </c>
      <c r="D80">
        <v>144.65</v>
      </c>
      <c r="E80">
        <v>0</v>
      </c>
      <c r="F80" t="s">
        <v>219</v>
      </c>
      <c r="G80" t="s">
        <v>219</v>
      </c>
      <c r="H80">
        <v>0</v>
      </c>
      <c r="I80">
        <v>8732.319437</v>
      </c>
      <c r="J80">
        <v>27.105535871927</v>
      </c>
      <c r="K80">
        <v>0</v>
      </c>
      <c r="L80">
        <v>1.136509652470444</v>
      </c>
      <c r="M80">
        <v>227.24</v>
      </c>
      <c r="N80">
        <v>133.68</v>
      </c>
    </row>
    <row r="81" spans="1:14">
      <c r="A81" s="1" t="s">
        <v>93</v>
      </c>
      <c r="B81">
        <f>HYPERLINK("https://www.suredividend.com/sure-analysis-research-database/","Fidelity National Information Services, Inc.")</f>
        <v>0</v>
      </c>
      <c r="C81" t="s">
        <v>218</v>
      </c>
      <c r="D81">
        <v>73.92</v>
      </c>
      <c r="E81">
        <v>0.025206773982802</v>
      </c>
      <c r="F81">
        <v>0.2051282051282051</v>
      </c>
      <c r="G81">
        <v>0.0799150058822331</v>
      </c>
      <c r="H81">
        <v>1.863284732808726</v>
      </c>
      <c r="I81">
        <v>43862.609388</v>
      </c>
      <c r="J81">
        <v>46.81174961314834</v>
      </c>
      <c r="K81">
        <v>1.217833158698514</v>
      </c>
      <c r="L81">
        <v>1.090545633852103</v>
      </c>
      <c r="M81">
        <v>119.42</v>
      </c>
      <c r="N81">
        <v>56.15</v>
      </c>
    </row>
    <row r="82" spans="1:14">
      <c r="A82" s="1" t="s">
        <v>94</v>
      </c>
      <c r="B82">
        <f>HYPERLINK("https://www.suredividend.com/sure-analysis-research-database/","Fiserv, Inc.")</f>
        <v>0</v>
      </c>
      <c r="C82" t="s">
        <v>218</v>
      </c>
      <c r="D82">
        <v>104.05</v>
      </c>
      <c r="E82">
        <v>0</v>
      </c>
      <c r="F82" t="s">
        <v>219</v>
      </c>
      <c r="G82" t="s">
        <v>219</v>
      </c>
      <c r="H82">
        <v>0</v>
      </c>
      <c r="I82">
        <v>66074.671308</v>
      </c>
      <c r="J82">
        <v>31.7514038</v>
      </c>
      <c r="K82">
        <v>0</v>
      </c>
      <c r="L82">
        <v>0.9512061994602191</v>
      </c>
      <c r="M82">
        <v>110.94</v>
      </c>
      <c r="N82">
        <v>87.03</v>
      </c>
    </row>
    <row r="83" spans="1:14">
      <c r="A83" s="1" t="s">
        <v>95</v>
      </c>
      <c r="B83">
        <f>HYPERLINK("https://www.suredividend.com/sure-analysis-research-database/","Fleetcor Technologies Inc")</f>
        <v>0</v>
      </c>
      <c r="C83" t="s">
        <v>218</v>
      </c>
      <c r="D83">
        <v>198.71</v>
      </c>
      <c r="E83">
        <v>0</v>
      </c>
      <c r="F83" t="s">
        <v>219</v>
      </c>
      <c r="G83" t="s">
        <v>219</v>
      </c>
      <c r="H83">
        <v>0</v>
      </c>
      <c r="I83">
        <v>14655.331853</v>
      </c>
      <c r="J83">
        <v>15.36178984438351</v>
      </c>
      <c r="K83">
        <v>0</v>
      </c>
      <c r="L83">
        <v>1.107588186126073</v>
      </c>
      <c r="M83">
        <v>265.3</v>
      </c>
      <c r="N83">
        <v>161.69</v>
      </c>
    </row>
    <row r="84" spans="1:14">
      <c r="A84" s="1" t="s">
        <v>96</v>
      </c>
      <c r="B84">
        <f>HYPERLINK("https://www.suredividend.com/sure-analysis-research-database/","Fabrinet")</f>
        <v>0</v>
      </c>
      <c r="C84" t="s">
        <v>218</v>
      </c>
      <c r="D84">
        <v>134.25</v>
      </c>
      <c r="E84">
        <v>0</v>
      </c>
      <c r="F84" t="s">
        <v>219</v>
      </c>
      <c r="G84" t="s">
        <v>219</v>
      </c>
      <c r="H84">
        <v>0</v>
      </c>
      <c r="I84">
        <v>4911.867982</v>
      </c>
      <c r="J84">
        <v>22.29181634966234</v>
      </c>
      <c r="K84">
        <v>0</v>
      </c>
      <c r="L84">
        <v>1.149416525589988</v>
      </c>
      <c r="M84">
        <v>140.18</v>
      </c>
      <c r="N84">
        <v>74.56999999999999</v>
      </c>
    </row>
    <row r="85" spans="1:14">
      <c r="A85" s="1" t="s">
        <v>97</v>
      </c>
      <c r="B85">
        <f>HYPERLINK("https://www.suredividend.com/sure-analysis-research-database/","FormFactor Inc.")</f>
        <v>0</v>
      </c>
      <c r="C85" t="s">
        <v>218</v>
      </c>
      <c r="D85">
        <v>25.82</v>
      </c>
      <c r="E85">
        <v>0</v>
      </c>
      <c r="F85" t="s">
        <v>219</v>
      </c>
      <c r="G85" t="s">
        <v>219</v>
      </c>
      <c r="H85">
        <v>0</v>
      </c>
      <c r="I85">
        <v>1988.788159</v>
      </c>
      <c r="J85">
        <v>22.00912064208406</v>
      </c>
      <c r="K85">
        <v>0</v>
      </c>
      <c r="L85">
        <v>1.44940062330626</v>
      </c>
      <c r="M85">
        <v>44.4</v>
      </c>
      <c r="N85">
        <v>18.15</v>
      </c>
    </row>
    <row r="86" spans="1:14">
      <c r="A86" s="1" t="s">
        <v>98</v>
      </c>
      <c r="B86">
        <f>HYPERLINK("https://www.suredividend.com/sure-analysis-research-database/","Fortinet Inc")</f>
        <v>0</v>
      </c>
      <c r="C86" t="s">
        <v>218</v>
      </c>
      <c r="D86">
        <v>49.27</v>
      </c>
      <c r="E86">
        <v>0</v>
      </c>
      <c r="F86" t="s">
        <v>219</v>
      </c>
      <c r="G86" t="s">
        <v>219</v>
      </c>
      <c r="H86">
        <v>0</v>
      </c>
      <c r="I86">
        <v>38491.498262</v>
      </c>
      <c r="J86">
        <v>51.8404016996229</v>
      </c>
      <c r="K86">
        <v>0</v>
      </c>
      <c r="L86">
        <v>1.558477523394335</v>
      </c>
      <c r="M86">
        <v>71.52</v>
      </c>
      <c r="N86">
        <v>42.61</v>
      </c>
    </row>
    <row r="87" spans="1:14">
      <c r="A87" s="1" t="s">
        <v>99</v>
      </c>
      <c r="B87">
        <f>HYPERLINK("https://www.suredividend.com/sure-analysis-GLW/","Corning, Inc.")</f>
        <v>0</v>
      </c>
      <c r="C87" t="s">
        <v>218</v>
      </c>
      <c r="D87">
        <v>35.84</v>
      </c>
      <c r="E87">
        <v>0.03013392857142857</v>
      </c>
      <c r="F87">
        <v>0.1250000000000002</v>
      </c>
      <c r="G87">
        <v>0.08447177119769855</v>
      </c>
      <c r="H87">
        <v>1.067221339197267</v>
      </c>
      <c r="I87">
        <v>30313.879716</v>
      </c>
      <c r="J87">
        <v>16.48389326581838</v>
      </c>
      <c r="K87">
        <v>0.4851006087260304</v>
      </c>
      <c r="L87">
        <v>0.9909126448009771</v>
      </c>
      <c r="M87">
        <v>42.17</v>
      </c>
      <c r="N87">
        <v>28.75</v>
      </c>
    </row>
    <row r="88" spans="1:14">
      <c r="A88" s="1" t="s">
        <v>100</v>
      </c>
      <c r="B88">
        <f>HYPERLINK("https://www.suredividend.com/sure-analysis-research-database/","Alphabet Inc")</f>
        <v>0</v>
      </c>
      <c r="C88" t="s">
        <v>224</v>
      </c>
      <c r="D88">
        <v>99.28</v>
      </c>
      <c r="E88">
        <v>0</v>
      </c>
      <c r="F88" t="s">
        <v>219</v>
      </c>
      <c r="G88" t="s">
        <v>219</v>
      </c>
      <c r="H88">
        <v>0</v>
      </c>
      <c r="I88">
        <v>1189691.54</v>
      </c>
      <c r="J88">
        <v>0</v>
      </c>
      <c r="K88" t="s">
        <v>219</v>
      </c>
      <c r="L88">
        <v>1.327418470736451</v>
      </c>
      <c r="M88">
        <v>152.1</v>
      </c>
      <c r="N88">
        <v>83.45</v>
      </c>
    </row>
    <row r="89" spans="1:14">
      <c r="A89" s="1" t="s">
        <v>101</v>
      </c>
      <c r="B89">
        <f>HYPERLINK("https://www.suredividend.com/sure-analysis-research-database/","Alphabet Inc")</f>
        <v>0</v>
      </c>
      <c r="C89" t="s">
        <v>224</v>
      </c>
      <c r="D89">
        <v>98.02</v>
      </c>
      <c r="E89">
        <v>0</v>
      </c>
      <c r="F89" t="s">
        <v>219</v>
      </c>
      <c r="G89" t="s">
        <v>219</v>
      </c>
      <c r="H89">
        <v>0</v>
      </c>
      <c r="I89">
        <v>1189691.54</v>
      </c>
      <c r="J89">
        <v>17.7592407822063</v>
      </c>
      <c r="K89">
        <v>0</v>
      </c>
      <c r="L89">
        <v>1.330869299631673</v>
      </c>
      <c r="M89">
        <v>151.55</v>
      </c>
      <c r="N89">
        <v>83.34</v>
      </c>
    </row>
    <row r="90" spans="1:14">
      <c r="A90" s="1" t="s">
        <v>102</v>
      </c>
      <c r="B90">
        <f>HYPERLINK("https://www.suredividend.com/sure-analysis-research-database/","Global Payments, Inc.")</f>
        <v>0</v>
      </c>
      <c r="C90" t="s">
        <v>220</v>
      </c>
      <c r="D90">
        <v>111.94</v>
      </c>
      <c r="E90">
        <v>0.008903456672444</v>
      </c>
      <c r="F90">
        <v>0</v>
      </c>
      <c r="G90">
        <v>0.9036539387158786</v>
      </c>
      <c r="H90">
        <v>0.9966529399134281</v>
      </c>
      <c r="I90">
        <v>30268.704283</v>
      </c>
      <c r="J90">
        <v>428.4863504655936</v>
      </c>
      <c r="K90">
        <v>3.965988618835766</v>
      </c>
      <c r="L90">
        <v>1.185245977958324</v>
      </c>
      <c r="M90">
        <v>151.72</v>
      </c>
      <c r="N90">
        <v>92.27</v>
      </c>
    </row>
    <row r="91" spans="1:14">
      <c r="A91" s="1" t="s">
        <v>103</v>
      </c>
      <c r="B91">
        <f>HYPERLINK("https://www.suredividend.com/sure-analysis-research-database/","Harmonic, Inc.")</f>
        <v>0</v>
      </c>
      <c r="C91" t="s">
        <v>218</v>
      </c>
      <c r="D91">
        <v>14.55</v>
      </c>
      <c r="E91">
        <v>0</v>
      </c>
      <c r="F91" t="s">
        <v>219</v>
      </c>
      <c r="G91" t="s">
        <v>219</v>
      </c>
      <c r="H91">
        <v>0</v>
      </c>
      <c r="I91">
        <v>1534.099809</v>
      </c>
      <c r="J91">
        <v>36.60637131693233</v>
      </c>
      <c r="K91">
        <v>0</v>
      </c>
      <c r="L91">
        <v>0.9409092300823251</v>
      </c>
      <c r="M91">
        <v>15.8</v>
      </c>
      <c r="N91">
        <v>8.25</v>
      </c>
    </row>
    <row r="92" spans="1:14">
      <c r="A92" s="1" t="s">
        <v>104</v>
      </c>
      <c r="B92">
        <f>HYPERLINK("https://www.suredividend.com/sure-analysis-HON/","Honeywell International Inc")</f>
        <v>0</v>
      </c>
      <c r="C92" t="s">
        <v>220</v>
      </c>
      <c r="D92">
        <v>202.03</v>
      </c>
      <c r="E92">
        <v>0.02039301093896946</v>
      </c>
      <c r="F92">
        <v>0.05102040816326525</v>
      </c>
      <c r="G92">
        <v>0.06693064751987632</v>
      </c>
      <c r="H92">
        <v>3.921572380263705</v>
      </c>
      <c r="I92">
        <v>135829.260531</v>
      </c>
      <c r="J92">
        <v>25.27056009878326</v>
      </c>
      <c r="K92">
        <v>0.5021219436957369</v>
      </c>
      <c r="L92">
        <v>0.8014088080296251</v>
      </c>
      <c r="M92">
        <v>220.96</v>
      </c>
      <c r="N92">
        <v>164.89</v>
      </c>
    </row>
    <row r="93" spans="1:14">
      <c r="A93" s="1" t="s">
        <v>105</v>
      </c>
      <c r="B93">
        <f>HYPERLINK("https://www.suredividend.com/sure-analysis-HPE/","Hewlett Packard Enterprise Co")</f>
        <v>0</v>
      </c>
      <c r="C93" t="s">
        <v>218</v>
      </c>
      <c r="D93">
        <v>15.95</v>
      </c>
      <c r="E93">
        <v>0.03009404388714734</v>
      </c>
      <c r="F93">
        <v>0</v>
      </c>
      <c r="G93">
        <v>0.09856054330611785</v>
      </c>
      <c r="H93">
        <v>0.4742544287823801</v>
      </c>
      <c r="I93">
        <v>20444.978773</v>
      </c>
      <c r="J93">
        <v>23.5541230108871</v>
      </c>
      <c r="K93">
        <v>0.7222881949168138</v>
      </c>
      <c r="L93">
        <v>1.015439802355687</v>
      </c>
      <c r="M93">
        <v>17.25</v>
      </c>
      <c r="N93">
        <v>11.81</v>
      </c>
    </row>
    <row r="94" spans="1:14">
      <c r="A94" s="1" t="s">
        <v>106</v>
      </c>
      <c r="B94">
        <f>HYPERLINK("https://www.suredividend.com/sure-analysis-HPQ/","HP Inc")</f>
        <v>0</v>
      </c>
      <c r="C94" t="s">
        <v>218</v>
      </c>
      <c r="D94">
        <v>27.91</v>
      </c>
      <c r="E94">
        <v>0.03762092439985668</v>
      </c>
      <c r="F94">
        <v>0.05000000000000004</v>
      </c>
      <c r="G94">
        <v>0.1351039586341305</v>
      </c>
      <c r="H94">
        <v>0.999817004118383</v>
      </c>
      <c r="I94">
        <v>27411.689166</v>
      </c>
      <c r="J94">
        <v>8.558129617970653</v>
      </c>
      <c r="K94">
        <v>0.3278088538093059</v>
      </c>
      <c r="L94">
        <v>1.236611240768515</v>
      </c>
      <c r="M94">
        <v>40.48</v>
      </c>
      <c r="N94">
        <v>23.86</v>
      </c>
    </row>
    <row r="95" spans="1:14">
      <c r="A95" s="1" t="s">
        <v>107</v>
      </c>
      <c r="B95">
        <f>HYPERLINK("https://www.suredividend.com/sure-analysis-IBM/","International Business Machines Corp.")</f>
        <v>0</v>
      </c>
      <c r="C95" t="s">
        <v>218</v>
      </c>
      <c r="D95">
        <v>141.2</v>
      </c>
      <c r="E95">
        <v>0.04674220963172804</v>
      </c>
      <c r="F95">
        <v>0.006097560975609539</v>
      </c>
      <c r="G95">
        <v>0.01924487649145656</v>
      </c>
      <c r="H95">
        <v>6.472157910111976</v>
      </c>
      <c r="I95">
        <v>127662.642456</v>
      </c>
      <c r="J95">
        <v>101.1589876827258</v>
      </c>
      <c r="K95">
        <v>4.494554104244428</v>
      </c>
      <c r="L95">
        <v>0.550903152866367</v>
      </c>
      <c r="M95">
        <v>153.21</v>
      </c>
      <c r="N95">
        <v>114.18</v>
      </c>
    </row>
    <row r="96" spans="1:14">
      <c r="A96" s="1" t="s">
        <v>108</v>
      </c>
      <c r="B96">
        <f>HYPERLINK("https://www.suredividend.com/sure-analysis-research-database/","Ichor Holdings Ltd")</f>
        <v>0</v>
      </c>
      <c r="C96" t="s">
        <v>218</v>
      </c>
      <c r="D96">
        <v>31.97</v>
      </c>
      <c r="E96">
        <v>0</v>
      </c>
      <c r="F96" t="s">
        <v>219</v>
      </c>
      <c r="G96" t="s">
        <v>219</v>
      </c>
      <c r="H96">
        <v>0</v>
      </c>
      <c r="I96">
        <v>920.817044</v>
      </c>
      <c r="J96">
        <v>12.53392105123458</v>
      </c>
      <c r="K96">
        <v>0</v>
      </c>
      <c r="L96">
        <v>1.896693850848632</v>
      </c>
      <c r="M96">
        <v>44.57</v>
      </c>
      <c r="N96">
        <v>21.04</v>
      </c>
    </row>
    <row r="97" spans="1:14">
      <c r="A97" s="1" t="s">
        <v>109</v>
      </c>
      <c r="B97">
        <f>HYPERLINK("https://www.suredividend.com/sure-analysis-research-database/","Interdigital Inc")</f>
        <v>0</v>
      </c>
      <c r="C97" t="s">
        <v>224</v>
      </c>
      <c r="D97">
        <v>62.92</v>
      </c>
      <c r="E97">
        <v>0.022037339795458</v>
      </c>
      <c r="F97">
        <v>0</v>
      </c>
      <c r="G97">
        <v>0</v>
      </c>
      <c r="H97">
        <v>1.386589419930253</v>
      </c>
      <c r="I97">
        <v>1866.39552</v>
      </c>
      <c r="J97">
        <v>22.4426189478494</v>
      </c>
      <c r="K97">
        <v>0.5135516370112048</v>
      </c>
      <c r="L97">
        <v>0.9353213132078601</v>
      </c>
      <c r="M97">
        <v>69.95999999999999</v>
      </c>
      <c r="N97">
        <v>39.69</v>
      </c>
    </row>
    <row r="98" spans="1:14">
      <c r="A98" s="1" t="s">
        <v>110</v>
      </c>
      <c r="B98">
        <f>HYPERLINK("https://www.suredividend.com/sure-analysis-research-database/","Idexx Laboratories, Inc.")</f>
        <v>0</v>
      </c>
      <c r="C98" t="s">
        <v>222</v>
      </c>
      <c r="D98">
        <v>488.88</v>
      </c>
      <c r="E98">
        <v>0</v>
      </c>
      <c r="F98" t="s">
        <v>219</v>
      </c>
      <c r="G98" t="s">
        <v>219</v>
      </c>
      <c r="H98">
        <v>0</v>
      </c>
      <c r="I98">
        <v>40487.553938</v>
      </c>
      <c r="J98">
        <v>60.4604981059743</v>
      </c>
      <c r="K98">
        <v>0</v>
      </c>
      <c r="L98">
        <v>1.265704679467943</v>
      </c>
      <c r="M98">
        <v>574.33</v>
      </c>
      <c r="N98">
        <v>317.06</v>
      </c>
    </row>
    <row r="99" spans="1:14">
      <c r="A99" s="1" t="s">
        <v>111</v>
      </c>
      <c r="B99">
        <f>HYPERLINK("https://www.suredividend.com/sure-analysis-research-database/","Illumina Inc")</f>
        <v>0</v>
      </c>
      <c r="C99" t="s">
        <v>222</v>
      </c>
      <c r="D99">
        <v>204.39</v>
      </c>
      <c r="E99">
        <v>0</v>
      </c>
      <c r="F99" t="s">
        <v>219</v>
      </c>
      <c r="G99" t="s">
        <v>219</v>
      </c>
      <c r="H99">
        <v>0</v>
      </c>
      <c r="I99">
        <v>32150.547</v>
      </c>
      <c r="J99" t="s">
        <v>219</v>
      </c>
      <c r="K99">
        <v>-0</v>
      </c>
      <c r="L99">
        <v>1.418925876268946</v>
      </c>
      <c r="M99">
        <v>371.16</v>
      </c>
      <c r="N99">
        <v>173.45</v>
      </c>
    </row>
    <row r="100" spans="1:14">
      <c r="A100" s="1" t="s">
        <v>112</v>
      </c>
      <c r="B100">
        <f>HYPERLINK("https://www.suredividend.com/sure-analysis-INTC/","Intel Corp.")</f>
        <v>0</v>
      </c>
      <c r="C100" t="s">
        <v>218</v>
      </c>
      <c r="D100">
        <v>29.22</v>
      </c>
      <c r="E100">
        <v>0.04996577686516085</v>
      </c>
      <c r="F100">
        <v>0</v>
      </c>
      <c r="G100">
        <v>0.04000235313991807</v>
      </c>
      <c r="H100">
        <v>1.435412930805653</v>
      </c>
      <c r="I100">
        <v>120590.94</v>
      </c>
      <c r="J100">
        <v>9.066306292759942</v>
      </c>
      <c r="K100">
        <v>0.4430286823474237</v>
      </c>
      <c r="L100">
        <v>1.216318947961974</v>
      </c>
      <c r="M100">
        <v>50.89</v>
      </c>
      <c r="N100">
        <v>24.26</v>
      </c>
    </row>
    <row r="101" spans="1:14">
      <c r="A101" s="1" t="s">
        <v>113</v>
      </c>
      <c r="B101">
        <f>HYPERLINK("https://www.suredividend.com/sure-analysis-INTU/","Intuit Inc")</f>
        <v>0</v>
      </c>
      <c r="C101" t="s">
        <v>218</v>
      </c>
      <c r="D101">
        <v>398.07</v>
      </c>
      <c r="E101">
        <v>0.007837817469289321</v>
      </c>
      <c r="F101">
        <v>0.1470588235294117</v>
      </c>
      <c r="G101">
        <v>0.1486983549970351</v>
      </c>
      <c r="H101">
        <v>2.912000723008868</v>
      </c>
      <c r="I101">
        <v>111827.954075</v>
      </c>
      <c r="J101">
        <v>59.54630142412141</v>
      </c>
      <c r="K101">
        <v>0.4432268984792797</v>
      </c>
      <c r="L101">
        <v>1.667065401312981</v>
      </c>
      <c r="M101">
        <v>575.95</v>
      </c>
      <c r="N101">
        <v>337.48</v>
      </c>
    </row>
    <row r="102" spans="1:14">
      <c r="A102" s="1" t="s">
        <v>114</v>
      </c>
      <c r="B102">
        <f>HYPERLINK("https://www.suredividend.com/sure-analysis-research-database/","Intuitive Surgical Inc")</f>
        <v>0</v>
      </c>
      <c r="C102" t="s">
        <v>222</v>
      </c>
      <c r="D102">
        <v>256.77</v>
      </c>
      <c r="E102">
        <v>0</v>
      </c>
      <c r="F102" t="s">
        <v>219</v>
      </c>
      <c r="G102" t="s">
        <v>219</v>
      </c>
      <c r="H102">
        <v>0</v>
      </c>
      <c r="I102">
        <v>90738.556039</v>
      </c>
      <c r="J102">
        <v>65.84800873650217</v>
      </c>
      <c r="K102">
        <v>0</v>
      </c>
      <c r="L102">
        <v>1.346613954053883</v>
      </c>
      <c r="M102">
        <v>308.97</v>
      </c>
      <c r="N102">
        <v>180.07</v>
      </c>
    </row>
    <row r="103" spans="1:14">
      <c r="A103" s="1" t="s">
        <v>115</v>
      </c>
      <c r="B103">
        <f>HYPERLINK("https://www.suredividend.com/sure-analysis-research-database/","Gartner, Inc.")</f>
        <v>0</v>
      </c>
      <c r="C103" t="s">
        <v>218</v>
      </c>
      <c r="D103">
        <v>332.96</v>
      </c>
      <c r="E103">
        <v>0</v>
      </c>
      <c r="F103" t="s">
        <v>219</v>
      </c>
      <c r="G103" t="s">
        <v>219</v>
      </c>
      <c r="H103">
        <v>0</v>
      </c>
      <c r="I103">
        <v>26311.957565</v>
      </c>
      <c r="J103">
        <v>34.60533332912471</v>
      </c>
      <c r="K103">
        <v>0</v>
      </c>
      <c r="L103">
        <v>1.093596035318647</v>
      </c>
      <c r="M103">
        <v>358.25</v>
      </c>
      <c r="N103">
        <v>221.39</v>
      </c>
    </row>
    <row r="104" spans="1:14">
      <c r="A104" s="1" t="s">
        <v>116</v>
      </c>
      <c r="B104">
        <f>HYPERLINK("https://www.suredividend.com/sure-analysis-research-database/","Itron Inc.")</f>
        <v>0</v>
      </c>
      <c r="C104" t="s">
        <v>218</v>
      </c>
      <c r="D104">
        <v>56.8</v>
      </c>
      <c r="E104">
        <v>0</v>
      </c>
      <c r="F104" t="s">
        <v>219</v>
      </c>
      <c r="G104" t="s">
        <v>219</v>
      </c>
      <c r="H104">
        <v>0</v>
      </c>
      <c r="I104">
        <v>2566.110002</v>
      </c>
      <c r="J104" t="s">
        <v>219</v>
      </c>
      <c r="K104">
        <v>-0</v>
      </c>
      <c r="L104">
        <v>1.377658908984651</v>
      </c>
      <c r="M104">
        <v>62.77</v>
      </c>
      <c r="N104">
        <v>39.38</v>
      </c>
    </row>
    <row r="105" spans="1:14">
      <c r="A105" s="1" t="s">
        <v>117</v>
      </c>
      <c r="B105">
        <f>HYPERLINK("https://www.suredividend.com/sure-analysis-research-database/","JD.com Inc")</f>
        <v>0</v>
      </c>
      <c r="C105" t="s">
        <v>223</v>
      </c>
      <c r="D105">
        <v>60.43</v>
      </c>
      <c r="E105">
        <v>0</v>
      </c>
      <c r="F105" t="s">
        <v>219</v>
      </c>
      <c r="G105" t="s">
        <v>219</v>
      </c>
      <c r="H105">
        <v>0</v>
      </c>
      <c r="I105">
        <v>82530.089043</v>
      </c>
      <c r="J105">
        <v>372.0836864720256</v>
      </c>
      <c r="K105">
        <v>0</v>
      </c>
      <c r="L105">
        <v>1.162421591147328</v>
      </c>
      <c r="M105">
        <v>76.73</v>
      </c>
      <c r="N105">
        <v>33.17</v>
      </c>
    </row>
    <row r="106" spans="1:14">
      <c r="A106" s="1" t="s">
        <v>118</v>
      </c>
      <c r="B106">
        <f>HYPERLINK("https://www.suredividend.com/sure-analysis-JKHY/","Jack Henry &amp; Associates, Inc.")</f>
        <v>0</v>
      </c>
      <c r="C106" t="s">
        <v>218</v>
      </c>
      <c r="D106">
        <v>178.86</v>
      </c>
      <c r="E106">
        <v>0.01095829140109583</v>
      </c>
      <c r="F106">
        <v>0.06521739130434767</v>
      </c>
      <c r="G106">
        <v>0.0577885731174943</v>
      </c>
      <c r="H106">
        <v>1.952392519049744</v>
      </c>
      <c r="I106">
        <v>13047.735586</v>
      </c>
      <c r="J106">
        <v>35.51844308680255</v>
      </c>
      <c r="K106">
        <v>0.38892281255971</v>
      </c>
      <c r="L106">
        <v>0.630745905298547</v>
      </c>
      <c r="M106">
        <v>211.53</v>
      </c>
      <c r="N106">
        <v>153.82</v>
      </c>
    </row>
    <row r="107" spans="1:14">
      <c r="A107" s="1" t="s">
        <v>119</v>
      </c>
      <c r="B107">
        <f>HYPERLINK("https://www.suredividend.com/sure-analysis-JNPR/","Juniper Networks Inc")</f>
        <v>0</v>
      </c>
      <c r="C107" t="s">
        <v>218</v>
      </c>
      <c r="D107">
        <v>31.46</v>
      </c>
      <c r="E107">
        <v>0.02670057215511761</v>
      </c>
      <c r="F107">
        <v>0.04999999999999982</v>
      </c>
      <c r="G107">
        <v>0.03131030647754507</v>
      </c>
      <c r="H107">
        <v>0.8328185807918451</v>
      </c>
      <c r="I107">
        <v>10210.516754</v>
      </c>
      <c r="J107">
        <v>24.10983885142857</v>
      </c>
      <c r="K107">
        <v>0.650639516243629</v>
      </c>
      <c r="L107">
        <v>0.9731800118117341</v>
      </c>
      <c r="M107">
        <v>37.61</v>
      </c>
      <c r="N107">
        <v>25.01</v>
      </c>
    </row>
    <row r="108" spans="1:14">
      <c r="A108" s="1" t="s">
        <v>120</v>
      </c>
      <c r="B108">
        <f>HYPERLINK("https://www.suredividend.com/sure-analysis-KDP/","Keurig Dr Pepper Inc")</f>
        <v>0</v>
      </c>
      <c r="C108" t="s">
        <v>225</v>
      </c>
      <c r="D108">
        <v>34.71</v>
      </c>
      <c r="E108">
        <v>0.02304811293575339</v>
      </c>
      <c r="F108">
        <v>0.06666666666666665</v>
      </c>
      <c r="G108">
        <v>-0.1917971074960995</v>
      </c>
      <c r="H108">
        <v>0.7687768979359061</v>
      </c>
      <c r="I108">
        <v>49158.082866</v>
      </c>
      <c r="J108">
        <v>26.92118448300657</v>
      </c>
      <c r="K108">
        <v>0.6006069515124266</v>
      </c>
      <c r="L108">
        <v>0.481256978616787</v>
      </c>
      <c r="M108">
        <v>40.85</v>
      </c>
      <c r="N108">
        <v>32.81</v>
      </c>
    </row>
    <row r="109" spans="1:14">
      <c r="A109" s="1" t="s">
        <v>121</v>
      </c>
      <c r="B109">
        <f>HYPERLINK("https://www.suredividend.com/sure-analysis-research-database/","Keysight Technologies Inc")</f>
        <v>0</v>
      </c>
      <c r="C109" t="s">
        <v>218</v>
      </c>
      <c r="D109">
        <v>178.92</v>
      </c>
      <c r="E109">
        <v>0</v>
      </c>
      <c r="F109" t="s">
        <v>219</v>
      </c>
      <c r="G109" t="s">
        <v>219</v>
      </c>
      <c r="H109">
        <v>0</v>
      </c>
      <c r="I109">
        <v>31990.083703</v>
      </c>
      <c r="J109">
        <v>28.46092856156584</v>
      </c>
      <c r="K109">
        <v>0</v>
      </c>
      <c r="L109">
        <v>1.163893352624241</v>
      </c>
      <c r="M109">
        <v>189.45</v>
      </c>
      <c r="N109">
        <v>127.93</v>
      </c>
    </row>
    <row r="110" spans="1:14">
      <c r="A110" s="1" t="s">
        <v>122</v>
      </c>
      <c r="B110">
        <f>HYPERLINK("https://www.suredividend.com/sure-analysis-KHC/","Kraft Heinz Co")</f>
        <v>0</v>
      </c>
      <c r="C110" t="s">
        <v>225</v>
      </c>
      <c r="D110">
        <v>39.88</v>
      </c>
      <c r="E110">
        <v>0.04012036108324975</v>
      </c>
      <c r="F110">
        <v>0</v>
      </c>
      <c r="G110">
        <v>-0.08538989614534731</v>
      </c>
      <c r="H110">
        <v>1.575609799858212</v>
      </c>
      <c r="I110">
        <v>48850.21494</v>
      </c>
      <c r="J110">
        <v>40.17287412855264</v>
      </c>
      <c r="K110">
        <v>1.605471571080306</v>
      </c>
      <c r="L110">
        <v>0.281801355934668</v>
      </c>
      <c r="M110">
        <v>43.51</v>
      </c>
      <c r="N110">
        <v>32.39</v>
      </c>
    </row>
    <row r="111" spans="1:14">
      <c r="A111" s="1" t="s">
        <v>123</v>
      </c>
      <c r="B111">
        <f>HYPERLINK("https://www.suredividend.com/sure-analysis-KLAC/","KLA Corp.")</f>
        <v>0</v>
      </c>
      <c r="C111" t="s">
        <v>218</v>
      </c>
      <c r="D111">
        <v>413.85</v>
      </c>
      <c r="E111">
        <v>0.01256493898755588</v>
      </c>
      <c r="F111">
        <v>0.2380952380952381</v>
      </c>
      <c r="G111">
        <v>0.1711654935423581</v>
      </c>
      <c r="H111">
        <v>4.677606414910008</v>
      </c>
      <c r="I111">
        <v>58650.129629</v>
      </c>
      <c r="J111">
        <v>17.88451223842243</v>
      </c>
      <c r="K111">
        <v>0.2123289339496145</v>
      </c>
      <c r="L111">
        <v>1.615689926292343</v>
      </c>
      <c r="M111">
        <v>428.28</v>
      </c>
      <c r="N111">
        <v>249.34</v>
      </c>
    </row>
    <row r="112" spans="1:14">
      <c r="A112" s="1" t="s">
        <v>124</v>
      </c>
      <c r="B112">
        <f>HYPERLINK("https://www.suredividend.com/sure-analysis-KLIC/","Kulicke &amp; Soffa Industries, Inc.")</f>
        <v>0</v>
      </c>
      <c r="C112" t="s">
        <v>218</v>
      </c>
      <c r="D112">
        <v>49.73</v>
      </c>
      <c r="E112">
        <v>0.01528252563844762</v>
      </c>
      <c r="F112" t="s">
        <v>219</v>
      </c>
      <c r="G112" t="s">
        <v>219</v>
      </c>
      <c r="H112">
        <v>0.695784266936185</v>
      </c>
      <c r="I112">
        <v>2829.117222</v>
      </c>
      <c r="J112">
        <v>5.631731515567738</v>
      </c>
      <c r="K112">
        <v>0.08664810298084497</v>
      </c>
      <c r="L112">
        <v>1.50694504345948</v>
      </c>
      <c r="M112">
        <v>61.23</v>
      </c>
      <c r="N112">
        <v>35.8</v>
      </c>
    </row>
    <row r="113" spans="1:14">
      <c r="A113" s="1" t="s">
        <v>125</v>
      </c>
      <c r="B113">
        <f>HYPERLINK("https://www.suredividend.com/sure-analysis-research-database/","Knowles Corp")</f>
        <v>0</v>
      </c>
      <c r="C113" t="s">
        <v>218</v>
      </c>
      <c r="D113">
        <v>18.34</v>
      </c>
      <c r="E113">
        <v>0</v>
      </c>
      <c r="F113" t="s">
        <v>219</v>
      </c>
      <c r="G113" t="s">
        <v>219</v>
      </c>
      <c r="H113">
        <v>0</v>
      </c>
      <c r="I113">
        <v>1667.957838</v>
      </c>
      <c r="J113" t="s">
        <v>219</v>
      </c>
      <c r="K113">
        <v>-0</v>
      </c>
      <c r="L113">
        <v>0.8328184955080811</v>
      </c>
      <c r="M113">
        <v>23.41</v>
      </c>
      <c r="N113">
        <v>11.57</v>
      </c>
    </row>
    <row r="114" spans="1:14">
      <c r="A114" s="1" t="s">
        <v>126</v>
      </c>
      <c r="B114">
        <f>HYPERLINK("https://www.suredividend.com/sure-analysis-research-database/","Lucid Group Inc")</f>
        <v>0</v>
      </c>
      <c r="C114" t="s">
        <v>219</v>
      </c>
      <c r="D114">
        <v>7.82</v>
      </c>
      <c r="E114">
        <v>0</v>
      </c>
      <c r="F114" t="s">
        <v>219</v>
      </c>
      <c r="G114" t="s">
        <v>219</v>
      </c>
      <c r="H114">
        <v>0</v>
      </c>
      <c r="I114">
        <v>13140.971124</v>
      </c>
      <c r="J114">
        <v>0</v>
      </c>
      <c r="K114" t="s">
        <v>219</v>
      </c>
      <c r="L114">
        <v>1.918204307660276</v>
      </c>
      <c r="M114">
        <v>37.88</v>
      </c>
      <c r="N114">
        <v>6.09</v>
      </c>
    </row>
    <row r="115" spans="1:14">
      <c r="A115" s="1" t="s">
        <v>127</v>
      </c>
      <c r="B115">
        <f>HYPERLINK("https://www.suredividend.com/sure-analysis-research-database/","Liveperson Inc")</f>
        <v>0</v>
      </c>
      <c r="C115" t="s">
        <v>218</v>
      </c>
      <c r="D115">
        <v>11.26</v>
      </c>
      <c r="E115">
        <v>0</v>
      </c>
      <c r="F115" t="s">
        <v>219</v>
      </c>
      <c r="G115" t="s">
        <v>219</v>
      </c>
      <c r="H115">
        <v>0</v>
      </c>
      <c r="I115">
        <v>848.194046</v>
      </c>
      <c r="J115" t="s">
        <v>219</v>
      </c>
      <c r="K115">
        <v>-0</v>
      </c>
      <c r="L115">
        <v>2.026950470925144</v>
      </c>
      <c r="M115">
        <v>30.77</v>
      </c>
      <c r="N115">
        <v>7.96</v>
      </c>
    </row>
    <row r="116" spans="1:14">
      <c r="A116" s="1" t="s">
        <v>128</v>
      </c>
      <c r="B116">
        <f>HYPERLINK("https://www.suredividend.com/sure-analysis-LRCX/","Lam Research Corp.")</f>
        <v>0</v>
      </c>
      <c r="C116" t="s">
        <v>218</v>
      </c>
      <c r="D116">
        <v>472.5</v>
      </c>
      <c r="E116">
        <v>0.01365079365079365</v>
      </c>
      <c r="F116">
        <v>0.1500000000000001</v>
      </c>
      <c r="G116">
        <v>0.2810433283724365</v>
      </c>
      <c r="H116">
        <v>6.415924400948231</v>
      </c>
      <c r="I116">
        <v>64439.23626</v>
      </c>
      <c r="J116">
        <v>13.28254881610975</v>
      </c>
      <c r="K116">
        <v>0.1842068447013561</v>
      </c>
      <c r="L116">
        <v>1.780779992973896</v>
      </c>
      <c r="M116">
        <v>614.48</v>
      </c>
      <c r="N116">
        <v>298.48</v>
      </c>
    </row>
    <row r="117" spans="1:14">
      <c r="A117" s="1" t="s">
        <v>129</v>
      </c>
      <c r="B117">
        <f>HYPERLINK("https://www.suredividend.com/sure-analysis-research-database/","Lululemon Athletica inc.")</f>
        <v>0</v>
      </c>
      <c r="C117" t="s">
        <v>223</v>
      </c>
      <c r="D117">
        <v>312.8</v>
      </c>
      <c r="E117">
        <v>0</v>
      </c>
      <c r="F117" t="s">
        <v>219</v>
      </c>
      <c r="G117" t="s">
        <v>219</v>
      </c>
      <c r="H117">
        <v>0</v>
      </c>
      <c r="I117">
        <v>38286.337133</v>
      </c>
      <c r="J117">
        <v>32.73755134301788</v>
      </c>
      <c r="K117">
        <v>0</v>
      </c>
      <c r="L117">
        <v>1.442640820221361</v>
      </c>
      <c r="M117">
        <v>410.7</v>
      </c>
      <c r="N117">
        <v>251.51</v>
      </c>
    </row>
    <row r="118" spans="1:14">
      <c r="A118" s="1" t="s">
        <v>130</v>
      </c>
      <c r="B118">
        <f>HYPERLINK("https://www.suredividend.com/sure-analysis-research-database/","Lyft Inc")</f>
        <v>0</v>
      </c>
      <c r="C118" t="s">
        <v>218</v>
      </c>
      <c r="D118">
        <v>15.4</v>
      </c>
      <c r="E118">
        <v>0</v>
      </c>
      <c r="F118" t="s">
        <v>219</v>
      </c>
      <c r="G118" t="s">
        <v>219</v>
      </c>
      <c r="H118">
        <v>0</v>
      </c>
      <c r="I118">
        <v>5425.915587</v>
      </c>
      <c r="J118" t="s">
        <v>219</v>
      </c>
      <c r="K118">
        <v>-0</v>
      </c>
      <c r="L118">
        <v>1.626950556840226</v>
      </c>
      <c r="M118">
        <v>45.65</v>
      </c>
      <c r="N118">
        <v>9.66</v>
      </c>
    </row>
    <row r="119" spans="1:14">
      <c r="A119" s="1" t="s">
        <v>131</v>
      </c>
      <c r="B119">
        <f>HYPERLINK("https://www.suredividend.com/sure-analysis-MA/","Mastercard Incorporated")</f>
        <v>0</v>
      </c>
      <c r="C119" t="s">
        <v>226</v>
      </c>
      <c r="D119">
        <v>376.28</v>
      </c>
      <c r="E119">
        <v>0.006059317529499309</v>
      </c>
      <c r="F119">
        <v>0.1632653061224492</v>
      </c>
      <c r="G119">
        <v>0.1791986393694678</v>
      </c>
      <c r="H119">
        <v>2.03529443941408</v>
      </c>
      <c r="I119">
        <v>358897.008267</v>
      </c>
      <c r="J119">
        <v>36.68203273379804</v>
      </c>
      <c r="K119">
        <v>0.2033261178235844</v>
      </c>
      <c r="L119">
        <v>1.118459764655406</v>
      </c>
      <c r="M119">
        <v>397.47</v>
      </c>
      <c r="N119">
        <v>276.42</v>
      </c>
    </row>
    <row r="120" spans="1:14">
      <c r="A120" s="1" t="s">
        <v>132</v>
      </c>
      <c r="B120">
        <f>HYPERLINK("https://www.suredividend.com/sure-analysis-MAR/","Marriott International, Inc.")</f>
        <v>0</v>
      </c>
      <c r="C120" t="s">
        <v>223</v>
      </c>
      <c r="D120">
        <v>166.91</v>
      </c>
      <c r="E120">
        <v>0.005392127493858966</v>
      </c>
      <c r="F120" t="s">
        <v>219</v>
      </c>
      <c r="G120" t="s">
        <v>219</v>
      </c>
      <c r="H120">
        <v>0.9979648396813711</v>
      </c>
      <c r="I120">
        <v>52833.626806</v>
      </c>
      <c r="J120">
        <v>24.53953869290757</v>
      </c>
      <c r="K120">
        <v>0.1525940121836959</v>
      </c>
      <c r="L120">
        <v>1.123946091781424</v>
      </c>
      <c r="M120">
        <v>194.7</v>
      </c>
      <c r="N120">
        <v>130.45</v>
      </c>
    </row>
    <row r="121" spans="1:14">
      <c r="A121" s="1" t="s">
        <v>133</v>
      </c>
      <c r="B121">
        <f>HYPERLINK("https://www.suredividend.com/sure-analysis-MCHP/","Microchip Technology, Inc.")</f>
        <v>0</v>
      </c>
      <c r="C121" t="s">
        <v>218</v>
      </c>
      <c r="D121">
        <v>73.59999999999999</v>
      </c>
      <c r="E121">
        <v>0.01779891304347826</v>
      </c>
      <c r="F121">
        <v>0.4137931034482758</v>
      </c>
      <c r="G121">
        <v>-0.02007363233512693</v>
      </c>
      <c r="H121">
        <v>1.151071677583935</v>
      </c>
      <c r="I121">
        <v>40480.641056</v>
      </c>
      <c r="J121">
        <v>21.95143487663358</v>
      </c>
      <c r="K121">
        <v>0.3509364870682728</v>
      </c>
      <c r="L121">
        <v>1.59032795883685</v>
      </c>
      <c r="M121">
        <v>80.5</v>
      </c>
      <c r="N121">
        <v>53.86</v>
      </c>
    </row>
    <row r="122" spans="1:14">
      <c r="A122" s="1" t="s">
        <v>134</v>
      </c>
      <c r="B122">
        <f>HYPERLINK("https://www.suredividend.com/sure-analysis-research-database/","Methode Electronics, Inc.")</f>
        <v>0</v>
      </c>
      <c r="C122" t="s">
        <v>218</v>
      </c>
      <c r="D122">
        <v>45.82</v>
      </c>
      <c r="E122">
        <v>0.015213738351096</v>
      </c>
      <c r="F122">
        <v>0</v>
      </c>
      <c r="G122">
        <v>0.04941452284458392</v>
      </c>
      <c r="H122">
        <v>0.6970934912472591</v>
      </c>
      <c r="I122">
        <v>1653.720457</v>
      </c>
      <c r="J122">
        <v>17.46272921710665</v>
      </c>
      <c r="K122">
        <v>0.2733699965675526</v>
      </c>
      <c r="L122">
        <v>0.900426718888633</v>
      </c>
      <c r="M122">
        <v>50.24</v>
      </c>
      <c r="N122">
        <v>33.68</v>
      </c>
    </row>
    <row r="123" spans="1:14">
      <c r="A123" s="1" t="s">
        <v>135</v>
      </c>
      <c r="B123">
        <f>HYPERLINK("https://www.suredividend.com/sure-analysis-research-database/","MercadoLibre Inc")</f>
        <v>0</v>
      </c>
      <c r="C123" t="s">
        <v>223</v>
      </c>
      <c r="D123">
        <v>1098.09</v>
      </c>
      <c r="E123">
        <v>0</v>
      </c>
      <c r="F123" t="s">
        <v>219</v>
      </c>
      <c r="G123" t="s">
        <v>219</v>
      </c>
      <c r="H123">
        <v>0</v>
      </c>
      <c r="I123">
        <v>55228.319054</v>
      </c>
      <c r="J123">
        <v>203.8712690915769</v>
      </c>
      <c r="K123">
        <v>0</v>
      </c>
      <c r="L123">
        <v>2.297164430716096</v>
      </c>
      <c r="M123">
        <v>1275.82</v>
      </c>
      <c r="N123">
        <v>600.6799999999999</v>
      </c>
    </row>
    <row r="124" spans="1:14">
      <c r="A124" s="1" t="s">
        <v>136</v>
      </c>
      <c r="B124">
        <f>HYPERLINK("https://www.suredividend.com/sure-analysis-research-database/","Meta Platforms Inc")</f>
        <v>0</v>
      </c>
      <c r="C124" t="s">
        <v>219</v>
      </c>
      <c r="D124">
        <v>139.37</v>
      </c>
      <c r="E124">
        <v>0</v>
      </c>
      <c r="F124" t="s">
        <v>219</v>
      </c>
      <c r="G124" t="s">
        <v>219</v>
      </c>
      <c r="H124">
        <v>0</v>
      </c>
      <c r="I124">
        <v>374905.3</v>
      </c>
      <c r="J124">
        <v>11.08656049146296</v>
      </c>
      <c r="K124">
        <v>0</v>
      </c>
      <c r="L124">
        <v>1.707678250962301</v>
      </c>
      <c r="M124">
        <v>328</v>
      </c>
      <c r="N124">
        <v>88.09</v>
      </c>
    </row>
    <row r="125" spans="1:14">
      <c r="A125" s="1" t="s">
        <v>137</v>
      </c>
      <c r="B125">
        <f>HYPERLINK("https://www.suredividend.com/sure-analysis-research-database/","Monster Beverage Corp.")</f>
        <v>0</v>
      </c>
      <c r="C125" t="s">
        <v>225</v>
      </c>
      <c r="D125">
        <v>100</v>
      </c>
      <c r="E125">
        <v>0</v>
      </c>
      <c r="F125" t="s">
        <v>219</v>
      </c>
      <c r="G125" t="s">
        <v>219</v>
      </c>
      <c r="H125">
        <v>0</v>
      </c>
      <c r="I125">
        <v>52174.3612</v>
      </c>
      <c r="J125">
        <v>43.07431014213252</v>
      </c>
      <c r="K125">
        <v>0</v>
      </c>
      <c r="L125">
        <v>0.811599297049255</v>
      </c>
      <c r="M125">
        <v>104.65</v>
      </c>
      <c r="N125">
        <v>71.78</v>
      </c>
    </row>
    <row r="126" spans="1:14">
      <c r="A126" s="1" t="s">
        <v>138</v>
      </c>
      <c r="B126">
        <f>HYPERLINK("https://www.suredividend.com/sure-analysis-MPWR/","Monolithic Power System Inc")</f>
        <v>0</v>
      </c>
      <c r="C126" t="s">
        <v>218</v>
      </c>
      <c r="D126">
        <v>397.78</v>
      </c>
      <c r="E126">
        <v>0.007541857308059732</v>
      </c>
      <c r="F126">
        <v>0.2499999999999998</v>
      </c>
      <c r="G126">
        <v>0.2011244339814311</v>
      </c>
      <c r="H126">
        <v>3.740671163596697</v>
      </c>
      <c r="I126">
        <v>18672.58876</v>
      </c>
      <c r="J126">
        <v>47.72510053597033</v>
      </c>
      <c r="K126">
        <v>0.4618112547650243</v>
      </c>
      <c r="L126">
        <v>2.01048021500098</v>
      </c>
      <c r="M126">
        <v>539.13</v>
      </c>
      <c r="N126">
        <v>301.03</v>
      </c>
    </row>
    <row r="127" spans="1:14">
      <c r="A127" s="1" t="s">
        <v>139</v>
      </c>
      <c r="B127">
        <f>HYPERLINK("https://www.suredividend.com/sure-analysis-research-database/","Moderna Inc")</f>
        <v>0</v>
      </c>
      <c r="C127" t="s">
        <v>222</v>
      </c>
      <c r="D127">
        <v>193.98</v>
      </c>
      <c r="E127">
        <v>0</v>
      </c>
      <c r="F127" t="s">
        <v>219</v>
      </c>
      <c r="G127" t="s">
        <v>219</v>
      </c>
      <c r="H127">
        <v>0</v>
      </c>
      <c r="I127">
        <v>74523.32737699999</v>
      </c>
      <c r="J127">
        <v>6.334324468900977</v>
      </c>
      <c r="K127">
        <v>0</v>
      </c>
      <c r="L127">
        <v>1.500411098460796</v>
      </c>
      <c r="M127">
        <v>217.25</v>
      </c>
      <c r="N127">
        <v>115.03</v>
      </c>
    </row>
    <row r="128" spans="1:14">
      <c r="A128" s="1" t="s">
        <v>140</v>
      </c>
      <c r="B128">
        <f>HYPERLINK("https://www.suredividend.com/sure-analysis-MRVL/","Marvell Technology Inc")</f>
        <v>0</v>
      </c>
      <c r="C128" t="s">
        <v>218</v>
      </c>
      <c r="D128">
        <v>39.48</v>
      </c>
      <c r="E128">
        <v>0.006065714729941001</v>
      </c>
      <c r="F128">
        <v>0</v>
      </c>
      <c r="G128">
        <v>0</v>
      </c>
      <c r="H128">
        <v>0.239474417538089</v>
      </c>
      <c r="I128">
        <v>33684.336</v>
      </c>
      <c r="J128" t="s">
        <v>219</v>
      </c>
      <c r="K128" t="s">
        <v>219</v>
      </c>
      <c r="L128">
        <v>2.137422495301868</v>
      </c>
      <c r="M128">
        <v>77.79000000000001</v>
      </c>
      <c r="N128">
        <v>33.75</v>
      </c>
    </row>
    <row r="129" spans="1:14">
      <c r="A129" s="1" t="s">
        <v>141</v>
      </c>
      <c r="B129">
        <f>HYPERLINK("https://www.suredividend.com/sure-analysis-MSFT/","Microsoft Corporation")</f>
        <v>0</v>
      </c>
      <c r="C129" t="s">
        <v>218</v>
      </c>
      <c r="D129">
        <v>240.22</v>
      </c>
      <c r="E129">
        <v>0.01132295395887104</v>
      </c>
      <c r="F129">
        <v>0.09677419354838723</v>
      </c>
      <c r="G129">
        <v>0.1011637965442986</v>
      </c>
      <c r="H129">
        <v>2.530720170399952</v>
      </c>
      <c r="I129">
        <v>1791201.026706</v>
      </c>
      <c r="J129">
        <v>25.66595060405623</v>
      </c>
      <c r="K129">
        <v>0.272706914913788</v>
      </c>
      <c r="L129">
        <v>1.273567611341266</v>
      </c>
      <c r="M129">
        <v>313.66</v>
      </c>
      <c r="N129">
        <v>212.83</v>
      </c>
    </row>
    <row r="130" spans="1:14">
      <c r="A130" s="1" t="s">
        <v>142</v>
      </c>
      <c r="B130">
        <f>HYPERLINK("https://www.suredividend.com/sure-analysis-research-database/","Motorola Solutions Inc")</f>
        <v>0</v>
      </c>
      <c r="C130" t="s">
        <v>218</v>
      </c>
      <c r="D130">
        <v>255.31</v>
      </c>
      <c r="E130">
        <v>0.012667255731534</v>
      </c>
      <c r="F130">
        <v>0.1139240506329113</v>
      </c>
      <c r="G130">
        <v>0.1109534595426207</v>
      </c>
      <c r="H130">
        <v>3.234077060818107</v>
      </c>
      <c r="I130">
        <v>42688.65129</v>
      </c>
      <c r="J130">
        <v>36.33076705514043</v>
      </c>
      <c r="K130">
        <v>0.4742048476272884</v>
      </c>
      <c r="L130">
        <v>0.9449505660564491</v>
      </c>
      <c r="M130">
        <v>274.25</v>
      </c>
      <c r="N130">
        <v>193.91</v>
      </c>
    </row>
    <row r="131" spans="1:14">
      <c r="A131" s="1" t="s">
        <v>143</v>
      </c>
      <c r="B131">
        <f>HYPERLINK("https://www.suredividend.com/sure-analysis-research-database/","Match Group Inc.")</f>
        <v>0</v>
      </c>
      <c r="C131" t="s">
        <v>224</v>
      </c>
      <c r="D131">
        <v>50.42</v>
      </c>
      <c r="E131">
        <v>0</v>
      </c>
      <c r="F131" t="s">
        <v>219</v>
      </c>
      <c r="G131" t="s">
        <v>219</v>
      </c>
      <c r="H131">
        <v>0</v>
      </c>
      <c r="I131">
        <v>14082.613865</v>
      </c>
      <c r="J131">
        <v>129.508399603822</v>
      </c>
      <c r="K131">
        <v>0</v>
      </c>
      <c r="L131">
        <v>1.743623998465207</v>
      </c>
      <c r="M131">
        <v>121.49</v>
      </c>
      <c r="N131">
        <v>38.64</v>
      </c>
    </row>
    <row r="132" spans="1:14">
      <c r="A132" s="1" t="s">
        <v>144</v>
      </c>
      <c r="B132">
        <f>HYPERLINK("https://www.suredividend.com/sure-analysis-MU/","Micron Technology Inc.")</f>
        <v>0</v>
      </c>
      <c r="C132" t="s">
        <v>218</v>
      </c>
      <c r="D132">
        <v>58.46</v>
      </c>
      <c r="E132">
        <v>0.007868628121792679</v>
      </c>
      <c r="F132" t="s">
        <v>219</v>
      </c>
      <c r="G132" t="s">
        <v>219</v>
      </c>
      <c r="H132">
        <v>0.4436046185584671</v>
      </c>
      <c r="I132">
        <v>63790.18123</v>
      </c>
      <c r="J132">
        <v>10.31202412381507</v>
      </c>
      <c r="K132">
        <v>0.07978500333785378</v>
      </c>
      <c r="L132">
        <v>1.462395589435072</v>
      </c>
      <c r="M132">
        <v>95.76000000000001</v>
      </c>
      <c r="N132">
        <v>48.24</v>
      </c>
    </row>
    <row r="133" spans="1:14">
      <c r="A133" s="1" t="s">
        <v>145</v>
      </c>
      <c r="B133">
        <f>HYPERLINK("https://www.suredividend.com/sure-analysis-research-database/","MaxLinear Inc")</f>
        <v>0</v>
      </c>
      <c r="C133" t="s">
        <v>218</v>
      </c>
      <c r="D133">
        <v>36.97</v>
      </c>
      <c r="E133">
        <v>0</v>
      </c>
      <c r="F133" t="s">
        <v>219</v>
      </c>
      <c r="G133" t="s">
        <v>219</v>
      </c>
      <c r="H133">
        <v>0</v>
      </c>
      <c r="I133">
        <v>2904.581988</v>
      </c>
      <c r="J133">
        <v>23.78153851820921</v>
      </c>
      <c r="K133">
        <v>0</v>
      </c>
      <c r="L133">
        <v>1.9449202392047</v>
      </c>
      <c r="M133">
        <v>65.48999999999999</v>
      </c>
      <c r="N133">
        <v>29.27</v>
      </c>
    </row>
    <row r="134" spans="1:14">
      <c r="A134" s="1" t="s">
        <v>146</v>
      </c>
      <c r="B134">
        <f>HYPERLINK("https://www.suredividend.com/sure-analysis-research-database/","Netflix Inc.")</f>
        <v>0</v>
      </c>
      <c r="C134" t="s">
        <v>224</v>
      </c>
      <c r="D134">
        <v>342.5</v>
      </c>
      <c r="E134">
        <v>0</v>
      </c>
      <c r="F134" t="s">
        <v>219</v>
      </c>
      <c r="G134" t="s">
        <v>219</v>
      </c>
      <c r="H134">
        <v>0</v>
      </c>
      <c r="I134">
        <v>151314.79024</v>
      </c>
      <c r="J134">
        <v>29.99855676835507</v>
      </c>
      <c r="K134">
        <v>0</v>
      </c>
      <c r="L134">
        <v>1.601532976467144</v>
      </c>
      <c r="M134">
        <v>458.48</v>
      </c>
      <c r="N134">
        <v>162.71</v>
      </c>
    </row>
    <row r="135" spans="1:14">
      <c r="A135" s="1" t="s">
        <v>147</v>
      </c>
      <c r="B135">
        <f>HYPERLINK("https://www.suredividend.com/sure-analysis-research-database/","NortonLifeLock Inc")</f>
        <v>0</v>
      </c>
      <c r="C135" t="s">
        <v>218</v>
      </c>
      <c r="D135">
        <v>21.62</v>
      </c>
      <c r="E135">
        <v>0.022909417805913</v>
      </c>
      <c r="F135">
        <v>0</v>
      </c>
      <c r="G135">
        <v>0.1075663432482901</v>
      </c>
      <c r="H135">
        <v>0.496217989676096</v>
      </c>
      <c r="I135">
        <v>12375.789401</v>
      </c>
      <c r="J135">
        <v>14.47460748666667</v>
      </c>
      <c r="K135">
        <v>0.3445958261639556</v>
      </c>
      <c r="L135">
        <v>0.676024807799637</v>
      </c>
      <c r="M135">
        <v>30.46</v>
      </c>
      <c r="N135">
        <v>20.12</v>
      </c>
    </row>
    <row r="136" spans="1:14">
      <c r="A136" s="1" t="s">
        <v>148</v>
      </c>
      <c r="B136">
        <f>HYPERLINK("https://www.suredividend.com/sure-analysis-research-database/","ServiceNow Inc")</f>
        <v>0</v>
      </c>
      <c r="C136" t="s">
        <v>218</v>
      </c>
      <c r="D136">
        <v>441.83</v>
      </c>
      <c r="E136">
        <v>0</v>
      </c>
      <c r="F136" t="s">
        <v>219</v>
      </c>
      <c r="G136" t="s">
        <v>219</v>
      </c>
      <c r="H136">
        <v>0</v>
      </c>
      <c r="I136">
        <v>89249.66</v>
      </c>
      <c r="J136">
        <v>444.0281592039801</v>
      </c>
      <c r="K136">
        <v>0</v>
      </c>
      <c r="L136">
        <v>1.656104260186723</v>
      </c>
      <c r="M136">
        <v>621.41</v>
      </c>
      <c r="N136">
        <v>337</v>
      </c>
    </row>
    <row r="137" spans="1:14">
      <c r="A137" s="1" t="s">
        <v>149</v>
      </c>
      <c r="B137">
        <f>HYPERLINK("https://www.suredividend.com/sure-analysis-research-database/","Insight Enterprises Inc.")</f>
        <v>0</v>
      </c>
      <c r="C137" t="s">
        <v>218</v>
      </c>
      <c r="D137">
        <v>110.31</v>
      </c>
      <c r="E137">
        <v>0</v>
      </c>
      <c r="F137" t="s">
        <v>219</v>
      </c>
      <c r="G137" t="s">
        <v>219</v>
      </c>
      <c r="H137">
        <v>0</v>
      </c>
      <c r="I137">
        <v>3842.224708</v>
      </c>
      <c r="J137">
        <v>14.4845312897717</v>
      </c>
      <c r="K137">
        <v>0</v>
      </c>
      <c r="L137">
        <v>0.675823281425412</v>
      </c>
      <c r="M137">
        <v>112.07</v>
      </c>
      <c r="N137">
        <v>81.11</v>
      </c>
    </row>
    <row r="138" spans="1:14">
      <c r="A138" s="1" t="s">
        <v>150</v>
      </c>
      <c r="B138">
        <f>HYPERLINK("https://www.suredividend.com/sure-analysis-NTAP/","Netapp Inc")</f>
        <v>0</v>
      </c>
      <c r="C138" t="s">
        <v>218</v>
      </c>
      <c r="D138">
        <v>65.47</v>
      </c>
      <c r="E138">
        <v>0.03054834275240568</v>
      </c>
      <c r="F138">
        <v>0</v>
      </c>
      <c r="G138">
        <v>0.2011244339814313</v>
      </c>
      <c r="H138">
        <v>1.976622151733976</v>
      </c>
      <c r="I138">
        <v>14113.587683</v>
      </c>
      <c r="J138">
        <v>9.568534022230509</v>
      </c>
      <c r="K138">
        <v>0.3022358030174275</v>
      </c>
      <c r="L138">
        <v>0.9711403367519651</v>
      </c>
      <c r="M138">
        <v>89.69</v>
      </c>
      <c r="N138">
        <v>57.61</v>
      </c>
    </row>
    <row r="139" spans="1:14">
      <c r="A139" s="1" t="s">
        <v>151</v>
      </c>
      <c r="B139">
        <f>HYPERLINK("https://www.suredividend.com/sure-analysis-research-database/","Netscout Systems Inc")</f>
        <v>0</v>
      </c>
      <c r="C139" t="s">
        <v>218</v>
      </c>
      <c r="D139">
        <v>31.32</v>
      </c>
      <c r="E139">
        <v>0</v>
      </c>
      <c r="F139" t="s">
        <v>219</v>
      </c>
      <c r="G139" t="s">
        <v>219</v>
      </c>
      <c r="H139">
        <v>0</v>
      </c>
      <c r="I139">
        <v>2262.745941</v>
      </c>
      <c r="J139">
        <v>45.64748721968933</v>
      </c>
      <c r="K139">
        <v>0</v>
      </c>
      <c r="L139">
        <v>0.7032579271689671</v>
      </c>
      <c r="M139">
        <v>38.02</v>
      </c>
      <c r="N139">
        <v>28.69</v>
      </c>
    </row>
    <row r="140" spans="1:14">
      <c r="A140" s="1" t="s">
        <v>152</v>
      </c>
      <c r="B140">
        <f>HYPERLINK("https://www.suredividend.com/sure-analysis-research-database/","NetEase Inc")</f>
        <v>0</v>
      </c>
      <c r="C140" t="s">
        <v>224</v>
      </c>
      <c r="D140">
        <v>89.09</v>
      </c>
      <c r="E140">
        <v>0.016961677464459</v>
      </c>
      <c r="F140">
        <v>0.9333333333333333</v>
      </c>
      <c r="G140">
        <v>0.1359318694594955</v>
      </c>
      <c r="H140">
        <v>1.511115845308725</v>
      </c>
      <c r="I140">
        <v>58514.14754</v>
      </c>
      <c r="J140">
        <v>20.16032314418673</v>
      </c>
      <c r="K140">
        <v>0.3457930996129805</v>
      </c>
      <c r="L140">
        <v>0.8788967616269541</v>
      </c>
      <c r="M140">
        <v>107.66</v>
      </c>
      <c r="N140">
        <v>52.77</v>
      </c>
    </row>
    <row r="141" spans="1:14">
      <c r="A141" s="1" t="s">
        <v>153</v>
      </c>
      <c r="B141">
        <f>HYPERLINK("https://www.suredividend.com/sure-analysis-research-database/","Netgear Inc")</f>
        <v>0</v>
      </c>
      <c r="C141" t="s">
        <v>218</v>
      </c>
      <c r="D141">
        <v>19.58</v>
      </c>
      <c r="E141">
        <v>0</v>
      </c>
      <c r="F141" t="s">
        <v>219</v>
      </c>
      <c r="G141" t="s">
        <v>219</v>
      </c>
      <c r="H141">
        <v>0</v>
      </c>
      <c r="I141">
        <v>565.844476</v>
      </c>
      <c r="J141" t="s">
        <v>219</v>
      </c>
      <c r="K141">
        <v>-0</v>
      </c>
      <c r="L141">
        <v>1.048042706166918</v>
      </c>
      <c r="M141">
        <v>29.24</v>
      </c>
      <c r="N141">
        <v>17.4</v>
      </c>
    </row>
    <row r="142" spans="1:14">
      <c r="A142" s="1" t="s">
        <v>154</v>
      </c>
      <c r="B142">
        <f>HYPERLINK("https://www.suredividend.com/sure-analysis-NVDA/","NVIDIA Corp")</f>
        <v>0</v>
      </c>
      <c r="C142" t="s">
        <v>218</v>
      </c>
      <c r="D142">
        <v>178.39</v>
      </c>
      <c r="E142">
        <v>0.0008969112618420316</v>
      </c>
      <c r="F142">
        <v>0</v>
      </c>
      <c r="G142">
        <v>-0.2322961007252451</v>
      </c>
      <c r="H142">
        <v>0.159937090477959</v>
      </c>
      <c r="I142">
        <v>444191.1</v>
      </c>
      <c r="J142">
        <v>74.57876091336468</v>
      </c>
      <c r="K142">
        <v>0.06776995359235552</v>
      </c>
      <c r="L142">
        <v>2.194383230692074</v>
      </c>
      <c r="M142">
        <v>289.24</v>
      </c>
      <c r="N142">
        <v>108.1</v>
      </c>
    </row>
    <row r="143" spans="1:14">
      <c r="A143" s="1" t="s">
        <v>155</v>
      </c>
      <c r="B143">
        <f>HYPERLINK("https://www.suredividend.com/sure-analysis-research-database/","NXP Semiconductors NV")</f>
        <v>0</v>
      </c>
      <c r="C143" t="s">
        <v>218</v>
      </c>
      <c r="D143">
        <v>168.5</v>
      </c>
      <c r="E143">
        <v>0.01990727562786</v>
      </c>
      <c r="F143" t="s">
        <v>219</v>
      </c>
      <c r="G143" t="s">
        <v>219</v>
      </c>
      <c r="H143">
        <v>3.354375943294487</v>
      </c>
      <c r="I143">
        <v>43664.224247</v>
      </c>
      <c r="J143">
        <v>16.37203758792651</v>
      </c>
      <c r="K143">
        <v>0.3344342914550835</v>
      </c>
      <c r="L143">
        <v>1.506927872023688</v>
      </c>
      <c r="M143">
        <v>207.62</v>
      </c>
      <c r="N143">
        <v>131.44</v>
      </c>
    </row>
    <row r="144" spans="1:14">
      <c r="A144" s="1" t="s">
        <v>156</v>
      </c>
      <c r="B144">
        <f>HYPERLINK("https://www.suredividend.com/sure-analysis-ODFL/","Old Dominion Freight Line, Inc.")</f>
        <v>0</v>
      </c>
      <c r="C144" t="s">
        <v>220</v>
      </c>
      <c r="D144">
        <v>317.02</v>
      </c>
      <c r="E144">
        <v>0.00378525014194688</v>
      </c>
      <c r="F144">
        <v>0.5000000000000002</v>
      </c>
      <c r="G144">
        <v>0.18204927370905</v>
      </c>
      <c r="H144">
        <v>1.199068196452624</v>
      </c>
      <c r="I144">
        <v>35024.883806</v>
      </c>
      <c r="J144">
        <v>26.29424715731406</v>
      </c>
      <c r="K144">
        <v>0.1028360374316144</v>
      </c>
      <c r="L144">
        <v>1.269035570966427</v>
      </c>
      <c r="M144">
        <v>333.05</v>
      </c>
      <c r="N144">
        <v>231.07</v>
      </c>
    </row>
    <row r="145" spans="1:14">
      <c r="A145" s="1" t="s">
        <v>157</v>
      </c>
      <c r="B145">
        <f>HYPERLINK("https://www.suredividend.com/sure-analysis-research-database/","Okta Inc")</f>
        <v>0</v>
      </c>
      <c r="C145" t="s">
        <v>218</v>
      </c>
      <c r="D145">
        <v>68.7</v>
      </c>
      <c r="E145">
        <v>0</v>
      </c>
      <c r="F145" t="s">
        <v>219</v>
      </c>
      <c r="G145" t="s">
        <v>219</v>
      </c>
      <c r="H145">
        <v>0</v>
      </c>
      <c r="I145">
        <v>10494.373268</v>
      </c>
      <c r="J145" t="s">
        <v>219</v>
      </c>
      <c r="K145">
        <v>-0</v>
      </c>
      <c r="L145">
        <v>1.809454859572661</v>
      </c>
      <c r="M145">
        <v>203.79</v>
      </c>
      <c r="N145">
        <v>44.12</v>
      </c>
    </row>
    <row r="146" spans="1:14">
      <c r="A146" s="1" t="s">
        <v>158</v>
      </c>
      <c r="B146">
        <f>HYPERLINK("https://www.suredividend.com/sure-analysis-research-database/","ON Semiconductor Corp.")</f>
        <v>0</v>
      </c>
      <c r="C146" t="s">
        <v>218</v>
      </c>
      <c r="D146">
        <v>66.26000000000001</v>
      </c>
      <c r="E146">
        <v>0</v>
      </c>
      <c r="F146" t="s">
        <v>219</v>
      </c>
      <c r="G146" t="s">
        <v>219</v>
      </c>
      <c r="H146">
        <v>0</v>
      </c>
      <c r="I146">
        <v>28652.385947</v>
      </c>
      <c r="J146">
        <v>16.62164169101984</v>
      </c>
      <c r="K146">
        <v>0</v>
      </c>
      <c r="L146">
        <v>1.950270380920413</v>
      </c>
      <c r="M146">
        <v>77.28</v>
      </c>
      <c r="N146">
        <v>44.76</v>
      </c>
    </row>
    <row r="147" spans="1:14">
      <c r="A147" s="1" t="s">
        <v>159</v>
      </c>
      <c r="B147">
        <f>HYPERLINK("https://www.suredividend.com/sure-analysis-research-database/","Onto Innovation Inc.")</f>
        <v>0</v>
      </c>
      <c r="C147" t="s">
        <v>218</v>
      </c>
      <c r="D147">
        <v>76.14</v>
      </c>
      <c r="E147">
        <v>0</v>
      </c>
      <c r="F147" t="s">
        <v>219</v>
      </c>
      <c r="G147" t="s">
        <v>219</v>
      </c>
      <c r="H147">
        <v>0</v>
      </c>
      <c r="I147">
        <v>3770.218974</v>
      </c>
      <c r="J147">
        <v>0</v>
      </c>
      <c r="K147" t="s">
        <v>219</v>
      </c>
      <c r="L147">
        <v>1.696624165051425</v>
      </c>
      <c r="M147">
        <v>97.93000000000001</v>
      </c>
      <c r="N147">
        <v>56.02</v>
      </c>
    </row>
    <row r="148" spans="1:14">
      <c r="A148" s="1" t="s">
        <v>160</v>
      </c>
      <c r="B148">
        <f>HYPERLINK("https://www.suredividend.com/sure-analysis-ORCL/","Oracle Corp.")</f>
        <v>0</v>
      </c>
      <c r="C148" t="s">
        <v>218</v>
      </c>
      <c r="D148">
        <v>87.25</v>
      </c>
      <c r="E148">
        <v>0.01467048710601719</v>
      </c>
      <c r="F148">
        <v>0</v>
      </c>
      <c r="G148">
        <v>0.1098883056567086</v>
      </c>
      <c r="H148">
        <v>1.27174099536041</v>
      </c>
      <c r="I148">
        <v>235248.07425</v>
      </c>
      <c r="J148">
        <v>26.74489247953615</v>
      </c>
      <c r="K148">
        <v>0.4011801247193723</v>
      </c>
      <c r="L148">
        <v>0.889313471971325</v>
      </c>
      <c r="M148">
        <v>89.47</v>
      </c>
      <c r="N148">
        <v>60.24</v>
      </c>
    </row>
    <row r="149" spans="1:14">
      <c r="A149" s="1" t="s">
        <v>161</v>
      </c>
      <c r="B149">
        <f>HYPERLINK("https://www.suredividend.com/sure-analysis-research-database/","OSI Systems, Inc.")</f>
        <v>0</v>
      </c>
      <c r="C149" t="s">
        <v>218</v>
      </c>
      <c r="D149">
        <v>89.63</v>
      </c>
      <c r="E149">
        <v>0</v>
      </c>
      <c r="F149" t="s">
        <v>219</v>
      </c>
      <c r="G149" t="s">
        <v>219</v>
      </c>
      <c r="H149">
        <v>0</v>
      </c>
      <c r="I149">
        <v>1510.692408</v>
      </c>
      <c r="J149">
        <v>14.04903196958988</v>
      </c>
      <c r="K149">
        <v>0</v>
      </c>
      <c r="L149">
        <v>0.6532437416826521</v>
      </c>
      <c r="M149">
        <v>103.17</v>
      </c>
      <c r="N149">
        <v>69.31</v>
      </c>
    </row>
    <row r="150" spans="1:14">
      <c r="A150" s="1" t="s">
        <v>162</v>
      </c>
      <c r="B150">
        <f>HYPERLINK("https://www.suredividend.com/sure-analysis-research-database/","OneSpan Inc")</f>
        <v>0</v>
      </c>
      <c r="C150" t="s">
        <v>218</v>
      </c>
      <c r="D150">
        <v>13.29</v>
      </c>
      <c r="E150">
        <v>0</v>
      </c>
      <c r="F150" t="s">
        <v>219</v>
      </c>
      <c r="G150" t="s">
        <v>219</v>
      </c>
      <c r="H150">
        <v>0</v>
      </c>
      <c r="I150">
        <v>527.1093090000001</v>
      </c>
      <c r="J150" t="s">
        <v>219</v>
      </c>
      <c r="K150">
        <v>-0</v>
      </c>
      <c r="L150">
        <v>1.088383113253651</v>
      </c>
      <c r="M150">
        <v>16.88</v>
      </c>
      <c r="N150">
        <v>8.15</v>
      </c>
    </row>
    <row r="151" spans="1:14">
      <c r="A151" s="1" t="s">
        <v>163</v>
      </c>
      <c r="B151">
        <f>HYPERLINK("https://www.suredividend.com/sure-analysis-research-database/","Palo Alto Networks Inc")</f>
        <v>0</v>
      </c>
      <c r="C151" t="s">
        <v>218</v>
      </c>
      <c r="D151">
        <v>146.1</v>
      </c>
      <c r="E151">
        <v>0</v>
      </c>
      <c r="F151" t="s">
        <v>219</v>
      </c>
      <c r="G151" t="s">
        <v>219</v>
      </c>
      <c r="H151">
        <v>0</v>
      </c>
      <c r="I151">
        <v>43887.751285</v>
      </c>
      <c r="J151" t="s">
        <v>219</v>
      </c>
      <c r="K151">
        <v>-0</v>
      </c>
      <c r="L151">
        <v>1.21430977347768</v>
      </c>
      <c r="M151">
        <v>213.63</v>
      </c>
      <c r="N151">
        <v>132.22</v>
      </c>
    </row>
    <row r="152" spans="1:14">
      <c r="A152" s="1" t="s">
        <v>164</v>
      </c>
      <c r="B152">
        <f>HYPERLINK("https://www.suredividend.com/sure-analysis-research-database/","Paycom Software Inc")</f>
        <v>0</v>
      </c>
      <c r="C152" t="s">
        <v>218</v>
      </c>
      <c r="D152">
        <v>313.46</v>
      </c>
      <c r="E152">
        <v>0</v>
      </c>
      <c r="F152" t="s">
        <v>219</v>
      </c>
      <c r="G152" t="s">
        <v>219</v>
      </c>
      <c r="H152">
        <v>0</v>
      </c>
      <c r="I152">
        <v>18813.984867</v>
      </c>
      <c r="J152">
        <v>75.21833030180909</v>
      </c>
      <c r="K152">
        <v>0</v>
      </c>
      <c r="L152">
        <v>1.630262116747927</v>
      </c>
      <c r="M152">
        <v>402.78</v>
      </c>
      <c r="N152">
        <v>255.82</v>
      </c>
    </row>
    <row r="153" spans="1:14">
      <c r="A153" s="1" t="s">
        <v>165</v>
      </c>
      <c r="B153">
        <f>HYPERLINK("https://www.suredividend.com/sure-analysis-PAYX/","Paychex Inc.")</f>
        <v>0</v>
      </c>
      <c r="C153" t="s">
        <v>220</v>
      </c>
      <c r="D153">
        <v>117.93</v>
      </c>
      <c r="E153">
        <v>0.02679555668616976</v>
      </c>
      <c r="F153">
        <v>0.196969696969697</v>
      </c>
      <c r="G153">
        <v>0.0958003060411996</v>
      </c>
      <c r="H153">
        <v>3.001687969311451</v>
      </c>
      <c r="I153">
        <v>42509.820006</v>
      </c>
      <c r="J153">
        <v>28.98528569864994</v>
      </c>
      <c r="K153">
        <v>0.7429920716117453</v>
      </c>
      <c r="L153">
        <v>0.9850629347666251</v>
      </c>
      <c r="M153">
        <v>139.18</v>
      </c>
      <c r="N153">
        <v>104.94</v>
      </c>
    </row>
    <row r="154" spans="1:14">
      <c r="A154" s="1" t="s">
        <v>166</v>
      </c>
      <c r="B154">
        <f>HYPERLINK("https://www.suredividend.com/sure-analysis-PCAR/","Paccar Inc.")</f>
        <v>0</v>
      </c>
      <c r="C154" t="s">
        <v>220</v>
      </c>
      <c r="D154">
        <v>99.19</v>
      </c>
      <c r="E154">
        <v>0.03004335114426858</v>
      </c>
      <c r="F154">
        <v>7.235294117647058</v>
      </c>
      <c r="G154">
        <v>0.5431267884159363</v>
      </c>
      <c r="H154">
        <v>1.344861712567248</v>
      </c>
      <c r="I154">
        <v>34495.065764</v>
      </c>
      <c r="J154">
        <v>13.25866385988008</v>
      </c>
      <c r="K154">
        <v>0.1802763689768429</v>
      </c>
      <c r="L154">
        <v>0.753382772996369</v>
      </c>
      <c r="M154">
        <v>104.26</v>
      </c>
      <c r="N154">
        <v>74.36</v>
      </c>
    </row>
    <row r="155" spans="1:14">
      <c r="A155" s="1" t="s">
        <v>167</v>
      </c>
      <c r="B155">
        <f>HYPERLINK("https://www.suredividend.com/sure-analysis-research-database/","Pinduoduo Inc")</f>
        <v>0</v>
      </c>
      <c r="C155" t="s">
        <v>223</v>
      </c>
      <c r="D155">
        <v>92.84</v>
      </c>
      <c r="E155">
        <v>0</v>
      </c>
      <c r="F155" t="s">
        <v>219</v>
      </c>
      <c r="G155" t="s">
        <v>219</v>
      </c>
      <c r="H155">
        <v>0</v>
      </c>
      <c r="I155">
        <v>117385.56551</v>
      </c>
      <c r="J155">
        <v>27.55012980193621</v>
      </c>
      <c r="K155">
        <v>0</v>
      </c>
      <c r="L155">
        <v>1.533619959808353</v>
      </c>
      <c r="M155">
        <v>99.3</v>
      </c>
      <c r="N155">
        <v>23.21</v>
      </c>
    </row>
    <row r="156" spans="1:14">
      <c r="A156" s="1" t="s">
        <v>168</v>
      </c>
      <c r="B156">
        <f>HYPERLINK("https://www.suredividend.com/sure-analysis-research-database/","PDF Solutions Inc.")</f>
        <v>0</v>
      </c>
      <c r="C156" t="s">
        <v>218</v>
      </c>
      <c r="D156">
        <v>31.25</v>
      </c>
      <c r="E156">
        <v>0</v>
      </c>
      <c r="F156" t="s">
        <v>219</v>
      </c>
      <c r="G156" t="s">
        <v>219</v>
      </c>
      <c r="H156">
        <v>0</v>
      </c>
      <c r="I156">
        <v>1168.216469</v>
      </c>
      <c r="J156" t="s">
        <v>219</v>
      </c>
      <c r="K156">
        <v>-0</v>
      </c>
      <c r="L156">
        <v>1.319057195036207</v>
      </c>
      <c r="M156">
        <v>32.56</v>
      </c>
      <c r="N156">
        <v>19.34</v>
      </c>
    </row>
    <row r="157" spans="1:14">
      <c r="A157" s="1" t="s">
        <v>169</v>
      </c>
      <c r="B157">
        <f>HYPERLINK("https://www.suredividend.com/sure-analysis-research-database/","Photronics, Inc.")</f>
        <v>0</v>
      </c>
      <c r="C157" t="s">
        <v>218</v>
      </c>
      <c r="D157">
        <v>17.97</v>
      </c>
      <c r="E157">
        <v>0</v>
      </c>
      <c r="F157" t="s">
        <v>219</v>
      </c>
      <c r="G157" t="s">
        <v>219</v>
      </c>
      <c r="H157">
        <v>0</v>
      </c>
      <c r="I157">
        <v>1109.437485</v>
      </c>
      <c r="J157">
        <v>9.339800015237484</v>
      </c>
      <c r="K157">
        <v>0</v>
      </c>
      <c r="L157">
        <v>1.534190585470947</v>
      </c>
      <c r="M157">
        <v>25.81</v>
      </c>
      <c r="N157">
        <v>13.87</v>
      </c>
    </row>
    <row r="158" spans="1:14">
      <c r="A158" s="1" t="s">
        <v>170</v>
      </c>
      <c r="B158">
        <f>HYPERLINK("https://www.suredividend.com/sure-analysis-research-database/","ePlus Inc")</f>
        <v>0</v>
      </c>
      <c r="C158" t="s">
        <v>218</v>
      </c>
      <c r="D158">
        <v>49.72</v>
      </c>
      <c r="E158">
        <v>0</v>
      </c>
      <c r="F158" t="s">
        <v>219</v>
      </c>
      <c r="G158" t="s">
        <v>219</v>
      </c>
      <c r="H158">
        <v>0</v>
      </c>
      <c r="I158">
        <v>1337.801571</v>
      </c>
      <c r="J158">
        <v>13.18329839746938</v>
      </c>
      <c r="K158">
        <v>0</v>
      </c>
      <c r="L158">
        <v>0.9760128902171461</v>
      </c>
      <c r="M158">
        <v>62.82</v>
      </c>
      <c r="N158">
        <v>40.37</v>
      </c>
    </row>
    <row r="159" spans="1:14">
      <c r="A159" s="1" t="s">
        <v>171</v>
      </c>
      <c r="B159">
        <f>HYPERLINK("https://www.suredividend.com/sure-analysis-research-database/","Plexus Corp.")</f>
        <v>0</v>
      </c>
      <c r="C159" t="s">
        <v>218</v>
      </c>
      <c r="D159">
        <v>112.52</v>
      </c>
      <c r="E159">
        <v>0</v>
      </c>
      <c r="F159" t="s">
        <v>219</v>
      </c>
      <c r="G159" t="s">
        <v>219</v>
      </c>
      <c r="H159">
        <v>0</v>
      </c>
      <c r="I159">
        <v>3111.125566</v>
      </c>
      <c r="J159">
        <v>22.50476020977554</v>
      </c>
      <c r="K159">
        <v>0</v>
      </c>
      <c r="L159">
        <v>0.8240616341071141</v>
      </c>
      <c r="M159">
        <v>114.96</v>
      </c>
      <c r="N159">
        <v>72.88</v>
      </c>
    </row>
    <row r="160" spans="1:14">
      <c r="A160" s="1" t="s">
        <v>172</v>
      </c>
      <c r="B160">
        <f>HYPERLINK("https://www.suredividend.com/sure-analysis-research-database/","Perficient Inc.")</f>
        <v>0</v>
      </c>
      <c r="C160" t="s">
        <v>218</v>
      </c>
      <c r="D160">
        <v>74.47</v>
      </c>
      <c r="E160">
        <v>0</v>
      </c>
      <c r="F160" t="s">
        <v>219</v>
      </c>
      <c r="G160" t="s">
        <v>219</v>
      </c>
      <c r="H160">
        <v>0</v>
      </c>
      <c r="I160">
        <v>2578.780225</v>
      </c>
      <c r="J160">
        <v>31.27234634959133</v>
      </c>
      <c r="K160">
        <v>0</v>
      </c>
      <c r="L160">
        <v>1.426040774644422</v>
      </c>
      <c r="M160">
        <v>116.44</v>
      </c>
      <c r="N160">
        <v>59.79</v>
      </c>
    </row>
    <row r="161" spans="1:14">
      <c r="A161" s="1" t="s">
        <v>173</v>
      </c>
      <c r="B161">
        <f>HYPERLINK("https://www.suredividend.com/sure-analysis-research-database/","Progress Software Corp.")</f>
        <v>0</v>
      </c>
      <c r="C161" t="s">
        <v>218</v>
      </c>
      <c r="D161">
        <v>51.95</v>
      </c>
      <c r="E161">
        <v>0.01341659654907</v>
      </c>
      <c r="F161">
        <v>0</v>
      </c>
      <c r="G161">
        <v>0.04563955259127317</v>
      </c>
      <c r="H161">
        <v>0.696992190724215</v>
      </c>
      <c r="I161">
        <v>2233.76288</v>
      </c>
      <c r="J161">
        <v>25.88759465330815</v>
      </c>
      <c r="K161">
        <v>0.3592743251155748</v>
      </c>
      <c r="L161">
        <v>0.9081240462919971</v>
      </c>
      <c r="M161">
        <v>54.23</v>
      </c>
      <c r="N161">
        <v>40.19</v>
      </c>
    </row>
    <row r="162" spans="1:14">
      <c r="A162" s="1" t="s">
        <v>174</v>
      </c>
      <c r="B162">
        <f>HYPERLINK("https://www.suredividend.com/sure-analysis-research-database/","PTC Inc")</f>
        <v>0</v>
      </c>
      <c r="C162" t="s">
        <v>218</v>
      </c>
      <c r="D162">
        <v>129.95</v>
      </c>
      <c r="E162">
        <v>0</v>
      </c>
      <c r="F162" t="s">
        <v>219</v>
      </c>
      <c r="G162" t="s">
        <v>219</v>
      </c>
      <c r="H162">
        <v>0</v>
      </c>
      <c r="I162">
        <v>15354.128154</v>
      </c>
      <c r="J162">
        <v>30.75826925360636</v>
      </c>
      <c r="K162">
        <v>0</v>
      </c>
      <c r="L162">
        <v>1.172430853914657</v>
      </c>
      <c r="M162">
        <v>133.14</v>
      </c>
      <c r="N162">
        <v>96.55</v>
      </c>
    </row>
    <row r="163" spans="1:14">
      <c r="A163" s="1" t="s">
        <v>175</v>
      </c>
      <c r="B163">
        <f>HYPERLINK("https://www.suredividend.com/sure-analysis-research-database/","PayPal Holdings Inc")</f>
        <v>0</v>
      </c>
      <c r="C163" t="s">
        <v>226</v>
      </c>
      <c r="D163">
        <v>79.09</v>
      </c>
      <c r="E163">
        <v>0</v>
      </c>
      <c r="F163" t="s">
        <v>219</v>
      </c>
      <c r="G163" t="s">
        <v>219</v>
      </c>
      <c r="H163">
        <v>0</v>
      </c>
      <c r="I163">
        <v>90164.793324</v>
      </c>
      <c r="J163">
        <v>39.21913585205741</v>
      </c>
      <c r="K163">
        <v>0</v>
      </c>
      <c r="L163">
        <v>1.585781591785448</v>
      </c>
      <c r="M163">
        <v>176.2</v>
      </c>
      <c r="N163">
        <v>66.39</v>
      </c>
    </row>
    <row r="164" spans="1:14">
      <c r="A164" s="1" t="s">
        <v>176</v>
      </c>
      <c r="B164">
        <f>HYPERLINK("https://www.suredividend.com/sure-analysis-QCOM/","Qualcomm, Inc.")</f>
        <v>0</v>
      </c>
      <c r="C164" t="s">
        <v>218</v>
      </c>
      <c r="D164">
        <v>122.9</v>
      </c>
      <c r="E164">
        <v>0.02441008950366151</v>
      </c>
      <c r="F164">
        <v>0.1029411764705881</v>
      </c>
      <c r="G164">
        <v>0.05642162229904302</v>
      </c>
      <c r="H164">
        <v>2.904740864470164</v>
      </c>
      <c r="I164">
        <v>137302.917079</v>
      </c>
      <c r="J164">
        <v>10.61401647174552</v>
      </c>
      <c r="K164">
        <v>0.2552496365966752</v>
      </c>
      <c r="L164">
        <v>1.526736062633543</v>
      </c>
      <c r="M164">
        <v>188.04</v>
      </c>
      <c r="N164">
        <v>101.28</v>
      </c>
    </row>
    <row r="165" spans="1:14">
      <c r="A165" s="1" t="s">
        <v>177</v>
      </c>
      <c r="B165">
        <f>HYPERLINK("https://www.suredividend.com/sure-analysis-research-database/","Qorvo Inc")</f>
        <v>0</v>
      </c>
      <c r="C165" t="s">
        <v>218</v>
      </c>
      <c r="D165">
        <v>102.39</v>
      </c>
      <c r="E165">
        <v>0</v>
      </c>
      <c r="F165" t="s">
        <v>219</v>
      </c>
      <c r="G165" t="s">
        <v>219</v>
      </c>
      <c r="H165">
        <v>0</v>
      </c>
      <c r="I165">
        <v>10381.26814</v>
      </c>
      <c r="J165">
        <v>15.13222776682599</v>
      </c>
      <c r="K165">
        <v>0</v>
      </c>
      <c r="L165">
        <v>1.513336123456772</v>
      </c>
      <c r="M165">
        <v>144.31</v>
      </c>
      <c r="N165">
        <v>75.38</v>
      </c>
    </row>
    <row r="166" spans="1:14">
      <c r="A166" s="1" t="s">
        <v>178</v>
      </c>
      <c r="B166">
        <f>HYPERLINK("https://www.suredividend.com/sure-analysis-research-database/","LiveRamp Holdings Inc")</f>
        <v>0</v>
      </c>
      <c r="C166" t="s">
        <v>218</v>
      </c>
      <c r="D166">
        <v>24.99</v>
      </c>
      <c r="E166">
        <v>0</v>
      </c>
      <c r="F166" t="s">
        <v>219</v>
      </c>
      <c r="G166" t="s">
        <v>219</v>
      </c>
      <c r="H166">
        <v>0</v>
      </c>
      <c r="I166">
        <v>1661.244161</v>
      </c>
      <c r="J166" t="s">
        <v>219</v>
      </c>
      <c r="K166">
        <v>-0</v>
      </c>
      <c r="L166">
        <v>1.253649245532154</v>
      </c>
      <c r="M166">
        <v>45.29</v>
      </c>
      <c r="N166">
        <v>15.37</v>
      </c>
    </row>
    <row r="167" spans="1:14">
      <c r="A167" s="1" t="s">
        <v>179</v>
      </c>
      <c r="B167">
        <f>HYPERLINK("https://www.suredividend.com/sure-analysis-research-database/","Regeneron Pharmaceuticals, Inc.")</f>
        <v>0</v>
      </c>
      <c r="C167" t="s">
        <v>222</v>
      </c>
      <c r="D167">
        <v>722</v>
      </c>
      <c r="E167">
        <v>0</v>
      </c>
      <c r="F167" t="s">
        <v>219</v>
      </c>
      <c r="G167" t="s">
        <v>219</v>
      </c>
      <c r="H167">
        <v>0</v>
      </c>
      <c r="I167">
        <v>77314.495658</v>
      </c>
      <c r="J167">
        <v>14.39668094110199</v>
      </c>
      <c r="K167">
        <v>0</v>
      </c>
      <c r="L167">
        <v>0.5890271401737971</v>
      </c>
      <c r="M167">
        <v>779</v>
      </c>
      <c r="N167">
        <v>538.01</v>
      </c>
    </row>
    <row r="168" spans="1:14">
      <c r="A168" s="1" t="s">
        <v>180</v>
      </c>
      <c r="B168">
        <f>HYPERLINK("https://www.suredividend.com/sure-analysis-research-database/","Rambus Inc.")</f>
        <v>0</v>
      </c>
      <c r="C168" t="s">
        <v>218</v>
      </c>
      <c r="D168">
        <v>42.01</v>
      </c>
      <c r="E168">
        <v>0</v>
      </c>
      <c r="F168" t="s">
        <v>219</v>
      </c>
      <c r="G168" t="s">
        <v>219</v>
      </c>
      <c r="H168">
        <v>0</v>
      </c>
      <c r="I168">
        <v>4515.31924</v>
      </c>
      <c r="J168" t="s">
        <v>219</v>
      </c>
      <c r="K168">
        <v>-0</v>
      </c>
      <c r="L168">
        <v>1.178417514855087</v>
      </c>
      <c r="M168">
        <v>42.11</v>
      </c>
      <c r="N168">
        <v>20</v>
      </c>
    </row>
    <row r="169" spans="1:14">
      <c r="A169" s="1" t="s">
        <v>181</v>
      </c>
      <c r="B169">
        <f>HYPERLINK("https://www.suredividend.com/sure-analysis-research-database/","Rogers Corp.")</f>
        <v>0</v>
      </c>
      <c r="C169" t="s">
        <v>218</v>
      </c>
      <c r="D169">
        <v>132.98</v>
      </c>
      <c r="E169">
        <v>0</v>
      </c>
      <c r="F169" t="s">
        <v>219</v>
      </c>
      <c r="G169" t="s">
        <v>219</v>
      </c>
      <c r="H169">
        <v>0</v>
      </c>
      <c r="I169">
        <v>2501.603005</v>
      </c>
      <c r="J169">
        <v>34.52772876552752</v>
      </c>
      <c r="K169">
        <v>0</v>
      </c>
      <c r="L169">
        <v>0.461991338779708</v>
      </c>
      <c r="M169">
        <v>274.51</v>
      </c>
      <c r="N169">
        <v>98.45</v>
      </c>
    </row>
    <row r="170" spans="1:14">
      <c r="A170" s="1" t="s">
        <v>182</v>
      </c>
      <c r="B170">
        <f>HYPERLINK("https://www.suredividend.com/sure-analysis-research-database/","Sanmina Corp")</f>
        <v>0</v>
      </c>
      <c r="C170" t="s">
        <v>218</v>
      </c>
      <c r="D170">
        <v>60.59</v>
      </c>
      <c r="E170">
        <v>0</v>
      </c>
      <c r="F170" t="s">
        <v>219</v>
      </c>
      <c r="G170" t="s">
        <v>219</v>
      </c>
      <c r="H170">
        <v>0</v>
      </c>
      <c r="I170">
        <v>3479.666553</v>
      </c>
      <c r="J170">
        <v>13.58602595269424</v>
      </c>
      <c r="K170">
        <v>0</v>
      </c>
      <c r="L170">
        <v>0.9712543379446691</v>
      </c>
      <c r="M170">
        <v>69.28</v>
      </c>
      <c r="N170">
        <v>35.36</v>
      </c>
    </row>
    <row r="171" spans="1:14">
      <c r="A171" s="1" t="s">
        <v>183</v>
      </c>
      <c r="B171">
        <f>HYPERLINK("https://www.suredividend.com/sure-analysis-research-database/","Scansource, Inc.")</f>
        <v>0</v>
      </c>
      <c r="C171" t="s">
        <v>218</v>
      </c>
      <c r="D171">
        <v>32.49</v>
      </c>
      <c r="E171">
        <v>0</v>
      </c>
      <c r="F171" t="s">
        <v>219</v>
      </c>
      <c r="G171" t="s">
        <v>219</v>
      </c>
      <c r="H171">
        <v>0</v>
      </c>
      <c r="I171">
        <v>823.5687359999999</v>
      </c>
      <c r="J171">
        <v>9.073437882049644</v>
      </c>
      <c r="K171">
        <v>0</v>
      </c>
      <c r="L171">
        <v>0.7838782270200381</v>
      </c>
      <c r="M171">
        <v>41.01</v>
      </c>
      <c r="N171">
        <v>25.75</v>
      </c>
    </row>
    <row r="172" spans="1:14">
      <c r="A172" s="1" t="s">
        <v>184</v>
      </c>
      <c r="B172">
        <f>HYPERLINK("https://www.suredividend.com/sure-analysis-research-database/","Solaredge Technologies Inc")</f>
        <v>0</v>
      </c>
      <c r="C172" t="s">
        <v>218</v>
      </c>
      <c r="D172">
        <v>294.73</v>
      </c>
      <c r="E172">
        <v>0</v>
      </c>
      <c r="F172" t="s">
        <v>219</v>
      </c>
      <c r="G172" t="s">
        <v>219</v>
      </c>
      <c r="H172">
        <v>0</v>
      </c>
      <c r="I172">
        <v>16473.896509</v>
      </c>
      <c r="J172">
        <v>144.629657507638</v>
      </c>
      <c r="K172">
        <v>0</v>
      </c>
      <c r="L172">
        <v>1.496562298463265</v>
      </c>
      <c r="M172">
        <v>375.9</v>
      </c>
      <c r="N172">
        <v>190.15</v>
      </c>
    </row>
    <row r="173" spans="1:14">
      <c r="A173" s="1" t="s">
        <v>185</v>
      </c>
      <c r="B173">
        <f>HYPERLINK("https://www.suredividend.com/sure-analysis-research-database/","Seagen Inc")</f>
        <v>0</v>
      </c>
      <c r="C173" t="s">
        <v>222</v>
      </c>
      <c r="D173">
        <v>131.49</v>
      </c>
      <c r="E173">
        <v>0</v>
      </c>
      <c r="F173" t="s">
        <v>219</v>
      </c>
      <c r="G173" t="s">
        <v>219</v>
      </c>
      <c r="H173">
        <v>0</v>
      </c>
      <c r="I173">
        <v>24413.077832</v>
      </c>
      <c r="J173" t="s">
        <v>219</v>
      </c>
      <c r="K173">
        <v>-0</v>
      </c>
      <c r="L173">
        <v>0.6459976054895881</v>
      </c>
      <c r="M173">
        <v>183</v>
      </c>
      <c r="N173">
        <v>105.43</v>
      </c>
    </row>
    <row r="174" spans="1:14">
      <c r="A174" s="1" t="s">
        <v>186</v>
      </c>
      <c r="B174">
        <f>HYPERLINK("https://www.suredividend.com/sure-analysis-research-database/","SMART Global Holdings Inc")</f>
        <v>0</v>
      </c>
      <c r="C174" t="s">
        <v>218</v>
      </c>
      <c r="D174">
        <v>16.65</v>
      </c>
      <c r="E174">
        <v>0</v>
      </c>
      <c r="F174" t="s">
        <v>219</v>
      </c>
      <c r="G174" t="s">
        <v>219</v>
      </c>
      <c r="H174">
        <v>0</v>
      </c>
      <c r="I174">
        <v>819.253543</v>
      </c>
      <c r="J174">
        <v>15.90104310876907</v>
      </c>
      <c r="K174">
        <v>0</v>
      </c>
      <c r="L174">
        <v>1.482445936409639</v>
      </c>
      <c r="M174">
        <v>29.38</v>
      </c>
      <c r="N174">
        <v>12.04</v>
      </c>
    </row>
    <row r="175" spans="1:14">
      <c r="A175" s="1" t="s">
        <v>187</v>
      </c>
      <c r="B175">
        <f>HYPERLINK("https://www.suredividend.com/sure-analysis-research-database/","Sirius XM Holdings Inc")</f>
        <v>0</v>
      </c>
      <c r="C175" t="s">
        <v>224</v>
      </c>
      <c r="D175">
        <v>5.84</v>
      </c>
      <c r="E175">
        <v>0.015286123770783</v>
      </c>
      <c r="F175">
        <v>0.1019283746556476</v>
      </c>
      <c r="G175">
        <v>0.1708049129648923</v>
      </c>
      <c r="H175">
        <v>0.08927096282137501</v>
      </c>
      <c r="I175">
        <v>22714.897079</v>
      </c>
      <c r="J175">
        <v>19.46435053868037</v>
      </c>
      <c r="K175">
        <v>0.3071953297363214</v>
      </c>
      <c r="L175">
        <v>0.63320774016713</v>
      </c>
      <c r="M175">
        <v>6.8</v>
      </c>
      <c r="N175">
        <v>5.62</v>
      </c>
    </row>
    <row r="176" spans="1:14">
      <c r="A176" s="1" t="s">
        <v>188</v>
      </c>
      <c r="B176">
        <f>HYPERLINK("https://www.suredividend.com/sure-analysis-research-database/","Synopsys, Inc.")</f>
        <v>0</v>
      </c>
      <c r="C176" t="s">
        <v>218</v>
      </c>
      <c r="D176">
        <v>342.42</v>
      </c>
      <c r="E176">
        <v>0</v>
      </c>
      <c r="F176" t="s">
        <v>219</v>
      </c>
      <c r="G176" t="s">
        <v>219</v>
      </c>
      <c r="H176">
        <v>0</v>
      </c>
      <c r="I176">
        <v>52190.695569</v>
      </c>
      <c r="J176">
        <v>53.00732644062426</v>
      </c>
      <c r="K176">
        <v>0</v>
      </c>
      <c r="L176">
        <v>1.33942854736749</v>
      </c>
      <c r="M176">
        <v>391.17</v>
      </c>
      <c r="N176">
        <v>255.02</v>
      </c>
    </row>
    <row r="177" spans="1:14">
      <c r="A177" s="1" t="s">
        <v>189</v>
      </c>
      <c r="B177">
        <f>HYPERLINK("https://www.suredividend.com/sure-analysis-research-database/","Splunk Inc")</f>
        <v>0</v>
      </c>
      <c r="C177" t="s">
        <v>218</v>
      </c>
      <c r="D177">
        <v>90.61</v>
      </c>
      <c r="E177">
        <v>0</v>
      </c>
      <c r="F177" t="s">
        <v>219</v>
      </c>
      <c r="G177" t="s">
        <v>219</v>
      </c>
      <c r="H177">
        <v>0</v>
      </c>
      <c r="I177">
        <v>14832.857</v>
      </c>
      <c r="J177" t="s">
        <v>219</v>
      </c>
      <c r="K177">
        <v>-0</v>
      </c>
      <c r="L177">
        <v>1.654309110250525</v>
      </c>
      <c r="M177">
        <v>150.79</v>
      </c>
      <c r="N177">
        <v>65</v>
      </c>
    </row>
    <row r="178" spans="1:14">
      <c r="A178" s="1" t="s">
        <v>190</v>
      </c>
      <c r="B178">
        <f>HYPERLINK("https://www.suredividend.com/sure-analysis-research-database/","SPS Commerce Inc.")</f>
        <v>0</v>
      </c>
      <c r="C178" t="s">
        <v>218</v>
      </c>
      <c r="D178">
        <v>135.99</v>
      </c>
      <c r="E178">
        <v>0</v>
      </c>
      <c r="F178" t="s">
        <v>219</v>
      </c>
      <c r="G178" t="s">
        <v>219</v>
      </c>
      <c r="H178">
        <v>0</v>
      </c>
      <c r="I178">
        <v>4901.312687</v>
      </c>
      <c r="J178">
        <v>94.28502398545706</v>
      </c>
      <c r="K178">
        <v>0</v>
      </c>
      <c r="L178">
        <v>1.205356345303462</v>
      </c>
      <c r="M178">
        <v>146.81</v>
      </c>
      <c r="N178">
        <v>96.41</v>
      </c>
    </row>
    <row r="179" spans="1:14">
      <c r="A179" s="1" t="s">
        <v>191</v>
      </c>
      <c r="B179">
        <f>HYPERLINK("https://www.suredividend.com/sure-analysis-STX/","Seagate Technology Holdings Plc")</f>
        <v>0</v>
      </c>
      <c r="C179" t="s">
        <v>218</v>
      </c>
      <c r="D179">
        <v>59.34</v>
      </c>
      <c r="E179">
        <v>0.04718570947084597</v>
      </c>
      <c r="F179">
        <v>0</v>
      </c>
      <c r="G179">
        <v>0.02129568760013512</v>
      </c>
      <c r="H179">
        <v>2.748913481630258</v>
      </c>
      <c r="I179">
        <v>12387.8184</v>
      </c>
      <c r="J179">
        <v>10.63455026078125</v>
      </c>
      <c r="K179">
        <v>0.5216154614099162</v>
      </c>
      <c r="L179">
        <v>1.204536967790393</v>
      </c>
      <c r="M179">
        <v>112.17</v>
      </c>
      <c r="N179">
        <v>46.82</v>
      </c>
    </row>
    <row r="180" spans="1:14">
      <c r="A180" s="1" t="s">
        <v>192</v>
      </c>
      <c r="B180">
        <f>HYPERLINK("https://www.suredividend.com/sure-analysis-SWKS/","Skyworks Solutions, Inc.")</f>
        <v>0</v>
      </c>
      <c r="C180" t="s">
        <v>218</v>
      </c>
      <c r="D180">
        <v>103.06</v>
      </c>
      <c r="E180">
        <v>0.02406365224141277</v>
      </c>
      <c r="F180">
        <v>0.107142857142857</v>
      </c>
      <c r="G180">
        <v>0.1414275278508146</v>
      </c>
      <c r="H180">
        <v>2.338953950478389</v>
      </c>
      <c r="I180">
        <v>16506.199256</v>
      </c>
      <c r="J180">
        <v>12.94400819937265</v>
      </c>
      <c r="K180">
        <v>0.299481939881996</v>
      </c>
      <c r="L180">
        <v>1.474072739665033</v>
      </c>
      <c r="M180">
        <v>145.49</v>
      </c>
      <c r="N180">
        <v>75.66</v>
      </c>
    </row>
    <row r="181" spans="1:14">
      <c r="A181" s="1" t="s">
        <v>193</v>
      </c>
      <c r="B181">
        <f>HYPERLINK("https://www.suredividend.com/sure-analysis-research-database/","Teledyne Technologies Inc")</f>
        <v>0</v>
      </c>
      <c r="C181" t="s">
        <v>218</v>
      </c>
      <c r="D181">
        <v>404.23</v>
      </c>
      <c r="E181">
        <v>0</v>
      </c>
      <c r="F181" t="s">
        <v>219</v>
      </c>
      <c r="G181" t="s">
        <v>219</v>
      </c>
      <c r="H181">
        <v>0</v>
      </c>
      <c r="I181">
        <v>18946.701923</v>
      </c>
      <c r="J181">
        <v>26.16947779473757</v>
      </c>
      <c r="K181">
        <v>0</v>
      </c>
      <c r="L181">
        <v>0.9340994560377961</v>
      </c>
      <c r="M181">
        <v>493.97</v>
      </c>
      <c r="N181">
        <v>325</v>
      </c>
    </row>
    <row r="182" spans="1:14">
      <c r="A182" s="1" t="s">
        <v>194</v>
      </c>
      <c r="B182">
        <f>HYPERLINK("https://www.suredividend.com/sure-analysis-research-database/","Atlassian Corporation")</f>
        <v>0</v>
      </c>
      <c r="C182" t="s">
        <v>218</v>
      </c>
      <c r="D182">
        <v>157.75</v>
      </c>
      <c r="E182">
        <v>0</v>
      </c>
      <c r="F182" t="s">
        <v>219</v>
      </c>
      <c r="G182" t="s">
        <v>219</v>
      </c>
      <c r="H182">
        <v>0</v>
      </c>
      <c r="I182">
        <v>23389.954536</v>
      </c>
      <c r="J182" t="s">
        <v>219</v>
      </c>
      <c r="K182">
        <v>-0</v>
      </c>
      <c r="L182">
        <v>2.091736626730763</v>
      </c>
      <c r="M182">
        <v>352.92</v>
      </c>
      <c r="N182">
        <v>113.86</v>
      </c>
    </row>
    <row r="183" spans="1:14">
      <c r="A183" s="1" t="s">
        <v>195</v>
      </c>
      <c r="B183">
        <f>HYPERLINK("https://www.suredividend.com/sure-analysis-TEL/","TE Connectivity Ltd")</f>
        <v>0</v>
      </c>
      <c r="C183" t="s">
        <v>218</v>
      </c>
      <c r="D183">
        <v>122.22</v>
      </c>
      <c r="E183">
        <v>0.01832760595647194</v>
      </c>
      <c r="F183">
        <v>0.1200000000000001</v>
      </c>
      <c r="G183">
        <v>0.06961037572506878</v>
      </c>
      <c r="H183">
        <v>2.166170458484043</v>
      </c>
      <c r="I183">
        <v>38711.370033</v>
      </c>
      <c r="J183">
        <v>15.39831743556086</v>
      </c>
      <c r="K183">
        <v>0.2827898770866897</v>
      </c>
      <c r="L183">
        <v>1.173505937541906</v>
      </c>
      <c r="M183">
        <v>150.35</v>
      </c>
      <c r="N183">
        <v>104.29</v>
      </c>
    </row>
    <row r="184" spans="1:14">
      <c r="A184" s="1" t="s">
        <v>196</v>
      </c>
      <c r="B184">
        <f>HYPERLINK("https://www.suredividend.com/sure-analysis-TER/","Teradyne, Inc.")</f>
        <v>0</v>
      </c>
      <c r="C184" t="s">
        <v>218</v>
      </c>
      <c r="D184">
        <v>97.53</v>
      </c>
      <c r="E184">
        <v>0.004507396379774001</v>
      </c>
      <c r="F184">
        <v>0.09999999999999987</v>
      </c>
      <c r="G184">
        <v>0.04095039696925684</v>
      </c>
      <c r="H184">
        <v>0.439606368919454</v>
      </c>
      <c r="I184">
        <v>15190.896919</v>
      </c>
      <c r="J184">
        <v>19.79940686014806</v>
      </c>
      <c r="K184">
        <v>0.09901044345032747</v>
      </c>
      <c r="L184">
        <v>1.625448340622768</v>
      </c>
      <c r="M184">
        <v>147.46</v>
      </c>
      <c r="N184">
        <v>67.81</v>
      </c>
    </row>
    <row r="185" spans="1:14">
      <c r="A185" s="1" t="s">
        <v>197</v>
      </c>
      <c r="B185">
        <f>HYPERLINK("https://www.suredividend.com/sure-analysis-research-database/","Trimble Inc")</f>
        <v>0</v>
      </c>
      <c r="C185" t="s">
        <v>218</v>
      </c>
      <c r="D185">
        <v>55.79</v>
      </c>
      <c r="E185">
        <v>0</v>
      </c>
      <c r="F185" t="s">
        <v>219</v>
      </c>
      <c r="G185" t="s">
        <v>219</v>
      </c>
      <c r="H185">
        <v>0</v>
      </c>
      <c r="I185">
        <v>13759.191511</v>
      </c>
      <c r="J185">
        <v>28.70085838733834</v>
      </c>
      <c r="K185">
        <v>0</v>
      </c>
      <c r="L185">
        <v>1.462867870537296</v>
      </c>
      <c r="M185">
        <v>74.87</v>
      </c>
      <c r="N185">
        <v>47.52</v>
      </c>
    </row>
    <row r="186" spans="1:14">
      <c r="A186" s="1" t="s">
        <v>198</v>
      </c>
      <c r="B186">
        <f>HYPERLINK("https://www.suredividend.com/sure-analysis-research-database/","Tesla Inc")</f>
        <v>0</v>
      </c>
      <c r="C186" t="s">
        <v>223</v>
      </c>
      <c r="D186">
        <v>133.42</v>
      </c>
      <c r="E186">
        <v>0</v>
      </c>
      <c r="F186" t="s">
        <v>219</v>
      </c>
      <c r="G186" t="s">
        <v>219</v>
      </c>
      <c r="H186">
        <v>0</v>
      </c>
      <c r="I186">
        <v>418067.573404</v>
      </c>
      <c r="J186">
        <v>37.63352673028852</v>
      </c>
      <c r="K186">
        <v>0</v>
      </c>
      <c r="L186">
        <v>1.722304171628462</v>
      </c>
      <c r="M186">
        <v>384.29</v>
      </c>
      <c r="N186">
        <v>101.81</v>
      </c>
    </row>
    <row r="187" spans="1:14">
      <c r="A187" s="1" t="s">
        <v>199</v>
      </c>
      <c r="B187">
        <f>HYPERLINK("https://www.suredividend.com/sure-analysis-research-database/","TTEC Holdings Inc")</f>
        <v>0</v>
      </c>
      <c r="C187" t="s">
        <v>218</v>
      </c>
      <c r="D187">
        <v>49.99</v>
      </c>
      <c r="E187">
        <v>0.020297331510081</v>
      </c>
      <c r="F187" t="s">
        <v>219</v>
      </c>
      <c r="G187" t="s">
        <v>219</v>
      </c>
      <c r="H187">
        <v>1.014663602188972</v>
      </c>
      <c r="I187">
        <v>2360.503155</v>
      </c>
      <c r="J187">
        <v>21.53056190933552</v>
      </c>
      <c r="K187">
        <v>0.4392483126359186</v>
      </c>
      <c r="L187">
        <v>1.196066251375783</v>
      </c>
      <c r="M187">
        <v>87.01000000000001</v>
      </c>
      <c r="N187">
        <v>39.5</v>
      </c>
    </row>
    <row r="188" spans="1:14">
      <c r="A188" s="1" t="s">
        <v>200</v>
      </c>
      <c r="B188">
        <f>HYPERLINK("https://www.suredividend.com/sure-analysis-research-database/","TTM Technologies Inc")</f>
        <v>0</v>
      </c>
      <c r="C188" t="s">
        <v>218</v>
      </c>
      <c r="D188">
        <v>17.14</v>
      </c>
      <c r="E188">
        <v>0</v>
      </c>
      <c r="F188" t="s">
        <v>219</v>
      </c>
      <c r="G188" t="s">
        <v>219</v>
      </c>
      <c r="H188">
        <v>0</v>
      </c>
      <c r="I188">
        <v>1751.81384</v>
      </c>
      <c r="J188">
        <v>18.06869142264809</v>
      </c>
      <c r="K188">
        <v>0</v>
      </c>
      <c r="L188">
        <v>1.220997584948663</v>
      </c>
      <c r="M188">
        <v>17.49</v>
      </c>
      <c r="N188">
        <v>9.76</v>
      </c>
    </row>
    <row r="189" spans="1:14">
      <c r="A189" s="1" t="s">
        <v>201</v>
      </c>
      <c r="B189">
        <f>HYPERLINK("https://www.suredividend.com/sure-analysis-TXN/","Texas Instruments Inc.")</f>
        <v>0</v>
      </c>
      <c r="C189" t="s">
        <v>218</v>
      </c>
      <c r="D189">
        <v>173</v>
      </c>
      <c r="E189">
        <v>0.02867052023121387</v>
      </c>
      <c r="F189">
        <v>0.07826086956521738</v>
      </c>
      <c r="G189">
        <v>0.1486983549970351</v>
      </c>
      <c r="H189">
        <v>4.640123850144524</v>
      </c>
      <c r="I189">
        <v>157009.906176</v>
      </c>
      <c r="J189">
        <v>17.66935698582039</v>
      </c>
      <c r="K189">
        <v>0.4858768429470705</v>
      </c>
      <c r="L189">
        <v>1.093799634643216</v>
      </c>
      <c r="M189">
        <v>187.31</v>
      </c>
      <c r="N189">
        <v>142.38</v>
      </c>
    </row>
    <row r="190" spans="1:14">
      <c r="A190" s="1" t="s">
        <v>202</v>
      </c>
      <c r="B190">
        <f>HYPERLINK("https://www.suredividend.com/sure-analysis-research-database/","Tyler Technologies, Inc.")</f>
        <v>0</v>
      </c>
      <c r="C190" t="s">
        <v>218</v>
      </c>
      <c r="D190">
        <v>316</v>
      </c>
      <c r="E190">
        <v>0</v>
      </c>
      <c r="F190" t="s">
        <v>219</v>
      </c>
      <c r="G190" t="s">
        <v>219</v>
      </c>
      <c r="H190">
        <v>0</v>
      </c>
      <c r="I190">
        <v>13158.207768</v>
      </c>
      <c r="J190">
        <v>70.01094877756792</v>
      </c>
      <c r="K190">
        <v>0</v>
      </c>
      <c r="L190">
        <v>1.299663899533858</v>
      </c>
      <c r="M190">
        <v>492.59</v>
      </c>
      <c r="N190">
        <v>281.11</v>
      </c>
    </row>
    <row r="191" spans="1:14">
      <c r="A191" s="1" t="s">
        <v>203</v>
      </c>
      <c r="B191">
        <f>HYPERLINK("https://www.suredividend.com/sure-analysis-research-database/","Uber Technologies Inc")</f>
        <v>0</v>
      </c>
      <c r="C191" t="s">
        <v>218</v>
      </c>
      <c r="D191">
        <v>30.36</v>
      </c>
      <c r="E191">
        <v>0</v>
      </c>
      <c r="F191" t="s">
        <v>219</v>
      </c>
      <c r="G191" t="s">
        <v>219</v>
      </c>
      <c r="H191">
        <v>0</v>
      </c>
      <c r="I191">
        <v>56497.107465</v>
      </c>
      <c r="J191" t="s">
        <v>219</v>
      </c>
      <c r="K191">
        <v>-0</v>
      </c>
      <c r="L191">
        <v>1.556394615877405</v>
      </c>
      <c r="M191">
        <v>42.56</v>
      </c>
      <c r="N191">
        <v>19.9</v>
      </c>
    </row>
    <row r="192" spans="1:14">
      <c r="A192" s="1" t="s">
        <v>204</v>
      </c>
      <c r="B192">
        <f>HYPERLINK("https://www.suredividend.com/sure-analysis-research-database/","Ultra Clean Hldgs Inc")</f>
        <v>0</v>
      </c>
      <c r="C192" t="s">
        <v>218</v>
      </c>
      <c r="D192">
        <v>32.73</v>
      </c>
      <c r="E192">
        <v>0</v>
      </c>
      <c r="F192" t="s">
        <v>219</v>
      </c>
      <c r="G192" t="s">
        <v>219</v>
      </c>
      <c r="H192">
        <v>0</v>
      </c>
      <c r="I192">
        <v>1489.105093</v>
      </c>
      <c r="J192">
        <v>25.67422573551724</v>
      </c>
      <c r="K192">
        <v>0</v>
      </c>
      <c r="L192">
        <v>1.742437483623484</v>
      </c>
      <c r="M192">
        <v>53.47</v>
      </c>
      <c r="N192">
        <v>23.32</v>
      </c>
    </row>
    <row r="193" spans="1:14">
      <c r="A193" s="1" t="s">
        <v>205</v>
      </c>
      <c r="B193">
        <f>HYPERLINK("https://www.suredividend.com/sure-analysis-research-database/","Unisys Corp.")</f>
        <v>0</v>
      </c>
      <c r="C193" t="s">
        <v>218</v>
      </c>
      <c r="D193">
        <v>5.34</v>
      </c>
      <c r="E193">
        <v>0</v>
      </c>
      <c r="F193" t="s">
        <v>219</v>
      </c>
      <c r="G193" t="s">
        <v>219</v>
      </c>
      <c r="H193">
        <v>0</v>
      </c>
      <c r="I193">
        <v>361.978506</v>
      </c>
      <c r="J193" t="s">
        <v>219</v>
      </c>
      <c r="K193">
        <v>-0</v>
      </c>
      <c r="L193">
        <v>1.170448514845208</v>
      </c>
      <c r="M193">
        <v>23.1</v>
      </c>
      <c r="N193">
        <v>3.93</v>
      </c>
    </row>
    <row r="194" spans="1:14">
      <c r="A194" s="1" t="s">
        <v>206</v>
      </c>
      <c r="B194">
        <f>HYPERLINK("https://www.suredividend.com/sure-analysis-research-database/","Veeco Instruments Inc")</f>
        <v>0</v>
      </c>
      <c r="C194" t="s">
        <v>218</v>
      </c>
      <c r="D194">
        <v>20.12</v>
      </c>
      <c r="E194">
        <v>0</v>
      </c>
      <c r="F194" t="s">
        <v>219</v>
      </c>
      <c r="G194" t="s">
        <v>219</v>
      </c>
      <c r="H194">
        <v>0</v>
      </c>
      <c r="I194">
        <v>1034.674018</v>
      </c>
      <c r="J194">
        <v>22.38149252633628</v>
      </c>
      <c r="K194">
        <v>0</v>
      </c>
      <c r="L194">
        <v>1.269017815860011</v>
      </c>
      <c r="M194">
        <v>30.15</v>
      </c>
      <c r="N194">
        <v>16.11</v>
      </c>
    </row>
    <row r="195" spans="1:14">
      <c r="A195" s="1" t="s">
        <v>207</v>
      </c>
      <c r="B195">
        <f>HYPERLINK("https://www.suredividend.com/sure-analysis-research-database/","Viavi Solutions Inc")</f>
        <v>0</v>
      </c>
      <c r="C195" t="s">
        <v>218</v>
      </c>
      <c r="D195">
        <v>11.04</v>
      </c>
      <c r="E195">
        <v>0</v>
      </c>
      <c r="F195" t="s">
        <v>219</v>
      </c>
      <c r="G195" t="s">
        <v>219</v>
      </c>
      <c r="H195">
        <v>0</v>
      </c>
      <c r="I195">
        <v>2498.997608</v>
      </c>
      <c r="J195">
        <v>24.28569104139941</v>
      </c>
      <c r="K195">
        <v>0</v>
      </c>
      <c r="L195">
        <v>0.96578346685903</v>
      </c>
      <c r="M195">
        <v>17.43</v>
      </c>
      <c r="N195">
        <v>9.99</v>
      </c>
    </row>
    <row r="196" spans="1:14">
      <c r="A196" s="1" t="s">
        <v>208</v>
      </c>
      <c r="B196">
        <f>HYPERLINK("https://www.suredividend.com/sure-analysis-research-database/","Verisk Analytics Inc")</f>
        <v>0</v>
      </c>
      <c r="C196" t="s">
        <v>220</v>
      </c>
      <c r="D196">
        <v>181.61</v>
      </c>
      <c r="E196">
        <v>0.006810288881411001</v>
      </c>
      <c r="F196" t="s">
        <v>219</v>
      </c>
      <c r="G196" t="s">
        <v>219</v>
      </c>
      <c r="H196">
        <v>1.236816563753146</v>
      </c>
      <c r="I196">
        <v>28401.6156</v>
      </c>
      <c r="J196">
        <v>27.44913076205664</v>
      </c>
      <c r="K196">
        <v>0.1917545060082397</v>
      </c>
      <c r="L196">
        <v>0.8417184984562811</v>
      </c>
      <c r="M196">
        <v>220.94</v>
      </c>
      <c r="N196">
        <v>155.53</v>
      </c>
    </row>
    <row r="197" spans="1:14">
      <c r="A197" s="1" t="s">
        <v>209</v>
      </c>
      <c r="B197">
        <f>HYPERLINK("https://www.suredividend.com/sure-analysis-research-database/","Verisign Inc.")</f>
        <v>0</v>
      </c>
      <c r="C197" t="s">
        <v>218</v>
      </c>
      <c r="D197">
        <v>214.91</v>
      </c>
      <c r="E197">
        <v>0</v>
      </c>
      <c r="F197" t="s">
        <v>219</v>
      </c>
      <c r="G197" t="s">
        <v>219</v>
      </c>
      <c r="H197">
        <v>0</v>
      </c>
      <c r="I197">
        <v>22783.996559</v>
      </c>
      <c r="J197">
        <v>27.63766865234806</v>
      </c>
      <c r="K197">
        <v>0</v>
      </c>
      <c r="L197">
        <v>1.0906863807244</v>
      </c>
      <c r="M197">
        <v>228.8</v>
      </c>
      <c r="N197">
        <v>155.25</v>
      </c>
    </row>
    <row r="198" spans="1:14">
      <c r="A198" s="1" t="s">
        <v>210</v>
      </c>
      <c r="B198">
        <f>HYPERLINK("https://www.suredividend.com/sure-analysis-research-database/","Vertex Pharmaceuticals, Inc.")</f>
        <v>0</v>
      </c>
      <c r="C198" t="s">
        <v>222</v>
      </c>
      <c r="D198">
        <v>309.84</v>
      </c>
      <c r="E198">
        <v>0</v>
      </c>
      <c r="F198" t="s">
        <v>219</v>
      </c>
      <c r="G198" t="s">
        <v>219</v>
      </c>
      <c r="H198">
        <v>0</v>
      </c>
      <c r="I198">
        <v>79533.279488</v>
      </c>
      <c r="J198">
        <v>24.29825140693081</v>
      </c>
      <c r="K198">
        <v>0</v>
      </c>
      <c r="L198">
        <v>0.6433624155662121</v>
      </c>
      <c r="M198">
        <v>324.75</v>
      </c>
      <c r="N198">
        <v>221.69</v>
      </c>
    </row>
    <row r="199" spans="1:14">
      <c r="A199" s="1" t="s">
        <v>211</v>
      </c>
      <c r="B199">
        <f>HYPERLINK("https://www.suredividend.com/sure-analysis-research-database/","Workday Inc")</f>
        <v>0</v>
      </c>
      <c r="C199" t="s">
        <v>218</v>
      </c>
      <c r="D199">
        <v>173.4</v>
      </c>
      <c r="E199">
        <v>0</v>
      </c>
      <c r="F199" t="s">
        <v>219</v>
      </c>
      <c r="G199" t="s">
        <v>219</v>
      </c>
      <c r="H199">
        <v>0</v>
      </c>
      <c r="I199">
        <v>35026.8</v>
      </c>
      <c r="J199" t="s">
        <v>219</v>
      </c>
      <c r="K199">
        <v>-0</v>
      </c>
      <c r="L199">
        <v>1.466830750900574</v>
      </c>
      <c r="M199">
        <v>257</v>
      </c>
      <c r="N199">
        <v>128.72</v>
      </c>
    </row>
    <row r="200" spans="1:14">
      <c r="A200" s="1" t="s">
        <v>212</v>
      </c>
      <c r="B200">
        <f>HYPERLINK("https://www.suredividend.com/sure-analysis-research-database/","Western Digital Corp.")</f>
        <v>0</v>
      </c>
      <c r="C200" t="s">
        <v>218</v>
      </c>
      <c r="D200">
        <v>38.46</v>
      </c>
      <c r="E200">
        <v>0</v>
      </c>
      <c r="F200" t="s">
        <v>219</v>
      </c>
      <c r="G200" t="s">
        <v>219</v>
      </c>
      <c r="H200">
        <v>0</v>
      </c>
      <c r="I200">
        <v>12216.830346</v>
      </c>
      <c r="J200">
        <v>13.32260670196292</v>
      </c>
      <c r="K200">
        <v>0</v>
      </c>
      <c r="L200">
        <v>1.359310617094369</v>
      </c>
      <c r="M200">
        <v>63.26</v>
      </c>
      <c r="N200">
        <v>29.73</v>
      </c>
    </row>
    <row r="201" spans="1:14">
      <c r="A201" s="1" t="s">
        <v>213</v>
      </c>
      <c r="B201">
        <f>HYPERLINK("https://www.suredividend.com/sure-analysis-XEL/","Xcel Energy, Inc.")</f>
        <v>0</v>
      </c>
      <c r="C201" t="s">
        <v>221</v>
      </c>
      <c r="D201">
        <v>68.55</v>
      </c>
      <c r="E201">
        <v>0.02844638949671772</v>
      </c>
      <c r="F201">
        <v>0.06557377049180335</v>
      </c>
      <c r="G201">
        <v>0.05108588665585678</v>
      </c>
      <c r="H201">
        <v>1.930321719255474</v>
      </c>
      <c r="I201">
        <v>37513.884401</v>
      </c>
      <c r="J201">
        <v>22.43653373253589</v>
      </c>
      <c r="K201">
        <v>0.6287692896597635</v>
      </c>
      <c r="L201">
        <v>0.516196176797672</v>
      </c>
      <c r="M201">
        <v>76.63</v>
      </c>
      <c r="N201">
        <v>56.5</v>
      </c>
    </row>
    <row r="202" spans="1:14">
      <c r="A202" s="1" t="s">
        <v>214</v>
      </c>
      <c r="B202">
        <f>HYPERLINK("https://www.suredividend.com/sure-analysis-research-database/","Xperi Inc")</f>
        <v>0</v>
      </c>
      <c r="C202" t="s">
        <v>218</v>
      </c>
      <c r="D202">
        <v>9.65</v>
      </c>
      <c r="E202">
        <v>0</v>
      </c>
      <c r="F202" t="s">
        <v>219</v>
      </c>
      <c r="G202" t="s">
        <v>219</v>
      </c>
      <c r="H202">
        <v>0</v>
      </c>
      <c r="I202">
        <v>0</v>
      </c>
      <c r="J202">
        <v>0</v>
      </c>
      <c r="K202" t="s">
        <v>219</v>
      </c>
      <c r="M202">
        <v>26</v>
      </c>
      <c r="N202">
        <v>8.15</v>
      </c>
    </row>
    <row r="203" spans="1:14">
      <c r="A203" s="1" t="s">
        <v>215</v>
      </c>
      <c r="B203">
        <f>HYPERLINK("https://www.suredividend.com/sure-analysis-research-database/","Zebra Technologies Corp.")</f>
        <v>0</v>
      </c>
      <c r="C203" t="s">
        <v>218</v>
      </c>
      <c r="D203">
        <v>297.03</v>
      </c>
      <c r="E203">
        <v>0</v>
      </c>
      <c r="F203" t="s">
        <v>219</v>
      </c>
      <c r="G203" t="s">
        <v>219</v>
      </c>
      <c r="H203">
        <v>0</v>
      </c>
      <c r="I203">
        <v>15335.5989</v>
      </c>
      <c r="J203">
        <v>32.76837371782051</v>
      </c>
      <c r="K203">
        <v>0</v>
      </c>
      <c r="L203">
        <v>1.499829486798716</v>
      </c>
      <c r="M203">
        <v>520.3200000000001</v>
      </c>
      <c r="N203">
        <v>224.87</v>
      </c>
    </row>
    <row r="204" spans="1:14">
      <c r="A204" s="1" t="s">
        <v>216</v>
      </c>
      <c r="B204">
        <f>HYPERLINK("https://www.suredividend.com/sure-analysis-research-database/","Zoom Video Communications Inc")</f>
        <v>0</v>
      </c>
      <c r="C204" t="s">
        <v>224</v>
      </c>
      <c r="D204">
        <v>69.5</v>
      </c>
      <c r="E204">
        <v>0</v>
      </c>
      <c r="F204" t="s">
        <v>219</v>
      </c>
      <c r="G204" t="s">
        <v>219</v>
      </c>
      <c r="H204">
        <v>0</v>
      </c>
      <c r="I204">
        <v>17442.773203</v>
      </c>
      <c r="J204">
        <v>24.98205874863222</v>
      </c>
      <c r="K204">
        <v>0</v>
      </c>
      <c r="L204">
        <v>1.73756871622844</v>
      </c>
      <c r="M204">
        <v>156.05</v>
      </c>
      <c r="N204">
        <v>63.55</v>
      </c>
    </row>
    <row r="205" spans="1:14">
      <c r="A205" s="1" t="s">
        <v>217</v>
      </c>
      <c r="B205">
        <f>HYPERLINK("https://www.suredividend.com/sure-analysis-research-database/","Zscaler Inc")</f>
        <v>0</v>
      </c>
      <c r="C205" t="s">
        <v>218</v>
      </c>
      <c r="D205">
        <v>117.12</v>
      </c>
      <c r="E205">
        <v>0</v>
      </c>
      <c r="F205" t="s">
        <v>219</v>
      </c>
      <c r="G205" t="s">
        <v>219</v>
      </c>
      <c r="H205">
        <v>0</v>
      </c>
      <c r="I205">
        <v>16890.136026</v>
      </c>
      <c r="J205" t="s">
        <v>219</v>
      </c>
      <c r="K205">
        <v>-0</v>
      </c>
      <c r="L205">
        <v>2.021621307791394</v>
      </c>
      <c r="M205">
        <v>290.47</v>
      </c>
      <c r="N205">
        <v>99.64</v>
      </c>
    </row>
  </sheetData>
  <autoFilter ref="A1:O205"/>
  <conditionalFormatting sqref="A1:N1">
    <cfRule type="cellIs" dxfId="8" priority="15" operator="notEqual">
      <formula>-13.345</formula>
    </cfRule>
  </conditionalFormatting>
  <conditionalFormatting sqref="A2:A205">
    <cfRule type="cellIs" dxfId="0" priority="1" operator="notEqual">
      <formula>"None"</formula>
    </cfRule>
  </conditionalFormatting>
  <conditionalFormatting sqref="B2:B205">
    <cfRule type="cellIs" dxfId="1" priority="2" operator="notEqual">
      <formula>"None"</formula>
    </cfRule>
  </conditionalFormatting>
  <conditionalFormatting sqref="C2:C205">
    <cfRule type="cellIs" dxfId="0" priority="3" operator="notEqual">
      <formula>"None"</formula>
    </cfRule>
  </conditionalFormatting>
  <conditionalFormatting sqref="D2:D205">
    <cfRule type="cellIs" dxfId="2" priority="4" operator="notEqual">
      <formula>"None"</formula>
    </cfRule>
  </conditionalFormatting>
  <conditionalFormatting sqref="E2:E205">
    <cfRule type="cellIs" dxfId="3" priority="5" operator="notEqual">
      <formula>"None"</formula>
    </cfRule>
  </conditionalFormatting>
  <conditionalFormatting sqref="F2:F205">
    <cfRule type="cellIs" dxfId="4" priority="6" operator="notEqual">
      <formula>"None"</formula>
    </cfRule>
  </conditionalFormatting>
  <conditionalFormatting sqref="G2:G205">
    <cfRule type="cellIs" dxfId="3" priority="7" operator="notEqual">
      <formula>"None"</formula>
    </cfRule>
  </conditionalFormatting>
  <conditionalFormatting sqref="H2:H205">
    <cfRule type="cellIs" dxfId="2" priority="8" operator="notEqual">
      <formula>"None"</formula>
    </cfRule>
  </conditionalFormatting>
  <conditionalFormatting sqref="I2:I205">
    <cfRule type="cellIs" dxfId="5" priority="9" operator="notEqual">
      <formula>"None"</formula>
    </cfRule>
  </conditionalFormatting>
  <conditionalFormatting sqref="J2:J205">
    <cfRule type="cellIs" dxfId="6" priority="10" operator="notEqual">
      <formula>"None"</formula>
    </cfRule>
  </conditionalFormatting>
  <conditionalFormatting sqref="K2:K205">
    <cfRule type="cellIs" dxfId="3" priority="11" operator="notEqual">
      <formula>"None"</formula>
    </cfRule>
  </conditionalFormatting>
  <conditionalFormatting sqref="L2:L205">
    <cfRule type="cellIs" dxfId="7" priority="12" operator="notEqual">
      <formula>"None"</formula>
    </cfRule>
  </conditionalFormatting>
  <conditionalFormatting sqref="M2:M205">
    <cfRule type="cellIs" dxfId="2" priority="13" operator="notEqual">
      <formula>"None"</formula>
    </cfRule>
  </conditionalFormatting>
  <conditionalFormatting sqref="N2:N205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227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</row>
    <row r="2" spans="1:9">
      <c r="A2" s="1" t="s">
        <v>14</v>
      </c>
      <c r="B2">
        <f>HYPERLINK("https://www.suredividend.com/sure-analysis-AAPL/","Apple Inc")</f>
        <v>0</v>
      </c>
      <c r="C2">
        <v>0.019151502965718</v>
      </c>
      <c r="D2">
        <v>-0.061092012574161</v>
      </c>
      <c r="E2">
        <v>-0.108689229472279</v>
      </c>
      <c r="F2">
        <v>0.061109828369121</v>
      </c>
      <c r="G2">
        <v>-0.145094571626465</v>
      </c>
      <c r="H2">
        <v>0.020684651603541</v>
      </c>
      <c r="I2">
        <v>2.25388415162293</v>
      </c>
    </row>
    <row r="3" spans="1:9">
      <c r="A3" s="1" t="s">
        <v>15</v>
      </c>
      <c r="B3">
        <f>HYPERLINK("https://www.suredividend.com/sure-analysis-research-database/","Airbnb Inc")</f>
        <v>0</v>
      </c>
      <c r="C3">
        <v>0.163202021362122</v>
      </c>
      <c r="D3">
        <v>-0.155648186744476</v>
      </c>
      <c r="E3">
        <v>-0.063436286295542</v>
      </c>
      <c r="F3">
        <v>0.184561403508771</v>
      </c>
      <c r="G3">
        <v>-0.35379314745103</v>
      </c>
      <c r="H3">
        <v>-0.4385809312638581</v>
      </c>
      <c r="I3">
        <v>-0.300117476331974</v>
      </c>
    </row>
    <row r="4" spans="1:9">
      <c r="A4" s="1" t="s">
        <v>16</v>
      </c>
      <c r="B4">
        <f>HYPERLINK("https://www.suredividend.com/sure-analysis-research-database/","Axcelis Technologies Inc")</f>
        <v>0</v>
      </c>
      <c r="C4">
        <v>0.237870538415003</v>
      </c>
      <c r="D4">
        <v>0.848085260115607</v>
      </c>
      <c r="E4">
        <v>0.537340345604808</v>
      </c>
      <c r="F4">
        <v>0.289188508064516</v>
      </c>
      <c r="G4">
        <v>0.705450908484747</v>
      </c>
      <c r="H4">
        <v>1.562233909341347</v>
      </c>
      <c r="I4">
        <v>2.935</v>
      </c>
    </row>
    <row r="5" spans="1:9">
      <c r="A5" s="1" t="s">
        <v>17</v>
      </c>
      <c r="B5">
        <f>HYPERLINK("https://www.suredividend.com/sure-analysis-ACN/","Accenture plc")</f>
        <v>0</v>
      </c>
      <c r="C5">
        <v>0.04721562067697301</v>
      </c>
      <c r="D5">
        <v>0.044690727294263</v>
      </c>
      <c r="E5">
        <v>-0.017848013144385</v>
      </c>
      <c r="F5">
        <v>0.055378490553258</v>
      </c>
      <c r="G5">
        <v>-0.151681891144154</v>
      </c>
      <c r="H5">
        <v>0.116552259239811</v>
      </c>
      <c r="I5">
        <v>0.8713831901788911</v>
      </c>
    </row>
    <row r="6" spans="1:9">
      <c r="A6" s="1" t="s">
        <v>18</v>
      </c>
      <c r="B6">
        <f>HYPERLINK("https://www.suredividend.com/sure-analysis-research-database/","Adobe Inc")</f>
        <v>0</v>
      </c>
      <c r="C6">
        <v>0.04393930517312</v>
      </c>
      <c r="D6">
        <v>0.163233998106864</v>
      </c>
      <c r="E6">
        <v>-0.128463476070529</v>
      </c>
      <c r="F6">
        <v>0.05898434017769501</v>
      </c>
      <c r="G6">
        <v>-0.287111680102418</v>
      </c>
      <c r="H6">
        <v>-0.244989619083937</v>
      </c>
      <c r="I6">
        <v>0.8207735145353291</v>
      </c>
    </row>
    <row r="7" spans="1:9">
      <c r="A7" s="1" t="s">
        <v>19</v>
      </c>
      <c r="B7">
        <f>HYPERLINK("https://www.suredividend.com/sure-analysis-ADI/","Analog Devices Inc.")</f>
        <v>0</v>
      </c>
      <c r="C7">
        <v>-0.013380323756048</v>
      </c>
      <c r="D7">
        <v>0.13176415287621</v>
      </c>
      <c r="E7">
        <v>0.009163549626016001</v>
      </c>
      <c r="F7">
        <v>0.006949948180210001</v>
      </c>
      <c r="G7">
        <v>0.05502251911298101</v>
      </c>
      <c r="H7">
        <v>0.07415905123862801</v>
      </c>
      <c r="I7">
        <v>0.8914053678947761</v>
      </c>
    </row>
    <row r="8" spans="1:9">
      <c r="A8" s="1" t="s">
        <v>20</v>
      </c>
      <c r="B8">
        <f>HYPERLINK("https://www.suredividend.com/sure-analysis-ADP/","Automatic Data Processing Inc.")</f>
        <v>0</v>
      </c>
      <c r="C8">
        <v>-0.03995304404145</v>
      </c>
      <c r="D8">
        <v>0.023971829441359</v>
      </c>
      <c r="E8">
        <v>0.097478303320847</v>
      </c>
      <c r="F8">
        <v>-0.007075274219208</v>
      </c>
      <c r="G8">
        <v>0.113086949563555</v>
      </c>
      <c r="H8">
        <v>0.5293761844975661</v>
      </c>
      <c r="I8">
        <v>1.164876371018387</v>
      </c>
    </row>
    <row r="9" spans="1:9">
      <c r="A9" s="1" t="s">
        <v>21</v>
      </c>
      <c r="B9">
        <f>HYPERLINK("https://www.suredividend.com/sure-analysis-research-database/","Autodesk Inc.")</f>
        <v>0</v>
      </c>
      <c r="C9">
        <v>0.07111272954273501</v>
      </c>
      <c r="D9">
        <v>0.022394359203535</v>
      </c>
      <c r="E9">
        <v>0.034153691612255</v>
      </c>
      <c r="F9">
        <v>0.101835500615401</v>
      </c>
      <c r="G9">
        <v>-0.139178059283414</v>
      </c>
      <c r="H9">
        <v>-0.328134177380408</v>
      </c>
      <c r="I9">
        <v>0.7859311301934251</v>
      </c>
    </row>
    <row r="10" spans="1:9">
      <c r="A10" s="1" t="s">
        <v>22</v>
      </c>
      <c r="B10">
        <f>HYPERLINK("https://www.suredividend.com/sure-analysis-research-database/","ADTRAN Holdings Inc")</f>
        <v>0</v>
      </c>
      <c r="C10">
        <v>-0.03520756699947401</v>
      </c>
      <c r="D10">
        <v>-0.0351213718514</v>
      </c>
      <c r="E10">
        <v>-0.226018590729928</v>
      </c>
      <c r="F10">
        <v>-0.02288451303885</v>
      </c>
      <c r="G10">
        <v>-0.078391904305355</v>
      </c>
      <c r="H10">
        <v>-0.078391904305355</v>
      </c>
      <c r="I10">
        <v>-0.078391904305355</v>
      </c>
    </row>
    <row r="11" spans="1:9">
      <c r="A11" s="1" t="s">
        <v>23</v>
      </c>
      <c r="B11">
        <f>HYPERLINK("https://www.suredividend.com/sure-analysis-research-database/","Advanced Energy Industries Inc.")</f>
        <v>0</v>
      </c>
      <c r="C11">
        <v>0.058017727639</v>
      </c>
      <c r="D11">
        <v>0.232447247878651</v>
      </c>
      <c r="E11">
        <v>0.06966123708748601</v>
      </c>
      <c r="F11">
        <v>0.07146187922592601</v>
      </c>
      <c r="G11">
        <v>0.07525875351409901</v>
      </c>
      <c r="H11">
        <v>-0.227837828301243</v>
      </c>
      <c r="I11">
        <v>0.196040871778588</v>
      </c>
    </row>
    <row r="12" spans="1:9">
      <c r="A12" s="1" t="s">
        <v>24</v>
      </c>
      <c r="B12">
        <f>HYPERLINK("https://www.suredividend.com/sure-analysis-AEP/","American Electric Power Company Inc.")</f>
        <v>0</v>
      </c>
      <c r="C12">
        <v>-0.033249423117264</v>
      </c>
      <c r="D12">
        <v>0.086478604611139</v>
      </c>
      <c r="E12">
        <v>0.010518514295487</v>
      </c>
      <c r="F12">
        <v>-0.029278567667193</v>
      </c>
      <c r="G12">
        <v>0.059576307427725</v>
      </c>
      <c r="H12">
        <v>0.219618698791099</v>
      </c>
      <c r="I12">
        <v>0.6115045021417951</v>
      </c>
    </row>
    <row r="13" spans="1:9">
      <c r="A13" s="1" t="s">
        <v>25</v>
      </c>
      <c r="B13">
        <f>HYPERLINK("https://www.suredividend.com/sure-analysis-research-database/","Agilysys, Inc")</f>
        <v>0</v>
      </c>
      <c r="C13">
        <v>-0.0063395460885</v>
      </c>
      <c r="D13">
        <v>0.4681528662420381</v>
      </c>
      <c r="E13">
        <v>0.484842743463433</v>
      </c>
      <c r="F13">
        <v>-0.009729593126105001</v>
      </c>
      <c r="G13">
        <v>1.176944444444444</v>
      </c>
      <c r="H13">
        <v>0.8132808884775561</v>
      </c>
      <c r="I13">
        <v>5.254588986432562</v>
      </c>
    </row>
    <row r="14" spans="1:9">
      <c r="A14" s="1" t="s">
        <v>26</v>
      </c>
      <c r="B14">
        <f>HYPERLINK("https://www.suredividend.com/sure-analysis-research-database/","Akamai Technologies Inc")</f>
        <v>0</v>
      </c>
      <c r="C14">
        <v>0.052172874880611</v>
      </c>
      <c r="D14">
        <v>0.02619934792734</v>
      </c>
      <c r="E14">
        <v>-0.06394052044609601</v>
      </c>
      <c r="F14">
        <v>0.045432977461447</v>
      </c>
      <c r="G14">
        <v>-0.217387443388686</v>
      </c>
      <c r="H14">
        <v>-0.198453842655752</v>
      </c>
      <c r="I14">
        <v>0.3428310223982931</v>
      </c>
    </row>
    <row r="15" spans="1:9">
      <c r="A15" s="1" t="s">
        <v>27</v>
      </c>
      <c r="B15">
        <f>HYPERLINK("https://www.suredividend.com/sure-analysis-research-database/","Align Technology, Inc.")</f>
        <v>0</v>
      </c>
      <c r="C15">
        <v>0.189592715880164</v>
      </c>
      <c r="D15">
        <v>0.170173833485818</v>
      </c>
      <c r="E15">
        <v>-0.145053475935828</v>
      </c>
      <c r="F15">
        <v>0.152252252252252</v>
      </c>
      <c r="G15">
        <v>-0.47489087687454</v>
      </c>
      <c r="H15">
        <v>-0.553134366782515</v>
      </c>
      <c r="I15">
        <v>-0.09815928152601401</v>
      </c>
    </row>
    <row r="16" spans="1:9">
      <c r="A16" s="1" t="s">
        <v>28</v>
      </c>
      <c r="B16">
        <f>HYPERLINK("https://www.suredividend.com/sure-analysis-research-database/","Alarm.com Holdings Inc")</f>
        <v>0</v>
      </c>
      <c r="C16">
        <v>0.020212127276365</v>
      </c>
      <c r="D16">
        <v>-0.20899922420481</v>
      </c>
      <c r="E16">
        <v>-0.283082548164815</v>
      </c>
      <c r="F16">
        <v>0.030315278900565</v>
      </c>
      <c r="G16">
        <v>-0.302217355598138</v>
      </c>
      <c r="H16">
        <v>-0.466680615127105</v>
      </c>
      <c r="I16">
        <v>0.316292279886392</v>
      </c>
    </row>
    <row r="17" spans="1:9">
      <c r="A17" s="1" t="s">
        <v>29</v>
      </c>
      <c r="B17">
        <f>HYPERLINK("https://www.suredividend.com/sure-analysis-AMAT/","Applied Materials Inc.")</f>
        <v>0</v>
      </c>
      <c r="C17">
        <v>0.035410764872521</v>
      </c>
      <c r="D17">
        <v>0.3336203688162701</v>
      </c>
      <c r="E17">
        <v>0.061230020276123</v>
      </c>
      <c r="F17">
        <v>0.12600123228589</v>
      </c>
      <c r="G17">
        <v>-0.182085700113008</v>
      </c>
      <c r="H17">
        <v>0.030404691090029</v>
      </c>
      <c r="I17">
        <v>1.022532841949157</v>
      </c>
    </row>
    <row r="18" spans="1:9">
      <c r="A18" s="1" t="s">
        <v>30</v>
      </c>
      <c r="B18">
        <f>HYPERLINK("https://www.suredividend.com/sure-analysis-research-database/","Advanced Micro Devices Inc.")</f>
        <v>0</v>
      </c>
      <c r="C18">
        <v>0.03531323877068501</v>
      </c>
      <c r="D18">
        <v>0.191261475688541</v>
      </c>
      <c r="E18">
        <v>-0.230760786035788</v>
      </c>
      <c r="F18">
        <v>0.081828006793268</v>
      </c>
      <c r="G18">
        <v>-0.4102348287181211</v>
      </c>
      <c r="H18">
        <v>-0.234458647437998</v>
      </c>
      <c r="I18">
        <v>4.565528196981731</v>
      </c>
    </row>
    <row r="19" spans="1:9">
      <c r="A19" s="1" t="s">
        <v>31</v>
      </c>
      <c r="B19">
        <f>HYPERLINK("https://www.suredividend.com/sure-analysis-research-database/","Amazon.com Inc.")</f>
        <v>0</v>
      </c>
      <c r="C19">
        <v>0.120779071107525</v>
      </c>
      <c r="D19">
        <v>-0.184964800536372</v>
      </c>
      <c r="E19">
        <v>-0.219690283238385</v>
      </c>
      <c r="F19">
        <v>0.157738095238095</v>
      </c>
      <c r="G19">
        <v>-0.318228023807687</v>
      </c>
      <c r="H19">
        <v>-0.4118518652913971</v>
      </c>
      <c r="I19">
        <v>0.5024177725594401</v>
      </c>
    </row>
    <row r="20" spans="1:9">
      <c r="A20" s="1" t="s">
        <v>32</v>
      </c>
      <c r="B20">
        <f>HYPERLINK("https://www.suredividend.com/sure-analysis-research-database/","Arista Networks Inc")</f>
        <v>0</v>
      </c>
      <c r="C20">
        <v>-0.06648828346712</v>
      </c>
      <c r="D20">
        <v>0.04171190734708601</v>
      </c>
      <c r="E20">
        <v>0.08664464369985801</v>
      </c>
      <c r="F20">
        <v>-0.051256695508858</v>
      </c>
      <c r="G20">
        <v>-0.029503498271937</v>
      </c>
      <c r="H20">
        <v>0.4776358852595771</v>
      </c>
      <c r="I20">
        <v>0.700339683946241</v>
      </c>
    </row>
    <row r="21" spans="1:9">
      <c r="A21" s="1" t="s">
        <v>33</v>
      </c>
      <c r="B21">
        <f>HYPERLINK("https://www.suredividend.com/sure-analysis-research-database/","Ansys Inc.")</f>
        <v>0</v>
      </c>
      <c r="C21">
        <v>0.060068626235065</v>
      </c>
      <c r="D21">
        <v>0.197385010506654</v>
      </c>
      <c r="E21">
        <v>-0.014413652611753</v>
      </c>
      <c r="F21">
        <v>0.06138499110062501</v>
      </c>
      <c r="G21">
        <v>-0.212807760790814</v>
      </c>
      <c r="H21">
        <v>-0.3104394126821921</v>
      </c>
      <c r="I21">
        <v>0.587346787173455</v>
      </c>
    </row>
    <row r="22" spans="1:9">
      <c r="A22" s="1" t="s">
        <v>34</v>
      </c>
      <c r="B22">
        <f>HYPERLINK("https://www.suredividend.com/sure-analysis-research-database/","Alpha &amp; Omega Semiconductor Ltd")</f>
        <v>0</v>
      </c>
      <c r="C22">
        <v>0.04188829787234</v>
      </c>
      <c r="D22">
        <v>-0.022457891453524</v>
      </c>
      <c r="E22">
        <v>-0.206983805668016</v>
      </c>
      <c r="F22">
        <v>0.09695484774238701</v>
      </c>
      <c r="G22">
        <v>-0.267414679756895</v>
      </c>
      <c r="H22">
        <v>0.022178734507501</v>
      </c>
      <c r="I22">
        <v>0.7776517300056721</v>
      </c>
    </row>
    <row r="23" spans="1:9">
      <c r="A23" s="1" t="s">
        <v>35</v>
      </c>
      <c r="B23">
        <f>HYPERLINK("https://www.suredividend.com/sure-analysis-APH/","Amphenol Corp.")</f>
        <v>0</v>
      </c>
      <c r="C23">
        <v>0.016801250325605</v>
      </c>
      <c r="D23">
        <v>0.09408393068606201</v>
      </c>
      <c r="E23">
        <v>0.122195230634334</v>
      </c>
      <c r="F23">
        <v>0.025348043078539</v>
      </c>
      <c r="G23">
        <v>0.024993993406532</v>
      </c>
      <c r="H23">
        <v>0.199593118665527</v>
      </c>
      <c r="I23">
        <v>0.766541384858022</v>
      </c>
    </row>
    <row r="24" spans="1:9">
      <c r="A24" s="1" t="s">
        <v>36</v>
      </c>
      <c r="B24">
        <f>HYPERLINK("https://www.suredividend.com/sure-analysis-research-database/","Digital Turbine Inc")</f>
        <v>0</v>
      </c>
      <c r="C24">
        <v>0.05794137695978101</v>
      </c>
      <c r="D24">
        <v>0.105806911293195</v>
      </c>
      <c r="E24">
        <v>-0.273067915690866</v>
      </c>
      <c r="F24">
        <v>0.018372703412073</v>
      </c>
      <c r="G24">
        <v>-0.6089695137314181</v>
      </c>
      <c r="H24">
        <v>-0.749717787453636</v>
      </c>
      <c r="I24">
        <v>6.39047619047619</v>
      </c>
    </row>
    <row r="25" spans="1:9">
      <c r="A25" s="1" t="s">
        <v>37</v>
      </c>
      <c r="B25">
        <f>HYPERLINK("https://www.suredividend.com/sure-analysis-research-database/","Arlo Technologies Inc")</f>
        <v>0</v>
      </c>
      <c r="C25">
        <v>0.09943181818181801</v>
      </c>
      <c r="D25">
        <v>-0.202061855670103</v>
      </c>
      <c r="E25">
        <v>-0.47275204359673</v>
      </c>
      <c r="F25">
        <v>0.102564102564102</v>
      </c>
      <c r="G25">
        <v>-0.528623629719853</v>
      </c>
      <c r="H25">
        <v>-0.5337349397590361</v>
      </c>
      <c r="I25">
        <v>-0.824886877828054</v>
      </c>
    </row>
    <row r="26" spans="1:9">
      <c r="A26" s="1" t="s">
        <v>38</v>
      </c>
      <c r="B26">
        <f>HYPERLINK("https://www.suredividend.com/sure-analysis-ASML/","ASML Holding NV")</f>
        <v>0</v>
      </c>
      <c r="C26">
        <v>0.116858303497658</v>
      </c>
      <c r="D26">
        <v>0.407966593315408</v>
      </c>
      <c r="E26">
        <v>0.203031078380112</v>
      </c>
      <c r="F26">
        <v>0.1875</v>
      </c>
      <c r="G26">
        <v>-0.05403592870243201</v>
      </c>
      <c r="H26">
        <v>0.157833070396286</v>
      </c>
      <c r="I26">
        <v>2.324561430476009</v>
      </c>
    </row>
    <row r="27" spans="1:9">
      <c r="A27" s="1" t="s">
        <v>39</v>
      </c>
      <c r="B27">
        <f>HYPERLINK("https://www.suredividend.com/sure-analysis-research-database/","A10 Networks Inc")</f>
        <v>0</v>
      </c>
      <c r="C27">
        <v>-0.102064220183486</v>
      </c>
      <c r="D27">
        <v>-0.02354467002544</v>
      </c>
      <c r="E27">
        <v>0.07151654487232101</v>
      </c>
      <c r="F27">
        <v>-0.05832832230907901</v>
      </c>
      <c r="G27">
        <v>0.092751276969883</v>
      </c>
      <c r="H27">
        <v>0.648646656910945</v>
      </c>
      <c r="I27">
        <v>1.420327037804086</v>
      </c>
    </row>
    <row r="28" spans="1:9">
      <c r="A28" s="1" t="s">
        <v>40</v>
      </c>
      <c r="B28">
        <f>HYPERLINK("https://www.suredividend.com/sure-analysis-research-database/","Activision Blizzard Inc")</f>
        <v>0</v>
      </c>
      <c r="C28">
        <v>-0.027012781657662</v>
      </c>
      <c r="D28">
        <v>0.01554119103287</v>
      </c>
      <c r="E28">
        <v>-0.07107812303434301</v>
      </c>
      <c r="F28">
        <v>-0.035401698236446</v>
      </c>
      <c r="G28">
        <v>-0.08692173667881301</v>
      </c>
      <c r="H28">
        <v>-0.211009115494631</v>
      </c>
      <c r="I28">
        <v>0.078693180158122</v>
      </c>
    </row>
    <row r="29" spans="1:9">
      <c r="A29" s="1" t="s">
        <v>41</v>
      </c>
      <c r="B29">
        <f>HYPERLINK("https://www.suredividend.com/sure-analysis-AVGO/","Broadcom Inc")</f>
        <v>0</v>
      </c>
      <c r="C29">
        <v>0.017016196568251</v>
      </c>
      <c r="D29">
        <v>0.279751107938277</v>
      </c>
      <c r="E29">
        <v>0.121095081936301</v>
      </c>
      <c r="F29">
        <v>0.020835941552054</v>
      </c>
      <c r="G29">
        <v>0.09576176060606101</v>
      </c>
      <c r="H29">
        <v>0.288812207746285</v>
      </c>
      <c r="I29">
        <v>1.531694977727134</v>
      </c>
    </row>
    <row r="30" spans="1:9">
      <c r="A30" s="1" t="s">
        <v>42</v>
      </c>
      <c r="B30">
        <f>HYPERLINK("https://www.suredividend.com/sure-analysis-research-database/","Avid Technology, Inc.")</f>
        <v>0</v>
      </c>
      <c r="C30">
        <v>0.158181111542945</v>
      </c>
      <c r="D30">
        <v>0.109043542984741</v>
      </c>
      <c r="E30">
        <v>0.026878015161957</v>
      </c>
      <c r="F30">
        <v>0.120722075968409</v>
      </c>
      <c r="G30">
        <v>0.024759284731774</v>
      </c>
      <c r="H30">
        <v>0.683615819209039</v>
      </c>
      <c r="I30">
        <v>4.23725834797891</v>
      </c>
    </row>
    <row r="31" spans="1:9">
      <c r="A31" s="1" t="s">
        <v>43</v>
      </c>
      <c r="B31">
        <f>HYPERLINK("https://www.suredividend.com/sure-analysis-AZN/","Astrazeneca plc")</f>
        <v>0</v>
      </c>
      <c r="C31">
        <v>0.01840942562592</v>
      </c>
      <c r="D31">
        <v>0.257958886665454</v>
      </c>
      <c r="E31">
        <v>0.06545909499919801</v>
      </c>
      <c r="F31">
        <v>0.019911504424778</v>
      </c>
      <c r="G31">
        <v>0.197802902095419</v>
      </c>
      <c r="H31">
        <v>0.384140531798201</v>
      </c>
      <c r="I31">
        <v>1.269609226790251</v>
      </c>
    </row>
    <row r="32" spans="1:9">
      <c r="A32" s="1" t="s">
        <v>44</v>
      </c>
      <c r="B32">
        <f>HYPERLINK("https://www.suredividend.com/sure-analysis-research-database/","Benchmark Electronics Inc.")</f>
        <v>0</v>
      </c>
      <c r="C32">
        <v>0.043131141689551</v>
      </c>
      <c r="D32">
        <v>0.04200017463690001</v>
      </c>
      <c r="E32">
        <v>0.216859279401767</v>
      </c>
      <c r="F32">
        <v>0.07306107156238201</v>
      </c>
      <c r="G32">
        <v>0.182039926865406</v>
      </c>
      <c r="H32">
        <v>0.118155979635818</v>
      </c>
      <c r="I32">
        <v>0.048454408340776</v>
      </c>
    </row>
    <row r="33" spans="1:9">
      <c r="A33" s="1" t="s">
        <v>45</v>
      </c>
      <c r="B33">
        <f>HYPERLINK("https://www.suredividend.com/sure-analysis-research-database/","Baidu Inc")</f>
        <v>0</v>
      </c>
      <c r="C33">
        <v>0.198252272927884</v>
      </c>
      <c r="D33">
        <v>0.487997369286418</v>
      </c>
      <c r="E33">
        <v>-0.061008507989209</v>
      </c>
      <c r="F33">
        <v>0.186833362475957</v>
      </c>
      <c r="G33">
        <v>-0.134468247895944</v>
      </c>
      <c r="H33">
        <v>-0.461117065618673</v>
      </c>
      <c r="I33">
        <v>-0.46968513165091</v>
      </c>
    </row>
    <row r="34" spans="1:9">
      <c r="A34" s="1" t="s">
        <v>46</v>
      </c>
      <c r="B34">
        <f>HYPERLINK("https://www.suredividend.com/sure-analysis-research-database/","Biogen Inc")</f>
        <v>0</v>
      </c>
      <c r="C34">
        <v>-0.003799762950568</v>
      </c>
      <c r="D34">
        <v>0.06783999402126101</v>
      </c>
      <c r="E34">
        <v>0.3349995328412591</v>
      </c>
      <c r="F34">
        <v>0.03195868842987101</v>
      </c>
      <c r="G34">
        <v>0.295891529113005</v>
      </c>
      <c r="H34">
        <v>0.057937213090478</v>
      </c>
      <c r="I34">
        <v>-0.165415729680792</v>
      </c>
    </row>
    <row r="35" spans="1:9">
      <c r="A35" s="1" t="s">
        <v>47</v>
      </c>
      <c r="B35">
        <f>HYPERLINK("https://www.suredividend.com/sure-analysis-research-database/","Booking Holdings Inc")</f>
        <v>0</v>
      </c>
      <c r="C35">
        <v>0.18945151961033</v>
      </c>
      <c r="D35">
        <v>0.286099879854508</v>
      </c>
      <c r="E35">
        <v>0.281445930655238</v>
      </c>
      <c r="F35">
        <v>0.163257711087293</v>
      </c>
      <c r="G35">
        <v>-0.0006692641504600001</v>
      </c>
      <c r="H35">
        <v>0.111069509085566</v>
      </c>
      <c r="I35">
        <v>0.227242030980886</v>
      </c>
    </row>
    <row r="36" spans="1:9">
      <c r="A36" s="1" t="s">
        <v>48</v>
      </c>
      <c r="B36">
        <f>HYPERLINK("https://www.suredividend.com/sure-analysis-BMI/","Badger Meter Inc.")</f>
        <v>0</v>
      </c>
      <c r="C36">
        <v>0.018958185683912</v>
      </c>
      <c r="D36">
        <v>0.135159141376757</v>
      </c>
      <c r="E36">
        <v>0.275464659693121</v>
      </c>
      <c r="F36">
        <v>0.054939007612583</v>
      </c>
      <c r="G36">
        <v>0.296598992210485</v>
      </c>
      <c r="H36">
        <v>0.20530030336849</v>
      </c>
      <c r="I36">
        <v>1.42310609252549</v>
      </c>
    </row>
    <row r="37" spans="1:9">
      <c r="A37" s="1" t="s">
        <v>49</v>
      </c>
      <c r="B37">
        <f>HYPERLINK("https://www.suredividend.com/sure-analysis-BR/","Broadridge Financial Solutions, Inc.")</f>
        <v>0</v>
      </c>
      <c r="C37">
        <v>0.073058020978507</v>
      </c>
      <c r="D37">
        <v>0.04279828350655</v>
      </c>
      <c r="E37">
        <v>-0.05285777457510001</v>
      </c>
      <c r="F37">
        <v>0.090658316558562</v>
      </c>
      <c r="G37">
        <v>-0.048393444329162</v>
      </c>
      <c r="H37">
        <v>0.001015453505367</v>
      </c>
      <c r="I37">
        <v>0.658154301634691</v>
      </c>
    </row>
    <row r="38" spans="1:9">
      <c r="A38" s="1" t="s">
        <v>50</v>
      </c>
      <c r="B38">
        <f>HYPERLINK("https://www.suredividend.com/sure-analysis-research-database/","Consensus Cloud Solutions Inc")</f>
        <v>0</v>
      </c>
      <c r="C38">
        <v>0.05047143649473</v>
      </c>
      <c r="D38">
        <v>0.09500867219117301</v>
      </c>
      <c r="E38">
        <v>0.087256027554535</v>
      </c>
      <c r="F38">
        <v>0.056919642857142</v>
      </c>
      <c r="G38">
        <v>0.003177966101694</v>
      </c>
      <c r="H38">
        <v>-0.124229346485819</v>
      </c>
      <c r="I38">
        <v>-0.124229346485819</v>
      </c>
    </row>
    <row r="39" spans="1:9">
      <c r="A39" s="1" t="s">
        <v>51</v>
      </c>
      <c r="B39">
        <f>HYPERLINK("https://www.suredividend.com/sure-analysis-research-database/","Ceridian HCM Holding Inc.")</f>
        <v>0</v>
      </c>
      <c r="C39">
        <v>0.081060136391816</v>
      </c>
      <c r="D39">
        <v>0.204455189086513</v>
      </c>
      <c r="E39">
        <v>0.254947822957898</v>
      </c>
      <c r="F39">
        <v>0.08729540140296101</v>
      </c>
      <c r="G39">
        <v>-0.086204637757107</v>
      </c>
      <c r="H39">
        <v>-0.326737451737451</v>
      </c>
      <c r="I39">
        <v>1.234860621595642</v>
      </c>
    </row>
    <row r="40" spans="1:9">
      <c r="A40" s="1" t="s">
        <v>52</v>
      </c>
      <c r="B40">
        <f>HYPERLINK("https://www.suredividend.com/sure-analysis-research-database/","Cadence Design Systems, Inc.")</f>
        <v>0</v>
      </c>
      <c r="C40">
        <v>0.077685750559216</v>
      </c>
      <c r="D40">
        <v>0.125805229253505</v>
      </c>
      <c r="E40">
        <v>0.05635555555555501</v>
      </c>
      <c r="F40">
        <v>0.109686254980079</v>
      </c>
      <c r="G40">
        <v>0.202022926500337</v>
      </c>
      <c r="H40">
        <v>0.28596162169961</v>
      </c>
      <c r="I40">
        <v>2.909210526315789</v>
      </c>
    </row>
    <row r="41" spans="1:9">
      <c r="A41" s="1" t="s">
        <v>53</v>
      </c>
      <c r="B41">
        <f>HYPERLINK("https://www.suredividend.com/sure-analysis-research-database/","CDW Corp")</f>
        <v>0</v>
      </c>
      <c r="C41">
        <v>0.09757579104312701</v>
      </c>
      <c r="D41">
        <v>0.227507633323781</v>
      </c>
      <c r="E41">
        <v>0.167443846573585</v>
      </c>
      <c r="F41">
        <v>0.113002575876357</v>
      </c>
      <c r="G41">
        <v>0.08925226525671001</v>
      </c>
      <c r="H41">
        <v>0.475010315276404</v>
      </c>
      <c r="I41">
        <v>1.787798542422899</v>
      </c>
    </row>
    <row r="42" spans="1:9">
      <c r="A42" s="1" t="s">
        <v>54</v>
      </c>
      <c r="B42">
        <f>HYPERLINK("https://www.suredividend.com/sure-analysis-CEG/","Constellation Energy Corporation")</f>
        <v>0</v>
      </c>
      <c r="C42">
        <v>-0.07417735638594501</v>
      </c>
      <c r="D42">
        <v>-0.047582983635639</v>
      </c>
      <c r="E42">
        <v>0.537592278693231</v>
      </c>
      <c r="F42">
        <v>-0.037234659552256</v>
      </c>
      <c r="G42">
        <v>0.57998933983096</v>
      </c>
      <c r="H42">
        <v>0.57998933983096</v>
      </c>
      <c r="I42">
        <v>0.57998933983096</v>
      </c>
    </row>
    <row r="43" spans="1:9">
      <c r="A43" s="1" t="s">
        <v>55</v>
      </c>
      <c r="B43">
        <f>HYPERLINK("https://www.suredividend.com/sure-analysis-research-database/","Ceva Inc.")</f>
        <v>0</v>
      </c>
      <c r="C43">
        <v>0.191056910569105</v>
      </c>
      <c r="D43">
        <v>0.236286919831223</v>
      </c>
      <c r="E43">
        <v>-0.129624628679449</v>
      </c>
      <c r="F43">
        <v>0.259968725566849</v>
      </c>
      <c r="G43">
        <v>-0.116259939676446</v>
      </c>
      <c r="H43">
        <v>-0.4996118615121871</v>
      </c>
      <c r="I43">
        <v>-0.334778121775025</v>
      </c>
    </row>
    <row r="44" spans="1:9">
      <c r="A44" s="1" t="s">
        <v>56</v>
      </c>
      <c r="B44">
        <f>HYPERLINK("https://www.suredividend.com/sure-analysis-research-database/","Charter Communications Inc.")</f>
        <v>0</v>
      </c>
      <c r="C44">
        <v>0.232681894566503</v>
      </c>
      <c r="D44">
        <v>0.19888014527845</v>
      </c>
      <c r="E44">
        <v>-0.196107480618581</v>
      </c>
      <c r="F44">
        <v>0.168121498083161</v>
      </c>
      <c r="G44">
        <v>-0.304692025487545</v>
      </c>
      <c r="H44">
        <v>-0.391002875021139</v>
      </c>
      <c r="I44">
        <v>0.08211992897145201</v>
      </c>
    </row>
    <row r="45" spans="1:9">
      <c r="A45" s="1" t="s">
        <v>57</v>
      </c>
      <c r="B45">
        <f>HYPERLINK("https://www.suredividend.com/sure-analysis-research-database/","Clearfield Inc")</f>
        <v>0</v>
      </c>
      <c r="C45">
        <v>-0.249412005317517</v>
      </c>
      <c r="D45">
        <v>-0.307873644507307</v>
      </c>
      <c r="E45">
        <v>-0.083645443196004</v>
      </c>
      <c r="F45">
        <v>-0.22031017633312</v>
      </c>
      <c r="G45">
        <v>0.5643648763853361</v>
      </c>
      <c r="H45">
        <v>1.272445820433437</v>
      </c>
      <c r="I45">
        <v>4.919354838709678</v>
      </c>
    </row>
    <row r="46" spans="1:9">
      <c r="A46" s="1" t="s">
        <v>58</v>
      </c>
      <c r="B46">
        <f>HYPERLINK("https://www.suredividend.com/sure-analysis-CMCSA/","Comcast Corp")</f>
        <v>0</v>
      </c>
      <c r="C46">
        <v>0.122291904218928</v>
      </c>
      <c r="D46">
        <v>0.291666666666666</v>
      </c>
      <c r="E46">
        <v>-0.060323552296801</v>
      </c>
      <c r="F46">
        <v>0.125822133257077</v>
      </c>
      <c r="G46">
        <v>-0.196776496990717</v>
      </c>
      <c r="H46">
        <v>-0.175566444695732</v>
      </c>
      <c r="I46">
        <v>0.015992134254444</v>
      </c>
    </row>
    <row r="47" spans="1:9">
      <c r="A47" s="1" t="s">
        <v>59</v>
      </c>
      <c r="B47">
        <f>HYPERLINK("https://www.suredividend.com/sure-analysis-research-database/","Comtech Telecommunications Corp.")</f>
        <v>0</v>
      </c>
      <c r="C47">
        <v>0.119521912350597</v>
      </c>
      <c r="D47">
        <v>0.5628476084538371</v>
      </c>
      <c r="E47">
        <v>0.316282555742926</v>
      </c>
      <c r="F47">
        <v>0.157331136738056</v>
      </c>
      <c r="G47">
        <v>-0.295873467710411</v>
      </c>
      <c r="H47">
        <v>-0.358353732052171</v>
      </c>
      <c r="I47">
        <v>-0.301356512053464</v>
      </c>
    </row>
    <row r="48" spans="1:9">
      <c r="A48" s="1" t="s">
        <v>60</v>
      </c>
      <c r="B48">
        <f>HYPERLINK("https://www.suredividend.com/sure-analysis-research-database/","PC Connection, Inc.")</f>
        <v>0</v>
      </c>
      <c r="C48">
        <v>0.011151662611516</v>
      </c>
      <c r="D48">
        <v>0.017169710493144</v>
      </c>
      <c r="E48">
        <v>0.072616133764071</v>
      </c>
      <c r="F48">
        <v>0.063326226012793</v>
      </c>
      <c r="G48">
        <v>0.205017240421115</v>
      </c>
      <c r="H48">
        <v>-0.01806546886537</v>
      </c>
      <c r="I48">
        <v>0.9216245376078911</v>
      </c>
    </row>
    <row r="49" spans="1:9">
      <c r="A49" s="1" t="s">
        <v>61</v>
      </c>
      <c r="B49">
        <f>HYPERLINK("https://www.suredividend.com/sure-analysis-research-database/","Cohu, Inc.")</f>
        <v>0</v>
      </c>
      <c r="C49">
        <v>0.083205873355766</v>
      </c>
      <c r="D49">
        <v>0.197902571041948</v>
      </c>
      <c r="E49">
        <v>0.208120095530535</v>
      </c>
      <c r="F49">
        <v>0.104836193447737</v>
      </c>
      <c r="G49">
        <v>0.118799368088467</v>
      </c>
      <c r="H49">
        <v>-0.265505081933209</v>
      </c>
      <c r="I49">
        <v>0.471682272899184</v>
      </c>
    </row>
    <row r="50" spans="1:9">
      <c r="A50" s="1" t="s">
        <v>62</v>
      </c>
      <c r="B50">
        <f>HYPERLINK("https://www.suredividend.com/sure-analysis-COST/","Costco Wholesale Corp")</f>
        <v>0</v>
      </c>
      <c r="C50">
        <v>0.039064190797731</v>
      </c>
      <c r="D50">
        <v>0.005848717721486</v>
      </c>
      <c r="E50">
        <v>-0.090003093280605</v>
      </c>
      <c r="F50">
        <v>0.05171960569550901</v>
      </c>
      <c r="G50">
        <v>0.003555325348117</v>
      </c>
      <c r="H50">
        <v>0.342365757832307</v>
      </c>
      <c r="I50">
        <v>1.674615138641451</v>
      </c>
    </row>
    <row r="51" spans="1:9">
      <c r="A51" s="1" t="s">
        <v>63</v>
      </c>
      <c r="B51">
        <f>HYPERLINK("https://www.suredividend.com/sure-analysis-research-database/","Copart, Inc.")</f>
        <v>0</v>
      </c>
      <c r="C51">
        <v>0.03980343980343901</v>
      </c>
      <c r="D51">
        <v>0.158077168658214</v>
      </c>
      <c r="E51">
        <v>0.026188166828321</v>
      </c>
      <c r="F51">
        <v>0.04253572015109201</v>
      </c>
      <c r="G51">
        <v>0.002131186360407</v>
      </c>
      <c r="H51">
        <v>0.09732065687121801</v>
      </c>
      <c r="I51">
        <v>1.779943069848915</v>
      </c>
    </row>
    <row r="52" spans="1:9">
      <c r="A52" s="1" t="s">
        <v>64</v>
      </c>
      <c r="B52">
        <f>HYPERLINK("https://www.suredividend.com/sure-analysis-research-database/","Salesforce Inc")</f>
        <v>0</v>
      </c>
      <c r="C52">
        <v>0.160782808902532</v>
      </c>
      <c r="D52">
        <v>-0.055690828494724</v>
      </c>
      <c r="E52">
        <v>-0.183976261127596</v>
      </c>
      <c r="F52">
        <v>0.140734595369183</v>
      </c>
      <c r="G52">
        <v>-0.308191922426016</v>
      </c>
      <c r="H52">
        <v>-0.319215015528649</v>
      </c>
      <c r="I52">
        <v>0.351290985437326</v>
      </c>
    </row>
    <row r="53" spans="1:9">
      <c r="A53" s="1" t="s">
        <v>65</v>
      </c>
      <c r="B53">
        <f>HYPERLINK("https://www.suredividend.com/sure-analysis-research-database/","Cerence Inc")</f>
        <v>0</v>
      </c>
      <c r="C53">
        <v>0.180431351920042</v>
      </c>
      <c r="D53">
        <v>0.4095477386934671</v>
      </c>
      <c r="E53">
        <v>-0.193096008629989</v>
      </c>
      <c r="F53">
        <v>0.211009174311926</v>
      </c>
      <c r="G53">
        <v>-0.626311407160699</v>
      </c>
      <c r="H53">
        <v>-0.8150803461063041</v>
      </c>
      <c r="I53">
        <v>0.461889250814332</v>
      </c>
    </row>
    <row r="54" spans="1:9">
      <c r="A54" s="1" t="s">
        <v>66</v>
      </c>
      <c r="B54">
        <f>HYPERLINK("https://www.suredividend.com/sure-analysis-research-database/","Corsair Gaming Inc")</f>
        <v>0</v>
      </c>
      <c r="C54">
        <v>0.019094766619519</v>
      </c>
      <c r="D54">
        <v>0.162096774193548</v>
      </c>
      <c r="E54">
        <v>-0.004834254143646</v>
      </c>
      <c r="F54">
        <v>0.061901252763448</v>
      </c>
      <c r="G54">
        <v>-0.29980563654033</v>
      </c>
      <c r="H54">
        <v>-0.607677647699428</v>
      </c>
      <c r="I54">
        <v>0.011228070175438</v>
      </c>
    </row>
    <row r="55" spans="1:9">
      <c r="A55" s="1" t="s">
        <v>67</v>
      </c>
      <c r="B55">
        <f>HYPERLINK("https://www.suredividend.com/sure-analysis-research-database/","Crowdstrike Holdings Inc")</f>
        <v>0</v>
      </c>
      <c r="C55">
        <v>-0.036702375407545</v>
      </c>
      <c r="D55">
        <v>-0.338472364380757</v>
      </c>
      <c r="E55">
        <v>-0.452857142857142</v>
      </c>
      <c r="F55">
        <v>-0.01785544686105</v>
      </c>
      <c r="G55">
        <v>-0.372245492624294</v>
      </c>
      <c r="H55">
        <v>-0.5320814479638011</v>
      </c>
      <c r="I55">
        <v>0.782931034482758</v>
      </c>
    </row>
    <row r="56" spans="1:9">
      <c r="A56" s="1" t="s">
        <v>68</v>
      </c>
      <c r="B56">
        <f>HYPERLINK("https://www.suredividend.com/sure-analysis-CSCO/","Cisco Systems, Inc.")</f>
        <v>0</v>
      </c>
      <c r="C56">
        <v>-0.010621333186696</v>
      </c>
      <c r="D56">
        <v>0.101724653620877</v>
      </c>
      <c r="E56">
        <v>0.06755880929994701</v>
      </c>
      <c r="F56">
        <v>-0.010206845187717</v>
      </c>
      <c r="G56">
        <v>-0.154593082410006</v>
      </c>
      <c r="H56">
        <v>0.090984568095581</v>
      </c>
      <c r="I56">
        <v>0.296976586217891</v>
      </c>
    </row>
    <row r="57" spans="1:9">
      <c r="A57" s="1" t="s">
        <v>69</v>
      </c>
      <c r="B57">
        <f>HYPERLINK("https://www.suredividend.com/sure-analysis-research-database/","CSG Systems International Inc.")</f>
        <v>0</v>
      </c>
      <c r="C57">
        <v>0.030960854092526</v>
      </c>
      <c r="D57">
        <v>-0.044622746355089</v>
      </c>
      <c r="E57">
        <v>-0.07465670945753801</v>
      </c>
      <c r="F57">
        <v>0.012937062937062</v>
      </c>
      <c r="G57">
        <v>0.050172279729354</v>
      </c>
      <c r="H57">
        <v>0.335266096824076</v>
      </c>
      <c r="I57">
        <v>0.409406584852649</v>
      </c>
    </row>
    <row r="58" spans="1:9">
      <c r="A58" s="1" t="s">
        <v>70</v>
      </c>
      <c r="B58">
        <f>HYPERLINK("https://www.suredividend.com/sure-analysis-research-database/","CTS Corp.")</f>
        <v>0</v>
      </c>
      <c r="C58">
        <v>0.170793974980852</v>
      </c>
      <c r="D58">
        <v>0.045454234591176</v>
      </c>
      <c r="E58">
        <v>0.222053454845844</v>
      </c>
      <c r="F58">
        <v>0.163368848300355</v>
      </c>
      <c r="G58">
        <v>0.370141316363419</v>
      </c>
      <c r="H58">
        <v>0.3282897328359241</v>
      </c>
      <c r="I58">
        <v>0.7276323224712751</v>
      </c>
    </row>
    <row r="59" spans="1:9">
      <c r="A59" s="1" t="s">
        <v>71</v>
      </c>
      <c r="B59">
        <f>HYPERLINK("https://www.suredividend.com/sure-analysis-CTSH/","Cognizant Technology Solutions Corp.")</f>
        <v>0</v>
      </c>
      <c r="C59">
        <v>0.127808736293366</v>
      </c>
      <c r="D59">
        <v>0.045562110455621</v>
      </c>
      <c r="E59">
        <v>-0.08271367040267601</v>
      </c>
      <c r="F59">
        <v>0.09704493792621101</v>
      </c>
      <c r="G59">
        <v>-0.243876836527232</v>
      </c>
      <c r="H59">
        <v>-0.202251091278292</v>
      </c>
      <c r="I59">
        <v>-0.134102345404007</v>
      </c>
    </row>
    <row r="60" spans="1:9">
      <c r="A60" s="1" t="s">
        <v>72</v>
      </c>
      <c r="B60">
        <f>HYPERLINK("https://www.suredividend.com/sure-analysis-research-database/","Citrix Systems, Inc.")</f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 s="1" t="s">
        <v>73</v>
      </c>
      <c r="B61">
        <f>HYPERLINK("https://www.suredividend.com/sure-analysis-research-database/","Diebold Nixdorf Inc")</f>
        <v>0</v>
      </c>
      <c r="C61">
        <v>0.556338028169014</v>
      </c>
      <c r="D61">
        <v>0</v>
      </c>
      <c r="E61">
        <v>-0.364942528735632</v>
      </c>
      <c r="F61">
        <v>0.556338028169014</v>
      </c>
      <c r="G61">
        <v>-0.767368421052631</v>
      </c>
      <c r="H61">
        <v>-0.8305214723926381</v>
      </c>
      <c r="I61">
        <v>-0.878062910710049</v>
      </c>
    </row>
    <row r="62" spans="1:9">
      <c r="A62" s="1" t="s">
        <v>74</v>
      </c>
      <c r="B62">
        <f>HYPERLINK("https://www.suredividend.com/sure-analysis-research-database/","Datadog Inc")</f>
        <v>0</v>
      </c>
      <c r="C62">
        <v>-0.079305429571076</v>
      </c>
      <c r="D62">
        <v>-0.13511868533171</v>
      </c>
      <c r="E62">
        <v>-0.298132964536204</v>
      </c>
      <c r="F62">
        <v>-0.033333333333333</v>
      </c>
      <c r="G62">
        <v>-0.434090003982477</v>
      </c>
      <c r="H62">
        <v>-0.312463712018579</v>
      </c>
      <c r="I62">
        <v>0.8921438082556591</v>
      </c>
    </row>
    <row r="63" spans="1:9">
      <c r="A63" s="1" t="s">
        <v>75</v>
      </c>
      <c r="B63">
        <f>HYPERLINK("https://www.suredividend.com/sure-analysis-research-database/","Digi International, Inc.")</f>
        <v>0</v>
      </c>
      <c r="C63">
        <v>-0.109420099711361</v>
      </c>
      <c r="D63">
        <v>-0.10306553911205</v>
      </c>
      <c r="E63">
        <v>0.264059590316573</v>
      </c>
      <c r="F63">
        <v>-0.07140902872777001</v>
      </c>
      <c r="G63">
        <v>0.5329719963866301</v>
      </c>
      <c r="H63">
        <v>0.7351738241308791</v>
      </c>
      <c r="I63">
        <v>2.343842364532019</v>
      </c>
    </row>
    <row r="64" spans="1:9">
      <c r="A64" s="1" t="s">
        <v>76</v>
      </c>
      <c r="B64">
        <f>HYPERLINK("https://www.suredividend.com/sure-analysis-research-database/","Diodes, Inc.")</f>
        <v>0</v>
      </c>
      <c r="C64">
        <v>0.07758299142111101</v>
      </c>
      <c r="D64">
        <v>0.204084467907752</v>
      </c>
      <c r="E64">
        <v>0.124562086414947</v>
      </c>
      <c r="F64">
        <v>0.138297872340425</v>
      </c>
      <c r="G64">
        <v>0.004636606004404</v>
      </c>
      <c r="H64">
        <v>0.08445945945945901</v>
      </c>
      <c r="I64">
        <v>1.809400324149108</v>
      </c>
    </row>
    <row r="65" spans="1:9">
      <c r="A65" s="1" t="s">
        <v>77</v>
      </c>
      <c r="B65">
        <f>HYPERLINK("https://www.suredividend.com/sure-analysis-research-database/","Dollar Tree Inc")</f>
        <v>0</v>
      </c>
      <c r="C65">
        <v>0.05428734484234501</v>
      </c>
      <c r="D65">
        <v>0.029106608174918</v>
      </c>
      <c r="E65">
        <v>-0.139154240447343</v>
      </c>
      <c r="F65">
        <v>0.04489536199095</v>
      </c>
      <c r="G65">
        <v>0.170799334548047</v>
      </c>
      <c r="H65">
        <v>0.371091938027646</v>
      </c>
      <c r="I65">
        <v>0.288154798221912</v>
      </c>
    </row>
    <row r="66" spans="1:9">
      <c r="A66" s="1" t="s">
        <v>78</v>
      </c>
      <c r="B66">
        <f>HYPERLINK("https://www.suredividend.com/sure-analysis-research-database/","DocuSign Inc")</f>
        <v>0</v>
      </c>
      <c r="C66">
        <v>-0.001237186284906</v>
      </c>
      <c r="D66">
        <v>0.181970299100606</v>
      </c>
      <c r="E66">
        <v>-0.162566686425607</v>
      </c>
      <c r="F66">
        <v>0.019667989895344</v>
      </c>
      <c r="G66">
        <v>-0.513390166193059</v>
      </c>
      <c r="H66">
        <v>-0.7774671182169011</v>
      </c>
      <c r="I66">
        <v>0.422350868361439</v>
      </c>
    </row>
    <row r="67" spans="1:9">
      <c r="A67" s="1" t="s">
        <v>79</v>
      </c>
      <c r="B67">
        <f>HYPERLINK("https://www.suredividend.com/sure-analysis-research-database/","DXC Technology Co")</f>
        <v>0</v>
      </c>
      <c r="C67">
        <v>0.06009705113848401</v>
      </c>
      <c r="D67">
        <v>-0.019675526406627</v>
      </c>
      <c r="E67">
        <v>-0.09178125999360401</v>
      </c>
      <c r="F67">
        <v>0.071698113207547</v>
      </c>
      <c r="G67">
        <v>-0.070072036673215</v>
      </c>
      <c r="H67">
        <v>-0.030716723549488</v>
      </c>
      <c r="I67">
        <v>-0.658317091364084</v>
      </c>
    </row>
    <row r="68" spans="1:9">
      <c r="A68" s="1" t="s">
        <v>80</v>
      </c>
      <c r="B68">
        <f>HYPERLINK("https://www.suredividend.com/sure-analysis-research-database/","Dexcom Inc")</f>
        <v>0</v>
      </c>
      <c r="C68">
        <v>-0.060125479261066</v>
      </c>
      <c r="D68">
        <v>0.127299331103678</v>
      </c>
      <c r="E68">
        <v>0.28420050005953</v>
      </c>
      <c r="F68">
        <v>-0.04750971388202</v>
      </c>
      <c r="G68">
        <v>0.022127457948353</v>
      </c>
      <c r="H68">
        <v>0.173986394557823</v>
      </c>
      <c r="I68">
        <v>6.697413024085638</v>
      </c>
    </row>
    <row r="69" spans="1:9">
      <c r="A69" s="1" t="s">
        <v>81</v>
      </c>
      <c r="B69">
        <f>HYPERLINK("https://www.suredividend.com/sure-analysis-research-database/","Electronic Arts, Inc.")</f>
        <v>0</v>
      </c>
      <c r="C69">
        <v>0.028489795918367</v>
      </c>
      <c r="D69">
        <v>0.009494811906574</v>
      </c>
      <c r="E69">
        <v>-0.029551725147235</v>
      </c>
      <c r="F69">
        <v>0.03118349975446</v>
      </c>
      <c r="G69">
        <v>-0.08852631221030301</v>
      </c>
      <c r="H69">
        <v>-0.128705284683567</v>
      </c>
      <c r="I69">
        <v>0.09616477186217401</v>
      </c>
    </row>
    <row r="70" spans="1:9">
      <c r="A70" s="1" t="s">
        <v>82</v>
      </c>
      <c r="B70">
        <f>HYPERLINK("https://www.suredividend.com/sure-analysis-EBAY/","EBay Inc.")</f>
        <v>0</v>
      </c>
      <c r="C70">
        <v>0.13032945736434</v>
      </c>
      <c r="D70">
        <v>0.220925820775625</v>
      </c>
      <c r="E70">
        <v>0.010267224991231</v>
      </c>
      <c r="F70">
        <v>0.125150711357607</v>
      </c>
      <c r="G70">
        <v>-0.20516895695886</v>
      </c>
      <c r="H70">
        <v>-0.151576202676189</v>
      </c>
      <c r="I70">
        <v>0.277121030893409</v>
      </c>
    </row>
    <row r="71" spans="1:9">
      <c r="A71" s="1" t="s">
        <v>83</v>
      </c>
      <c r="B71">
        <f>HYPERLINK("https://www.suredividend.com/sure-analysis-research-database/","Ebix Inc.")</f>
        <v>0</v>
      </c>
      <c r="C71">
        <v>-0.02577059120768</v>
      </c>
      <c r="D71">
        <v>0.055917629662084</v>
      </c>
      <c r="E71">
        <v>-0.110832349468713</v>
      </c>
      <c r="F71">
        <v>-0.034068136272545</v>
      </c>
      <c r="G71">
        <v>-0.343878467779259</v>
      </c>
      <c r="H71">
        <v>-0.56316640912819</v>
      </c>
      <c r="I71">
        <v>-0.7579449425182011</v>
      </c>
    </row>
    <row r="72" spans="1:9">
      <c r="A72" s="1" t="s">
        <v>84</v>
      </c>
      <c r="B72">
        <f>HYPERLINK("https://www.suredividend.com/sure-analysis-research-database/","8X8 Inc.")</f>
        <v>0</v>
      </c>
      <c r="C72">
        <v>-0.047722342733188</v>
      </c>
      <c r="D72">
        <v>0.35076923076923</v>
      </c>
      <c r="E72">
        <v>-0.224381625441696</v>
      </c>
      <c r="F72">
        <v>0.016203703703703</v>
      </c>
      <c r="G72">
        <v>-0.7178663239074551</v>
      </c>
      <c r="H72">
        <v>-0.8810942578548211</v>
      </c>
      <c r="I72">
        <v>-0.735542168674698</v>
      </c>
    </row>
    <row r="73" spans="1:9">
      <c r="A73" s="1" t="s">
        <v>85</v>
      </c>
      <c r="B73">
        <f>HYPERLINK("https://www.suredividend.com/sure-analysis-research-database/","Enphase Energy Inc")</f>
        <v>0</v>
      </c>
      <c r="C73">
        <v>-0.2982024597918631</v>
      </c>
      <c r="D73">
        <v>-0.116904761904761</v>
      </c>
      <c r="E73">
        <v>0.012558012558012</v>
      </c>
      <c r="F73">
        <v>-0.160099637681159</v>
      </c>
      <c r="G73">
        <v>0.765910172988414</v>
      </c>
      <c r="H73">
        <v>0.04927153566881901</v>
      </c>
      <c r="I73">
        <v>113.1230769230769</v>
      </c>
    </row>
    <row r="74" spans="1:9">
      <c r="A74" s="1" t="s">
        <v>86</v>
      </c>
      <c r="B74">
        <f>HYPERLINK("https://www.suredividend.com/sure-analysis-research-database/","EPAM Systems Inc")</f>
        <v>0</v>
      </c>
      <c r="C74">
        <v>0.017788135343225</v>
      </c>
      <c r="D74">
        <v>0.041129786656205</v>
      </c>
      <c r="E74">
        <v>0.042608485434546</v>
      </c>
      <c r="F74">
        <v>0.05272472081528001</v>
      </c>
      <c r="G74">
        <v>-0.257558477329947</v>
      </c>
      <c r="H74">
        <v>-0.05021196938831601</v>
      </c>
      <c r="I74">
        <v>2.045189761694616</v>
      </c>
    </row>
    <row r="75" spans="1:9">
      <c r="A75" s="1" t="s">
        <v>87</v>
      </c>
      <c r="B75">
        <f>HYPERLINK("https://www.suredividend.com/sure-analysis-research-database/","Evertec Inc")</f>
        <v>0</v>
      </c>
      <c r="C75">
        <v>0.147143313118416</v>
      </c>
      <c r="D75">
        <v>0.082406230612158</v>
      </c>
      <c r="E75">
        <v>-0.047437304199863</v>
      </c>
      <c r="F75">
        <v>0.109944410129709</v>
      </c>
      <c r="G75">
        <v>-0.19091956921082</v>
      </c>
      <c r="H75">
        <v>-0.04901766223457001</v>
      </c>
      <c r="I75">
        <v>1.572913534641982</v>
      </c>
    </row>
    <row r="76" spans="1:9">
      <c r="A76" s="1" t="s">
        <v>88</v>
      </c>
      <c r="B76">
        <f>HYPERLINK("https://www.suredividend.com/sure-analysis-research-database/","Exlservice Hldgs Inc")</f>
        <v>0</v>
      </c>
      <c r="C76">
        <v>-0.02934433745988</v>
      </c>
      <c r="D76">
        <v>0.03167641325536</v>
      </c>
      <c r="E76">
        <v>0.168806073153899</v>
      </c>
      <c r="F76">
        <v>-0.00041314997344</v>
      </c>
      <c r="G76">
        <v>0.352823707963894</v>
      </c>
      <c r="H76">
        <v>0.9901292596944771</v>
      </c>
      <c r="I76">
        <v>1.666666666666667</v>
      </c>
    </row>
    <row r="77" spans="1:9">
      <c r="A77" s="1" t="s">
        <v>89</v>
      </c>
      <c r="B77">
        <f>HYPERLINK("https://www.suredividend.com/sure-analysis-research-database/","Extreme Networks Inc.")</f>
        <v>0</v>
      </c>
      <c r="C77">
        <v>0.027203482045701</v>
      </c>
      <c r="D77">
        <v>0.258666666666666</v>
      </c>
      <c r="E77">
        <v>0.705510388437217</v>
      </c>
      <c r="F77">
        <v>0.031130529765155</v>
      </c>
      <c r="G77">
        <v>0.511609287429943</v>
      </c>
      <c r="H77">
        <v>1.380832282471626</v>
      </c>
      <c r="I77">
        <v>0.368115942028985</v>
      </c>
    </row>
    <row r="78" spans="1:9">
      <c r="A78" s="1" t="s">
        <v>90</v>
      </c>
      <c r="B78">
        <f>HYPERLINK("https://www.suredividend.com/sure-analysis-research-database/","Faro Technologies Inc.")</f>
        <v>0</v>
      </c>
      <c r="C78">
        <v>-0.05525423728813501</v>
      </c>
      <c r="D78">
        <v>0.065774378585086</v>
      </c>
      <c r="E78">
        <v>-0.136617100371747</v>
      </c>
      <c r="F78">
        <v>-0.052363141788507</v>
      </c>
      <c r="G78">
        <v>-0.5315179021684311</v>
      </c>
      <c r="H78">
        <v>-0.629141716566866</v>
      </c>
      <c r="I78">
        <v>-0.487683823529411</v>
      </c>
    </row>
    <row r="79" spans="1:9">
      <c r="A79" s="1" t="s">
        <v>91</v>
      </c>
      <c r="B79">
        <f>HYPERLINK("https://www.suredividend.com/sure-analysis-FAST/","Fastenal Co.")</f>
        <v>0</v>
      </c>
      <c r="C79">
        <v>0.022110972048393</v>
      </c>
      <c r="D79">
        <v>0.070165744649717</v>
      </c>
      <c r="E79">
        <v>0.0180993124713</v>
      </c>
      <c r="F79">
        <v>0.03550295857988101</v>
      </c>
      <c r="G79">
        <v>-0.112018020597557</v>
      </c>
      <c r="H79">
        <v>0.06479147471446201</v>
      </c>
      <c r="I79">
        <v>1.083980146899335</v>
      </c>
    </row>
    <row r="80" spans="1:9">
      <c r="A80" s="1" t="s">
        <v>92</v>
      </c>
      <c r="B80">
        <f>HYPERLINK("https://www.suredividend.com/sure-analysis-research-database/","F5 Inc")</f>
        <v>0</v>
      </c>
      <c r="C80">
        <v>0.017873478291464</v>
      </c>
      <c r="D80">
        <v>-0.020119225037257</v>
      </c>
      <c r="E80">
        <v>-0.07766371229994201</v>
      </c>
      <c r="F80">
        <v>0.007943697303324001</v>
      </c>
      <c r="G80">
        <v>-0.346244237548585</v>
      </c>
      <c r="H80">
        <v>-0.280348258706467</v>
      </c>
      <c r="I80">
        <v>0.04244739117901401</v>
      </c>
    </row>
    <row r="81" spans="1:9">
      <c r="A81" s="1" t="s">
        <v>93</v>
      </c>
      <c r="B81">
        <f>HYPERLINK("https://www.suredividend.com/sure-analysis-research-database/","Fidelity National Information Services, Inc.")</f>
        <v>0</v>
      </c>
      <c r="C81">
        <v>0.106255612092188</v>
      </c>
      <c r="D81">
        <v>-0.04374553696171801</v>
      </c>
      <c r="E81">
        <v>-0.243461654190743</v>
      </c>
      <c r="F81">
        <v>0.089462048636698</v>
      </c>
      <c r="G81">
        <v>-0.324066682577434</v>
      </c>
      <c r="H81">
        <v>-0.4275775658727191</v>
      </c>
      <c r="I81">
        <v>-0.196998303180938</v>
      </c>
    </row>
    <row r="82" spans="1:9">
      <c r="A82" s="1" t="s">
        <v>94</v>
      </c>
      <c r="B82">
        <f>HYPERLINK("https://www.suredividend.com/sure-analysis-research-database/","Fiserv, Inc.")</f>
        <v>0</v>
      </c>
      <c r="C82">
        <v>0.028771999209017</v>
      </c>
      <c r="D82">
        <v>0.07556336572255501</v>
      </c>
      <c r="E82">
        <v>0.04910264166162501</v>
      </c>
      <c r="F82">
        <v>0.0294845156822</v>
      </c>
      <c r="G82">
        <v>-0.007724585161167001</v>
      </c>
      <c r="H82">
        <v>-0.04497475906379</v>
      </c>
      <c r="I82">
        <v>0.506769965969154</v>
      </c>
    </row>
    <row r="83" spans="1:9">
      <c r="A83" s="1" t="s">
        <v>95</v>
      </c>
      <c r="B83">
        <f>HYPERLINK("https://www.suredividend.com/sure-analysis-research-database/","Fleetcor Technologies Inc")</f>
        <v>0</v>
      </c>
      <c r="C83">
        <v>0.092713775089359</v>
      </c>
      <c r="D83">
        <v>0.165659646858684</v>
      </c>
      <c r="E83">
        <v>-0.100493413607351</v>
      </c>
      <c r="F83">
        <v>0.08182709059233401</v>
      </c>
      <c r="G83">
        <v>-0.122344419416103</v>
      </c>
      <c r="H83">
        <v>-0.263436874490325</v>
      </c>
      <c r="I83">
        <v>-0.038422453423663</v>
      </c>
    </row>
    <row r="84" spans="1:9">
      <c r="A84" s="1" t="s">
        <v>96</v>
      </c>
      <c r="B84">
        <f>HYPERLINK("https://www.suredividend.com/sure-analysis-research-database/","Fabrinet")</f>
        <v>0</v>
      </c>
      <c r="C84">
        <v>0.016968411483978</v>
      </c>
      <c r="D84">
        <v>0.26056338028169</v>
      </c>
      <c r="E84">
        <v>0.487369820518502</v>
      </c>
      <c r="F84">
        <v>0.047028544688816</v>
      </c>
      <c r="G84">
        <v>0.191109928134149</v>
      </c>
      <c r="H84">
        <v>0.5777412151839221</v>
      </c>
      <c r="I84">
        <v>3.839581831290555</v>
      </c>
    </row>
    <row r="85" spans="1:9">
      <c r="A85" s="1" t="s">
        <v>97</v>
      </c>
      <c r="B85">
        <f>HYPERLINK("https://www.suredividend.com/sure-analysis-research-database/","FormFactor Inc.")</f>
        <v>0</v>
      </c>
      <c r="C85">
        <v>0.142477876106194</v>
      </c>
      <c r="D85">
        <v>-0.027495291902071</v>
      </c>
      <c r="E85">
        <v>-0.3662248404516441</v>
      </c>
      <c r="F85">
        <v>0.161493477282951</v>
      </c>
      <c r="G85">
        <v>-0.367001716106888</v>
      </c>
      <c r="H85">
        <v>-0.465756259052348</v>
      </c>
      <c r="I85">
        <v>0.6658064516129031</v>
      </c>
    </row>
    <row r="86" spans="1:9">
      <c r="A86" s="1" t="s">
        <v>98</v>
      </c>
      <c r="B86">
        <f>HYPERLINK("https://www.suredividend.com/sure-analysis-research-database/","Fortinet Inc")</f>
        <v>0</v>
      </c>
      <c r="C86">
        <v>-0.014797040591881</v>
      </c>
      <c r="D86">
        <v>-0.083348837209302</v>
      </c>
      <c r="E86">
        <v>-0.203524086647267</v>
      </c>
      <c r="F86">
        <v>0.007772550623849001</v>
      </c>
      <c r="G86">
        <v>-0.146544257751602</v>
      </c>
      <c r="H86">
        <v>0.644965277777777</v>
      </c>
      <c r="I86">
        <v>4.354270810693328</v>
      </c>
    </row>
    <row r="87" spans="1:9">
      <c r="A87" s="1" t="s">
        <v>99</v>
      </c>
      <c r="B87">
        <f>HYPERLINK("https://www.suredividend.com/sure-analysis-GLW/","Corning, Inc.")</f>
        <v>0</v>
      </c>
      <c r="C87">
        <v>0.118950983453012</v>
      </c>
      <c r="D87">
        <v>0.122441309848921</v>
      </c>
      <c r="E87">
        <v>0.044980217101637</v>
      </c>
      <c r="F87">
        <v>0.122103944896681</v>
      </c>
      <c r="G87">
        <v>0.053767424356022</v>
      </c>
      <c r="H87">
        <v>-0.002635335761812</v>
      </c>
      <c r="I87">
        <v>0.184750306600421</v>
      </c>
    </row>
    <row r="88" spans="1:9">
      <c r="A88" s="1" t="s">
        <v>100</v>
      </c>
      <c r="B88">
        <f>HYPERLINK("https://www.suredividend.com/sure-analysis-research-database/","Alphabet Inc")</f>
        <v>0</v>
      </c>
      <c r="C88">
        <v>0.100055401662049</v>
      </c>
      <c r="D88">
        <v>-0.021679148600709</v>
      </c>
      <c r="E88">
        <v>-0.136995827538247</v>
      </c>
      <c r="F88">
        <v>0.118900033810436</v>
      </c>
      <c r="G88">
        <v>-0.236847769270977</v>
      </c>
      <c r="H88">
        <v>0.049887640449438</v>
      </c>
      <c r="I88">
        <v>0.745567071937829</v>
      </c>
    </row>
    <row r="89" spans="1:9">
      <c r="A89" s="1" t="s">
        <v>101</v>
      </c>
      <c r="B89">
        <f>HYPERLINK("https://www.suredividend.com/sure-analysis-research-database/","Alphabet Inc")</f>
        <v>0</v>
      </c>
      <c r="C89">
        <v>0.094217459254297</v>
      </c>
      <c r="D89">
        <v>-0.030752496786314</v>
      </c>
      <c r="E89">
        <v>-0.142732202203953</v>
      </c>
      <c r="F89">
        <v>0.110959990932789</v>
      </c>
      <c r="G89">
        <v>-0.24803320253315</v>
      </c>
      <c r="H89">
        <v>0.04046917708250401</v>
      </c>
      <c r="I89">
        <v>0.714385658067337</v>
      </c>
    </row>
    <row r="90" spans="1:9">
      <c r="A90" s="1" t="s">
        <v>102</v>
      </c>
      <c r="B90">
        <f>HYPERLINK("https://www.suredividend.com/sure-analysis-research-database/","Global Payments, Inc.")</f>
        <v>0</v>
      </c>
      <c r="C90">
        <v>0.168597974736402</v>
      </c>
      <c r="D90">
        <v>-0.017705692550832</v>
      </c>
      <c r="E90">
        <v>-0.06510912767181701</v>
      </c>
      <c r="F90">
        <v>0.127064035440998</v>
      </c>
      <c r="G90">
        <v>-0.198123749978509</v>
      </c>
      <c r="H90">
        <v>-0.400359762715169</v>
      </c>
      <c r="I90">
        <v>0.05703793306307701</v>
      </c>
    </row>
    <row r="91" spans="1:9">
      <c r="A91" s="1" t="s">
        <v>103</v>
      </c>
      <c r="B91">
        <f>HYPERLINK("https://www.suredividend.com/sure-analysis-research-database/","Harmonic, Inc.")</f>
        <v>0</v>
      </c>
      <c r="C91">
        <v>0.09811320754716901</v>
      </c>
      <c r="D91">
        <v>-0.023489932885906</v>
      </c>
      <c r="E91">
        <v>0.391013384321223</v>
      </c>
      <c r="F91">
        <v>0.110687022900763</v>
      </c>
      <c r="G91">
        <v>0.399038461538461</v>
      </c>
      <c r="H91">
        <v>0.7951881554595921</v>
      </c>
      <c r="I91">
        <v>2.683544303797468</v>
      </c>
    </row>
    <row r="92" spans="1:9">
      <c r="A92" s="1" t="s">
        <v>104</v>
      </c>
      <c r="B92">
        <f>HYPERLINK("https://www.suredividend.com/sure-analysis-HON/","Honeywell International Inc")</f>
        <v>0</v>
      </c>
      <c r="C92">
        <v>-0.06076243607624301</v>
      </c>
      <c r="D92">
        <v>0.116058357870081</v>
      </c>
      <c r="E92">
        <v>0.138951778755953</v>
      </c>
      <c r="F92">
        <v>-0.057256182921138</v>
      </c>
      <c r="G92">
        <v>0.010395526112845</v>
      </c>
      <c r="H92">
        <v>0.027010430233137</v>
      </c>
      <c r="I92">
        <v>0.4783068728866821</v>
      </c>
    </row>
    <row r="93" spans="1:9">
      <c r="A93" s="1" t="s">
        <v>105</v>
      </c>
      <c r="B93">
        <f>HYPERLINK("https://www.suredividend.com/sure-analysis-HPE/","Hewlett Packard Enterprise Co")</f>
        <v>0</v>
      </c>
      <c r="C93">
        <v>0.010773130544993</v>
      </c>
      <c r="D93">
        <v>0.192862271149934</v>
      </c>
      <c r="E93">
        <v>0.153164877272891</v>
      </c>
      <c r="F93">
        <v>-0.00062656641604</v>
      </c>
      <c r="G93">
        <v>0.020310251079481</v>
      </c>
      <c r="H93">
        <v>0.38654658622668</v>
      </c>
      <c r="I93">
        <v>0.153248255666823</v>
      </c>
    </row>
    <row r="94" spans="1:9">
      <c r="A94" s="1" t="s">
        <v>106</v>
      </c>
      <c r="B94">
        <f>HYPERLINK("https://www.suredividend.com/sure-analysis-HPQ/","HP Inc")</f>
        <v>0</v>
      </c>
      <c r="C94">
        <v>0.045710003746721</v>
      </c>
      <c r="D94">
        <v>0.051315179846088</v>
      </c>
      <c r="E94">
        <v>-0.150809636530702</v>
      </c>
      <c r="F94">
        <v>0.03870487532564201</v>
      </c>
      <c r="G94">
        <v>-0.17393286095671</v>
      </c>
      <c r="H94">
        <v>0.1579951871214</v>
      </c>
      <c r="I94">
        <v>0.349606626660412</v>
      </c>
    </row>
    <row r="95" spans="1:9">
      <c r="A95" s="1" t="s">
        <v>107</v>
      </c>
      <c r="B95">
        <f>HYPERLINK("https://www.suredividend.com/sure-analysis-IBM/","International Business Machines Corp.")</f>
        <v>0</v>
      </c>
      <c r="C95">
        <v>-0.006613198255241001</v>
      </c>
      <c r="D95">
        <v>0.09994975441985801</v>
      </c>
      <c r="E95">
        <v>0.137897548926773</v>
      </c>
      <c r="F95">
        <v>0.002200298104904</v>
      </c>
      <c r="G95">
        <v>0.145749569329614</v>
      </c>
      <c r="H95">
        <v>0.182372599771061</v>
      </c>
      <c r="I95">
        <v>0.105164373633219</v>
      </c>
    </row>
    <row r="96" spans="1:9">
      <c r="A96" s="1" t="s">
        <v>108</v>
      </c>
      <c r="B96">
        <f>HYPERLINK("https://www.suredividend.com/sure-analysis-research-database/","Ichor Holdings Ltd")</f>
        <v>0</v>
      </c>
      <c r="C96">
        <v>0.129282938890851</v>
      </c>
      <c r="D96">
        <v>0.3809935205183581</v>
      </c>
      <c r="E96">
        <v>0.031290322580645</v>
      </c>
      <c r="F96">
        <v>0.192020879940342</v>
      </c>
      <c r="G96">
        <v>-0.223652258377853</v>
      </c>
      <c r="H96">
        <v>-0.218337408312958</v>
      </c>
      <c r="I96">
        <v>-0.012966965112689</v>
      </c>
    </row>
    <row r="97" spans="1:9">
      <c r="A97" s="1" t="s">
        <v>109</v>
      </c>
      <c r="B97">
        <f>HYPERLINK("https://www.suredividend.com/sure-analysis-research-database/","Interdigital Inc")</f>
        <v>0</v>
      </c>
      <c r="C97">
        <v>0.278549947167357</v>
      </c>
      <c r="D97">
        <v>0.308954438316666</v>
      </c>
      <c r="E97">
        <v>0.00021937424292</v>
      </c>
      <c r="F97">
        <v>0.279327234908635</v>
      </c>
      <c r="G97">
        <v>-0.047555614759557</v>
      </c>
      <c r="H97">
        <v>-0.034778353385869</v>
      </c>
      <c r="I97">
        <v>-0.114244447134808</v>
      </c>
    </row>
    <row r="98" spans="1:9">
      <c r="A98" s="1" t="s">
        <v>110</v>
      </c>
      <c r="B98">
        <f>HYPERLINK("https://www.suredividend.com/sure-analysis-research-database/","Idexx Laboratories, Inc.")</f>
        <v>0</v>
      </c>
      <c r="C98">
        <v>0.16940152131273</v>
      </c>
      <c r="D98">
        <v>0.4478898267436691</v>
      </c>
      <c r="E98">
        <v>0.227262457637755</v>
      </c>
      <c r="F98">
        <v>0.198352779684282</v>
      </c>
      <c r="G98">
        <v>-0.026057853215395</v>
      </c>
      <c r="H98">
        <v>-0.015228426395939</v>
      </c>
      <c r="I98">
        <v>1.706527154957648</v>
      </c>
    </row>
    <row r="99" spans="1:9">
      <c r="A99" s="1" t="s">
        <v>111</v>
      </c>
      <c r="B99">
        <f>HYPERLINK("https://www.suredividend.com/sure-analysis-research-database/","Illumina Inc")</f>
        <v>0</v>
      </c>
      <c r="C99">
        <v>0.035095715587966</v>
      </c>
      <c r="D99">
        <v>-0.07099677287396</v>
      </c>
      <c r="E99">
        <v>-0.012608695652173</v>
      </c>
      <c r="F99">
        <v>0.010830860534124</v>
      </c>
      <c r="G99">
        <v>-0.44146581406788</v>
      </c>
      <c r="H99">
        <v>-0.4951712895497321</v>
      </c>
      <c r="I99">
        <v>-0.160788339150071</v>
      </c>
    </row>
    <row r="100" spans="1:9">
      <c r="A100" s="1" t="s">
        <v>112</v>
      </c>
      <c r="B100">
        <f>HYPERLINK("https://www.suredividend.com/sure-analysis-INTC/","Intel Corp.")</f>
        <v>0</v>
      </c>
      <c r="C100">
        <v>0.08907938874394301</v>
      </c>
      <c r="D100">
        <v>0.098058668350206</v>
      </c>
      <c r="E100">
        <v>-0.263393532383458</v>
      </c>
      <c r="F100">
        <v>0.105561861520998</v>
      </c>
      <c r="G100">
        <v>-0.416223473330483</v>
      </c>
      <c r="H100">
        <v>-0.501019477658582</v>
      </c>
      <c r="I100">
        <v>-0.251182040669887</v>
      </c>
    </row>
    <row r="101" spans="1:9">
      <c r="A101" s="1" t="s">
        <v>113</v>
      </c>
      <c r="B101">
        <f>HYPERLINK("https://www.suredividend.com/sure-analysis-INTU/","Intuit Inc")</f>
        <v>0</v>
      </c>
      <c r="C101">
        <v>0.01409729495081</v>
      </c>
      <c r="D101">
        <v>-0.043878040467591</v>
      </c>
      <c r="E101">
        <v>-0.080679512411646</v>
      </c>
      <c r="F101">
        <v>0.024805720190734</v>
      </c>
      <c r="G101">
        <v>-0.241619897004182</v>
      </c>
      <c r="H101">
        <v>0.05531139201847601</v>
      </c>
      <c r="I101">
        <v>1.46298743726055</v>
      </c>
    </row>
    <row r="102" spans="1:9">
      <c r="A102" s="1" t="s">
        <v>114</v>
      </c>
      <c r="B102">
        <f>HYPERLINK("https://www.suredividend.com/sure-analysis-research-database/","Intuitive Surgical Inc")</f>
        <v>0</v>
      </c>
      <c r="C102">
        <v>-0.035279531109107</v>
      </c>
      <c r="D102">
        <v>0.175202526431415</v>
      </c>
      <c r="E102">
        <v>0.142469410456062</v>
      </c>
      <c r="F102">
        <v>-0.032334652345958</v>
      </c>
      <c r="G102">
        <v>-0.047341668830927</v>
      </c>
      <c r="H102">
        <v>-0.035508913006487</v>
      </c>
      <c r="I102">
        <v>0.778062461048403</v>
      </c>
    </row>
    <row r="103" spans="1:9">
      <c r="A103" s="1" t="s">
        <v>115</v>
      </c>
      <c r="B103">
        <f>HYPERLINK("https://www.suredividend.com/sure-analysis-research-database/","Gartner, Inc.")</f>
        <v>0</v>
      </c>
      <c r="C103">
        <v>-0.025977065293704</v>
      </c>
      <c r="D103">
        <v>0.149128559102674</v>
      </c>
      <c r="E103">
        <v>0.296421757582836</v>
      </c>
      <c r="F103">
        <v>-0.009460343904325002</v>
      </c>
      <c r="G103">
        <v>0.210411516649701</v>
      </c>
      <c r="H103">
        <v>1.063460585027268</v>
      </c>
      <c r="I103">
        <v>1.42417182380779</v>
      </c>
    </row>
    <row r="104" spans="1:9">
      <c r="A104" s="1" t="s">
        <v>116</v>
      </c>
      <c r="B104">
        <f>HYPERLINK("https://www.suredividend.com/sure-analysis-research-database/","Itron Inc.")</f>
        <v>0</v>
      </c>
      <c r="C104">
        <v>0.089583732975254</v>
      </c>
      <c r="D104">
        <v>0.286814680561848</v>
      </c>
      <c r="E104">
        <v>0.044117647058823</v>
      </c>
      <c r="F104">
        <v>0.12142152023692</v>
      </c>
      <c r="G104">
        <v>-0.029059829059829</v>
      </c>
      <c r="H104">
        <v>-0.4134655101197851</v>
      </c>
      <c r="I104">
        <v>-0.240641711229946</v>
      </c>
    </row>
    <row r="105" spans="1:9">
      <c r="A105" s="1" t="s">
        <v>117</v>
      </c>
      <c r="B105">
        <f>HYPERLINK("https://www.suredividend.com/sure-analysis-research-database/","JD.com Inc")</f>
        <v>0</v>
      </c>
      <c r="C105">
        <v>0.039745354439091</v>
      </c>
      <c r="D105">
        <v>0.433689205219454</v>
      </c>
      <c r="E105">
        <v>-0.05592876113107301</v>
      </c>
      <c r="F105">
        <v>0.07660787457687501</v>
      </c>
      <c r="G105">
        <v>-0.156620452686728</v>
      </c>
      <c r="H105">
        <v>-0.3485310415310111</v>
      </c>
      <c r="I105">
        <v>0.346254525201893</v>
      </c>
    </row>
    <row r="106" spans="1:9">
      <c r="A106" s="1" t="s">
        <v>118</v>
      </c>
      <c r="B106">
        <f>HYPERLINK("https://www.suredividend.com/sure-analysis-JKHY/","Jack Henry &amp; Associates, Inc.")</f>
        <v>0</v>
      </c>
      <c r="C106">
        <v>0.003197038532727</v>
      </c>
      <c r="D106">
        <v>-0.042640142206959</v>
      </c>
      <c r="E106">
        <v>-0.095171414580053</v>
      </c>
      <c r="F106">
        <v>0.018796992481203</v>
      </c>
      <c r="G106">
        <v>0.103813792056441</v>
      </c>
      <c r="H106">
        <v>0.194595666835644</v>
      </c>
      <c r="I106">
        <v>0.502246314305943</v>
      </c>
    </row>
    <row r="107" spans="1:9">
      <c r="A107" s="1" t="s">
        <v>119</v>
      </c>
      <c r="B107">
        <f>HYPERLINK("https://www.suredividend.com/sure-analysis-JNPR/","Juniper Networks Inc")</f>
        <v>0</v>
      </c>
      <c r="C107">
        <v>-0.009133858267716</v>
      </c>
      <c r="D107">
        <v>0.101135786913074</v>
      </c>
      <c r="E107">
        <v>0.090982230791638</v>
      </c>
      <c r="F107">
        <v>-0.015644555694618</v>
      </c>
      <c r="G107">
        <v>-0.02352418996893</v>
      </c>
      <c r="H107">
        <v>0.308777462069998</v>
      </c>
      <c r="I107">
        <v>0.279855497561114</v>
      </c>
    </row>
    <row r="108" spans="1:9">
      <c r="A108" s="1" t="s">
        <v>120</v>
      </c>
      <c r="B108">
        <f>HYPERLINK("https://www.suredividend.com/sure-analysis-KDP/","Keurig Dr Pepper Inc")</f>
        <v>0</v>
      </c>
      <c r="C108">
        <v>-0.044488673433151</v>
      </c>
      <c r="D108">
        <v>-0.072175695868228</v>
      </c>
      <c r="E108">
        <v>-0.03261408799282</v>
      </c>
      <c r="F108">
        <v>-0.02117819576436</v>
      </c>
      <c r="G108">
        <v>-0.06274302255249201</v>
      </c>
      <c r="H108">
        <v>0.147013337210685</v>
      </c>
      <c r="I108">
        <v>-0.6379770520630921</v>
      </c>
    </row>
    <row r="109" spans="1:9">
      <c r="A109" s="1" t="s">
        <v>121</v>
      </c>
      <c r="B109">
        <f>HYPERLINK("https://www.suredividend.com/sure-analysis-research-database/","Keysight Technologies Inc")</f>
        <v>0</v>
      </c>
      <c r="C109">
        <v>0.027862354225311</v>
      </c>
      <c r="D109">
        <v>0.058948863636363</v>
      </c>
      <c r="E109">
        <v>0.166362451108213</v>
      </c>
      <c r="F109">
        <v>0.045887648331092</v>
      </c>
      <c r="G109">
        <v>0.031714911774881</v>
      </c>
      <c r="H109">
        <v>0.219798200163621</v>
      </c>
      <c r="I109">
        <v>2.86186056550831</v>
      </c>
    </row>
    <row r="110" spans="1:9">
      <c r="A110" s="1" t="s">
        <v>122</v>
      </c>
      <c r="B110">
        <f>HYPERLINK("https://www.suredividend.com/sure-analysis-KHC/","Kraft Heinz Co")</f>
        <v>0</v>
      </c>
      <c r="C110">
        <v>-0.007466401194624</v>
      </c>
      <c r="D110">
        <v>0.144382111138212</v>
      </c>
      <c r="E110">
        <v>0.07278704047430701</v>
      </c>
      <c r="F110">
        <v>-0.020388111029231</v>
      </c>
      <c r="G110">
        <v>0.12324739044958</v>
      </c>
      <c r="H110">
        <v>0.321750889066389</v>
      </c>
      <c r="I110">
        <v>-0.3681715632842401</v>
      </c>
    </row>
    <row r="111" spans="1:9">
      <c r="A111" s="1" t="s">
        <v>123</v>
      </c>
      <c r="B111">
        <f>HYPERLINK("https://www.suredividend.com/sure-analysis-KLAC/","KLA Corp.")</f>
        <v>0</v>
      </c>
      <c r="C111">
        <v>0.043021321639195</v>
      </c>
      <c r="D111">
        <v>0.428860954238125</v>
      </c>
      <c r="E111">
        <v>0.155830920522904</v>
      </c>
      <c r="F111">
        <v>0.097658011298835</v>
      </c>
      <c r="G111">
        <v>0.123887823584508</v>
      </c>
      <c r="H111">
        <v>0.389577213955606</v>
      </c>
      <c r="I111">
        <v>2.951661492951749</v>
      </c>
    </row>
    <row r="112" spans="1:9">
      <c r="A112" s="1" t="s">
        <v>124</v>
      </c>
      <c r="B112">
        <f>HYPERLINK("https://www.suredividend.com/sure-analysis-KLIC/","Kulicke &amp; Soffa Industries, Inc.")</f>
        <v>0</v>
      </c>
      <c r="C112">
        <v>0.071536306830424</v>
      </c>
      <c r="D112">
        <v>0.237686598738669</v>
      </c>
      <c r="E112">
        <v>-0.010035016054831</v>
      </c>
      <c r="F112">
        <v>0.123587889742431</v>
      </c>
      <c r="G112">
        <v>-0.03798349889251</v>
      </c>
      <c r="H112">
        <v>0.325059152047406</v>
      </c>
      <c r="I112">
        <v>1.111013948907774</v>
      </c>
    </row>
    <row r="113" spans="1:9">
      <c r="A113" s="1" t="s">
        <v>125</v>
      </c>
      <c r="B113">
        <f>HYPERLINK("https://www.suredividend.com/sure-analysis-research-database/","Knowles Corp")</f>
        <v>0</v>
      </c>
      <c r="C113">
        <v>0.127921279212791</v>
      </c>
      <c r="D113">
        <v>0.459029435163086</v>
      </c>
      <c r="E113">
        <v>-0.043296817944705</v>
      </c>
      <c r="F113">
        <v>0.116930572472594</v>
      </c>
      <c r="G113">
        <v>-0.161791590493601</v>
      </c>
      <c r="H113">
        <v>-0.077464788732394</v>
      </c>
      <c r="I113">
        <v>0.134199134199133</v>
      </c>
    </row>
    <row r="114" spans="1:9">
      <c r="A114" s="1" t="s">
        <v>126</v>
      </c>
      <c r="B114">
        <f>HYPERLINK("https://www.suredividend.com/sure-analysis-research-database/","Lucid Group Inc")</f>
        <v>0</v>
      </c>
      <c r="C114">
        <v>0.089136490250696</v>
      </c>
      <c r="D114">
        <v>-0.412471825694966</v>
      </c>
      <c r="E114">
        <v>-0.635940409683426</v>
      </c>
      <c r="F114">
        <v>0.144948755490483</v>
      </c>
      <c r="G114">
        <v>-0.7928476821192051</v>
      </c>
      <c r="H114">
        <v>-0.5609208309938231</v>
      </c>
      <c r="I114">
        <v>-0.209302325581395</v>
      </c>
    </row>
    <row r="115" spans="1:9">
      <c r="A115" s="1" t="s">
        <v>127</v>
      </c>
      <c r="B115">
        <f>HYPERLINK("https://www.suredividend.com/sure-analysis-research-database/","Liveperson Inc")</f>
        <v>0</v>
      </c>
      <c r="C115">
        <v>0.050373134328358</v>
      </c>
      <c r="D115">
        <v>0.281001137656427</v>
      </c>
      <c r="E115">
        <v>-0.299315494710641</v>
      </c>
      <c r="F115">
        <v>0.110453648915187</v>
      </c>
      <c r="G115">
        <v>-0.619723066531577</v>
      </c>
      <c r="H115">
        <v>-0.8241998438719751</v>
      </c>
      <c r="I115">
        <v>-0.057740585774058</v>
      </c>
    </row>
    <row r="116" spans="1:9">
      <c r="A116" s="1" t="s">
        <v>128</v>
      </c>
      <c r="B116">
        <f>HYPERLINK("https://www.suredividend.com/sure-analysis-LRCX/","Lam Research Corp.")</f>
        <v>0</v>
      </c>
      <c r="C116">
        <v>0.054993636546319</v>
      </c>
      <c r="D116">
        <v>0.284253556499002</v>
      </c>
      <c r="E116">
        <v>-6.708544633E-05</v>
      </c>
      <c r="F116">
        <v>0.124197002141327</v>
      </c>
      <c r="G116">
        <v>-0.20891149067361</v>
      </c>
      <c r="H116">
        <v>-0.142841593498294</v>
      </c>
      <c r="I116">
        <v>1.472530060209377</v>
      </c>
    </row>
    <row r="117" spans="1:9">
      <c r="A117" s="1" t="s">
        <v>129</v>
      </c>
      <c r="B117">
        <f>HYPERLINK("https://www.suredividend.com/sure-analysis-research-database/","Lululemon Athletica inc.")</f>
        <v>0</v>
      </c>
      <c r="C117">
        <v>-0.012439224600618</v>
      </c>
      <c r="D117">
        <v>0.04745002176606501</v>
      </c>
      <c r="E117">
        <v>0.017699115044247</v>
      </c>
      <c r="F117">
        <v>-0.023659404457207</v>
      </c>
      <c r="G117">
        <v>-0.000702830490064</v>
      </c>
      <c r="H117">
        <v>-0.104289559589943</v>
      </c>
      <c r="I117">
        <v>2.94252583816486</v>
      </c>
    </row>
    <row r="118" spans="1:9">
      <c r="A118" s="1" t="s">
        <v>130</v>
      </c>
      <c r="B118">
        <f>HYPERLINK("https://www.suredividend.com/sure-analysis-research-database/","Lyft Inc")</f>
        <v>0</v>
      </c>
      <c r="C118">
        <v>0.4694656488549611</v>
      </c>
      <c r="D118">
        <v>0.135693215339232</v>
      </c>
      <c r="E118">
        <v>0.08680310515172901</v>
      </c>
      <c r="F118">
        <v>0.397459165154265</v>
      </c>
      <c r="G118">
        <v>-0.581521739130434</v>
      </c>
      <c r="H118">
        <v>-0.679833679833679</v>
      </c>
      <c r="I118">
        <v>-0.8032954400306551</v>
      </c>
    </row>
    <row r="119" spans="1:9">
      <c r="A119" s="1" t="s">
        <v>131</v>
      </c>
      <c r="B119">
        <f>HYPERLINK("https://www.suredividend.com/sure-analysis-MA/","Mastercard Incorporated")</f>
        <v>0</v>
      </c>
      <c r="C119">
        <v>0.09025616152063301</v>
      </c>
      <c r="D119">
        <v>0.246455545249768</v>
      </c>
      <c r="E119">
        <v>0.08814343551185601</v>
      </c>
      <c r="F119">
        <v>0.083860337907027</v>
      </c>
      <c r="G119">
        <v>0.06624441559162801</v>
      </c>
      <c r="H119">
        <v>0.136312847812352</v>
      </c>
      <c r="I119">
        <v>1.314751589284769</v>
      </c>
    </row>
    <row r="120" spans="1:9">
      <c r="A120" s="1" t="s">
        <v>132</v>
      </c>
      <c r="B120">
        <f>HYPERLINK("https://www.suredividend.com/sure-analysis-MAR/","Marriott International, Inc.")</f>
        <v>0</v>
      </c>
      <c r="C120">
        <v>0.122084033613445</v>
      </c>
      <c r="D120">
        <v>0.09014907826200501</v>
      </c>
      <c r="E120">
        <v>0.110128970767911</v>
      </c>
      <c r="F120">
        <v>0.121028947545167</v>
      </c>
      <c r="G120">
        <v>0.06973635046283</v>
      </c>
      <c r="H120">
        <v>0.326314116571973</v>
      </c>
      <c r="I120">
        <v>0.201514869025449</v>
      </c>
    </row>
    <row r="121" spans="1:9">
      <c r="A121" s="1" t="s">
        <v>133</v>
      </c>
      <c r="B121">
        <f>HYPERLINK("https://www.suredividend.com/sure-analysis-MCHP/","Microchip Technology, Inc.")</f>
        <v>0</v>
      </c>
      <c r="C121">
        <v>0.008771929824561001</v>
      </c>
      <c r="D121">
        <v>0.195261179183616</v>
      </c>
      <c r="E121">
        <v>0.121429823024356</v>
      </c>
      <c r="F121">
        <v>0.047686832740213</v>
      </c>
      <c r="G121">
        <v>0.02025963944357</v>
      </c>
      <c r="H121">
        <v>0.9867406655581221</v>
      </c>
      <c r="I121">
        <v>2.243791180942727</v>
      </c>
    </row>
    <row r="122" spans="1:9">
      <c r="A122" s="1" t="s">
        <v>134</v>
      </c>
      <c r="B122">
        <f>HYPERLINK("https://www.suredividend.com/sure-analysis-research-database/","Methode Electronics, Inc.")</f>
        <v>0</v>
      </c>
      <c r="C122">
        <v>0.022870600841602</v>
      </c>
      <c r="D122">
        <v>0.19184488848889</v>
      </c>
      <c r="E122">
        <v>0.196829003904974</v>
      </c>
      <c r="F122">
        <v>0.03577984140045001</v>
      </c>
      <c r="G122">
        <v>0.034085087463918</v>
      </c>
      <c r="H122">
        <v>0.125375473102249</v>
      </c>
      <c r="I122">
        <v>0.151968302015818</v>
      </c>
    </row>
    <row r="123" spans="1:9">
      <c r="A123" s="1" t="s">
        <v>135</v>
      </c>
      <c r="B123">
        <f>HYPERLINK("https://www.suredividend.com/sure-analysis-research-database/","MercadoLibre Inc")</f>
        <v>0</v>
      </c>
      <c r="C123">
        <v>0.219964448394622</v>
      </c>
      <c r="D123">
        <v>0.299668599834299</v>
      </c>
      <c r="E123">
        <v>0.391396350734921</v>
      </c>
      <c r="F123">
        <v>0.297610606920022</v>
      </c>
      <c r="G123">
        <v>0.043256441438017</v>
      </c>
      <c r="H123">
        <v>-0.434029656889273</v>
      </c>
      <c r="I123">
        <v>2.180012162983985</v>
      </c>
    </row>
    <row r="124" spans="1:9">
      <c r="A124" s="1" t="s">
        <v>136</v>
      </c>
      <c r="B124">
        <f>HYPERLINK("https://www.suredividend.com/sure-analysis-research-database/","Meta Platforms Inc")</f>
        <v>0</v>
      </c>
      <c r="C124">
        <v>0.163744154976619</v>
      </c>
      <c r="D124">
        <v>0.071994461964464</v>
      </c>
      <c r="E124">
        <v>-0.23912212698586</v>
      </c>
      <c r="F124">
        <v>0.158135283363802</v>
      </c>
      <c r="G124">
        <v>-0.5402909258831671</v>
      </c>
      <c r="H124">
        <v>-0.4892439623263821</v>
      </c>
      <c r="I124">
        <v>-0.231231728170334</v>
      </c>
    </row>
    <row r="125" spans="1:9">
      <c r="A125" s="1" t="s">
        <v>137</v>
      </c>
      <c r="B125">
        <f>HYPERLINK("https://www.suredividend.com/sure-analysis-research-database/","Monster Beverage Corp.")</f>
        <v>0</v>
      </c>
      <c r="C125">
        <v>-0.019127023050514</v>
      </c>
      <c r="D125">
        <v>0.141682840506907</v>
      </c>
      <c r="E125">
        <v>0.044168319933173</v>
      </c>
      <c r="F125">
        <v>-0.015069437604648</v>
      </c>
      <c r="G125">
        <v>0.167951413221209</v>
      </c>
      <c r="H125">
        <v>0.121076233183856</v>
      </c>
      <c r="I125">
        <v>0.495662578522285</v>
      </c>
    </row>
    <row r="126" spans="1:9">
      <c r="A126" s="1" t="s">
        <v>138</v>
      </c>
      <c r="B126">
        <f>HYPERLINK("https://www.suredividend.com/sure-analysis-MPWR/","Monolithic Power System Inc")</f>
        <v>0</v>
      </c>
      <c r="C126">
        <v>0.086263429122116</v>
      </c>
      <c r="D126">
        <v>0.197784739611751</v>
      </c>
      <c r="E126">
        <v>-0.124074153999822</v>
      </c>
      <c r="F126">
        <v>0.124911625802437</v>
      </c>
      <c r="G126">
        <v>0.008457218652782001</v>
      </c>
      <c r="H126">
        <v>-0.000146290627697</v>
      </c>
      <c r="I126">
        <v>2.459209194410721</v>
      </c>
    </row>
    <row r="127" spans="1:9">
      <c r="A127" s="1" t="s">
        <v>139</v>
      </c>
      <c r="B127">
        <f>HYPERLINK("https://www.suredividend.com/sure-analysis-research-database/","Moderna Inc")</f>
        <v>0</v>
      </c>
      <c r="C127">
        <v>-0.076461626356884</v>
      </c>
      <c r="D127">
        <v>0.511689526184538</v>
      </c>
      <c r="E127">
        <v>0.148558233169518</v>
      </c>
      <c r="F127">
        <v>0.07994655383587501</v>
      </c>
      <c r="G127">
        <v>0.211844817892172</v>
      </c>
      <c r="H127">
        <v>0.458715596330275</v>
      </c>
      <c r="I127">
        <v>9.429032258064517</v>
      </c>
    </row>
    <row r="128" spans="1:9">
      <c r="A128" s="1" t="s">
        <v>140</v>
      </c>
      <c r="B128">
        <f>HYPERLINK("https://www.suredividend.com/sure-analysis-MRVL/","Marvell Technology Inc")</f>
        <v>0</v>
      </c>
      <c r="C128">
        <v>0.017360583204273</v>
      </c>
      <c r="D128">
        <v>0.000121595330739</v>
      </c>
      <c r="E128">
        <v>-0.274438093837869</v>
      </c>
      <c r="F128">
        <v>0.06762431955174801</v>
      </c>
      <c r="G128">
        <v>-0.453011347105033</v>
      </c>
      <c r="H128">
        <v>-0.162810818146732</v>
      </c>
      <c r="I128">
        <v>-0.162810818146732</v>
      </c>
    </row>
    <row r="129" spans="1:9">
      <c r="A129" s="1" t="s">
        <v>141</v>
      </c>
      <c r="B129">
        <f>HYPERLINK("https://www.suredividend.com/sure-analysis-MSFT/","Microsoft Corporation")</f>
        <v>0</v>
      </c>
      <c r="C129">
        <v>-0.017223745039479</v>
      </c>
      <c r="D129">
        <v>-0.005051366884305001</v>
      </c>
      <c r="E129">
        <v>-0.088474718663045</v>
      </c>
      <c r="F129">
        <v>0.00166791760487</v>
      </c>
      <c r="G129">
        <v>-0.180924564386687</v>
      </c>
      <c r="H129">
        <v>0.08682669407787501</v>
      </c>
      <c r="I129">
        <v>1.834310471563095</v>
      </c>
    </row>
    <row r="130" spans="1:9">
      <c r="A130" s="1" t="s">
        <v>142</v>
      </c>
      <c r="B130">
        <f>HYPERLINK("https://www.suredividend.com/sure-analysis-research-database/","Motorola Solutions Inc")</f>
        <v>0</v>
      </c>
      <c r="C130">
        <v>-0.008504854368932</v>
      </c>
      <c r="D130">
        <v>0.131521227047483</v>
      </c>
      <c r="E130">
        <v>0.156416273622829</v>
      </c>
      <c r="F130">
        <v>-0.009312793450001002</v>
      </c>
      <c r="G130">
        <v>0.09155957787842101</v>
      </c>
      <c r="H130">
        <v>0.522830528663343</v>
      </c>
      <c r="I130">
        <v>1.820176339724599</v>
      </c>
    </row>
    <row r="131" spans="1:9">
      <c r="A131" s="1" t="s">
        <v>143</v>
      </c>
      <c r="B131">
        <f>HYPERLINK("https://www.suredividend.com/sure-analysis-research-database/","Match Group Inc.")</f>
        <v>0</v>
      </c>
      <c r="C131">
        <v>0.238516335052812</v>
      </c>
      <c r="D131">
        <v>0.172558139534883</v>
      </c>
      <c r="E131">
        <v>-0.324852704874129</v>
      </c>
      <c r="F131">
        <v>0.215232586165341</v>
      </c>
      <c r="G131">
        <v>-0.5647444751381211</v>
      </c>
      <c r="H131">
        <v>-0.6510485154681981</v>
      </c>
      <c r="I131">
        <v>-0.490295188030731</v>
      </c>
    </row>
    <row r="132" spans="1:9">
      <c r="A132" s="1" t="s">
        <v>144</v>
      </c>
      <c r="B132">
        <f>HYPERLINK("https://www.suredividend.com/sure-analysis-MU/","Micron Technology Inc.")</f>
        <v>0</v>
      </c>
      <c r="C132">
        <v>0.144618179967028</v>
      </c>
      <c r="D132">
        <v>0.04537155752494</v>
      </c>
      <c r="E132">
        <v>-0.07736206989069101</v>
      </c>
      <c r="F132">
        <v>0.169667867146858</v>
      </c>
      <c r="G132">
        <v>-0.280947191561276</v>
      </c>
      <c r="H132">
        <v>-0.305290652558576</v>
      </c>
      <c r="I132">
        <v>0.381455041271146</v>
      </c>
    </row>
    <row r="133" spans="1:9">
      <c r="A133" s="1" t="s">
        <v>145</v>
      </c>
      <c r="B133">
        <f>HYPERLINK("https://www.suredividend.com/sure-analysis-research-database/","MaxLinear Inc")</f>
        <v>0</v>
      </c>
      <c r="C133">
        <v>0.057191878753217</v>
      </c>
      <c r="D133">
        <v>0.177388535031847</v>
      </c>
      <c r="E133">
        <v>-0.08512744370205301</v>
      </c>
      <c r="F133">
        <v>0.08895434462444701</v>
      </c>
      <c r="G133">
        <v>-0.362696086881572</v>
      </c>
      <c r="H133">
        <v>0.036735838474481</v>
      </c>
      <c r="I133">
        <v>0.46939586645469</v>
      </c>
    </row>
    <row r="134" spans="1:9">
      <c r="A134" s="1" t="s">
        <v>146</v>
      </c>
      <c r="B134">
        <f>HYPERLINK("https://www.suredividend.com/sure-analysis-research-database/","Netflix Inc.")</f>
        <v>0</v>
      </c>
      <c r="C134">
        <v>0.149483152100953</v>
      </c>
      <c r="D134">
        <v>0.182788272265773</v>
      </c>
      <c r="E134">
        <v>0.529837412899767</v>
      </c>
      <c r="F134">
        <v>0.16148941942485</v>
      </c>
      <c r="G134">
        <v>-0.138364779874213</v>
      </c>
      <c r="H134">
        <v>-0.40931981236203</v>
      </c>
      <c r="I134">
        <v>0.5535698085820551</v>
      </c>
    </row>
    <row r="135" spans="1:9">
      <c r="A135" s="1" t="s">
        <v>147</v>
      </c>
      <c r="B135">
        <f>HYPERLINK("https://www.suredividend.com/sure-analysis-research-database/","NortonLifeLock Inc")</f>
        <v>0</v>
      </c>
      <c r="C135">
        <v>0.047388781431334</v>
      </c>
      <c r="D135">
        <v>-0.100599185307295</v>
      </c>
      <c r="E135">
        <v>-0.113947352273424</v>
      </c>
      <c r="F135">
        <v>-0.15385006035557</v>
      </c>
      <c r="G135">
        <v>-0.108017954947906</v>
      </c>
      <c r="H135">
        <v>0.107684754759822</v>
      </c>
      <c r="I135">
        <v>-0.224542548125977</v>
      </c>
    </row>
    <row r="136" spans="1:9">
      <c r="A136" s="1" t="s">
        <v>148</v>
      </c>
      <c r="B136">
        <f>HYPERLINK("https://www.suredividend.com/sure-analysis-research-database/","ServiceNow Inc")</f>
        <v>0</v>
      </c>
      <c r="C136">
        <v>0.127376183307391</v>
      </c>
      <c r="D136">
        <v>0.225025646713061</v>
      </c>
      <c r="E136">
        <v>-0.04010515110039301</v>
      </c>
      <c r="F136">
        <v>0.137945244288768</v>
      </c>
      <c r="G136">
        <v>-0.129810532949935</v>
      </c>
      <c r="H136">
        <v>-0.188304888578619</v>
      </c>
      <c r="I136">
        <v>2.105573908765024</v>
      </c>
    </row>
    <row r="137" spans="1:9">
      <c r="A137" s="1" t="s">
        <v>149</v>
      </c>
      <c r="B137">
        <f>HYPERLINK("https://www.suredividend.com/sure-analysis-research-database/","Insight Enterprises Inc.")</f>
        <v>0</v>
      </c>
      <c r="C137">
        <v>0.134643077556058</v>
      </c>
      <c r="D137">
        <v>0.250822088672185</v>
      </c>
      <c r="E137">
        <v>0.20742119089317</v>
      </c>
      <c r="F137">
        <v>0.100129649945148</v>
      </c>
      <c r="G137">
        <v>0.148823161841283</v>
      </c>
      <c r="H137">
        <v>0.357828655834564</v>
      </c>
      <c r="I137">
        <v>1.799746192893401</v>
      </c>
    </row>
    <row r="138" spans="1:9">
      <c r="A138" s="1" t="s">
        <v>150</v>
      </c>
      <c r="B138">
        <f>HYPERLINK("https://www.suredividend.com/sure-analysis-NTAP/","Netapp Inc")</f>
        <v>0</v>
      </c>
      <c r="C138">
        <v>0.09913170777568101</v>
      </c>
      <c r="D138">
        <v>0.006141041087806</v>
      </c>
      <c r="E138">
        <v>-0.057037221608495</v>
      </c>
      <c r="F138">
        <v>0.09894905757606701</v>
      </c>
      <c r="G138">
        <v>-0.199697823891959</v>
      </c>
      <c r="H138">
        <v>0.056501104589897</v>
      </c>
      <c r="I138">
        <v>0.186055021938485</v>
      </c>
    </row>
    <row r="139" spans="1:9">
      <c r="A139" s="1" t="s">
        <v>151</v>
      </c>
      <c r="B139">
        <f>HYPERLINK("https://www.suredividend.com/sure-analysis-research-database/","Netscout Systems Inc")</f>
        <v>0</v>
      </c>
      <c r="C139">
        <v>-0.04918032786885201</v>
      </c>
      <c r="D139">
        <v>-0.10360618202633</v>
      </c>
      <c r="E139">
        <v>-0.06199460916442</v>
      </c>
      <c r="F139">
        <v>-0.03660412180867401</v>
      </c>
      <c r="G139">
        <v>0.040185984722683</v>
      </c>
      <c r="H139">
        <v>0.048894842598794</v>
      </c>
      <c r="I139">
        <v>0.159999999999999</v>
      </c>
    </row>
    <row r="140" spans="1:9">
      <c r="A140" s="1" t="s">
        <v>152</v>
      </c>
      <c r="B140">
        <f>HYPERLINK("https://www.suredividend.com/sure-analysis-research-database/","NetEase Inc")</f>
        <v>0</v>
      </c>
      <c r="C140">
        <v>0.23256779192031</v>
      </c>
      <c r="D140">
        <v>0.435819250195815</v>
      </c>
      <c r="E140">
        <v>-0.09980094374892601</v>
      </c>
      <c r="F140">
        <v>0.226628115103951</v>
      </c>
      <c r="G140">
        <v>-0.06479170122042101</v>
      </c>
      <c r="H140">
        <v>-0.21208379911984</v>
      </c>
      <c r="I140">
        <v>0.458392674150976</v>
      </c>
    </row>
    <row r="141" spans="1:9">
      <c r="A141" s="1" t="s">
        <v>153</v>
      </c>
      <c r="B141">
        <f>HYPERLINK("https://www.suredividend.com/sure-analysis-research-database/","Netgear Inc")</f>
        <v>0</v>
      </c>
      <c r="C141">
        <v>0.06067172264355301</v>
      </c>
      <c r="D141">
        <v>-0.056385542168674</v>
      </c>
      <c r="E141">
        <v>-0.031651829871414</v>
      </c>
      <c r="F141">
        <v>0.08117062396466</v>
      </c>
      <c r="G141">
        <v>-0.275351591413767</v>
      </c>
      <c r="H141">
        <v>-0.493926079090204</v>
      </c>
      <c r="I141">
        <v>-0.557274001718446</v>
      </c>
    </row>
    <row r="142" spans="1:9">
      <c r="A142" s="1" t="s">
        <v>154</v>
      </c>
      <c r="B142">
        <f>HYPERLINK("https://www.suredividend.com/sure-analysis-NVDA/","NVIDIA Corp")</f>
        <v>0</v>
      </c>
      <c r="C142">
        <v>0.081085994788194</v>
      </c>
      <c r="D142">
        <v>0.431378637722953</v>
      </c>
      <c r="E142">
        <v>-0.011143003167402</v>
      </c>
      <c r="F142">
        <v>0.220678801149582</v>
      </c>
      <c r="G142">
        <v>-0.236087796589266</v>
      </c>
      <c r="H142">
        <v>0.288716954007419</v>
      </c>
      <c r="I142">
        <v>2.132556354932911</v>
      </c>
    </row>
    <row r="143" spans="1:9">
      <c r="A143" s="1" t="s">
        <v>155</v>
      </c>
      <c r="B143">
        <f>HYPERLINK("https://www.suredividend.com/sure-analysis-research-database/","NXP Semiconductors NV")</f>
        <v>0</v>
      </c>
      <c r="C143">
        <v>0.031022456097411</v>
      </c>
      <c r="D143">
        <v>0.165719677970803</v>
      </c>
      <c r="E143">
        <v>-0.05392514386233201</v>
      </c>
      <c r="F143">
        <v>0.066253243055116</v>
      </c>
      <c r="G143">
        <v>-0.140196453629289</v>
      </c>
      <c r="H143">
        <v>0.001098534831396</v>
      </c>
      <c r="I143">
        <v>0.488107065991587</v>
      </c>
    </row>
    <row r="144" spans="1:9">
      <c r="A144" s="1" t="s">
        <v>156</v>
      </c>
      <c r="B144">
        <f>HYPERLINK("https://www.suredividend.com/sure-analysis-ODFL/","Old Dominion Freight Line, Inc.")</f>
        <v>0</v>
      </c>
      <c r="C144">
        <v>0.103407469284048</v>
      </c>
      <c r="D144">
        <v>0.218555937029617</v>
      </c>
      <c r="E144">
        <v>0.12463185707221</v>
      </c>
      <c r="F144">
        <v>0.117132990344633</v>
      </c>
      <c r="G144">
        <v>0.07022024891009801</v>
      </c>
      <c r="H144">
        <v>0.532519264050429</v>
      </c>
      <c r="I144">
        <v>2.257812347460248</v>
      </c>
    </row>
    <row r="145" spans="1:9">
      <c r="A145" s="1" t="s">
        <v>157</v>
      </c>
      <c r="B145">
        <f>HYPERLINK("https://www.suredividend.com/sure-analysis-research-database/","Okta Inc")</f>
        <v>0</v>
      </c>
      <c r="C145">
        <v>0.011186340889019</v>
      </c>
      <c r="D145">
        <v>0.248863842937647</v>
      </c>
      <c r="E145">
        <v>-0.341954022988505</v>
      </c>
      <c r="F145">
        <v>0.005414898287721</v>
      </c>
      <c r="G145">
        <v>-0.635079145862105</v>
      </c>
      <c r="H145">
        <v>-0.738026235509457</v>
      </c>
      <c r="I145">
        <v>1.354352296093214</v>
      </c>
    </row>
    <row r="146" spans="1:9">
      <c r="A146" s="1" t="s">
        <v>158</v>
      </c>
      <c r="B146">
        <f>HYPERLINK("https://www.suredividend.com/sure-analysis-research-database/","ON Semiconductor Corp.")</f>
        <v>0</v>
      </c>
      <c r="C146">
        <v>0.018757687576875</v>
      </c>
      <c r="D146">
        <v>0.008830694275274002</v>
      </c>
      <c r="E146">
        <v>0.083210724211214</v>
      </c>
      <c r="F146">
        <v>0.062369729036395</v>
      </c>
      <c r="G146">
        <v>0.210670564589804</v>
      </c>
      <c r="H146">
        <v>0.7510570824524311</v>
      </c>
      <c r="I146">
        <v>1.646166134185303</v>
      </c>
    </row>
    <row r="147" spans="1:9">
      <c r="A147" s="1" t="s">
        <v>159</v>
      </c>
      <c r="B147">
        <f>HYPERLINK("https://www.suredividend.com/sure-analysis-research-database/","Onto Innovation Inc.")</f>
        <v>0</v>
      </c>
      <c r="C147">
        <v>0.07254542893365201</v>
      </c>
      <c r="D147">
        <v>0.202653609224451</v>
      </c>
      <c r="E147">
        <v>-0.06404425322679701</v>
      </c>
      <c r="F147">
        <v>0.118225877515053</v>
      </c>
      <c r="G147">
        <v>-0.14898848776126</v>
      </c>
      <c r="H147">
        <v>0.333216599544738</v>
      </c>
      <c r="I147">
        <v>1.838926174496644</v>
      </c>
    </row>
    <row r="148" spans="1:9">
      <c r="A148" s="1" t="s">
        <v>160</v>
      </c>
      <c r="B148">
        <f>HYPERLINK("https://www.suredividend.com/sure-analysis-ORCL/","Oracle Corp.")</f>
        <v>0</v>
      </c>
      <c r="C148">
        <v>0.074566940286099</v>
      </c>
      <c r="D148">
        <v>0.204637959695368</v>
      </c>
      <c r="E148">
        <v>0.180941965331063</v>
      </c>
      <c r="F148">
        <v>0.07141190599573101</v>
      </c>
      <c r="G148">
        <v>0.079627642922282</v>
      </c>
      <c r="H148">
        <v>0.47238497677935</v>
      </c>
      <c r="I148">
        <v>0.873620285348611</v>
      </c>
    </row>
    <row r="149" spans="1:9">
      <c r="A149" s="1" t="s">
        <v>161</v>
      </c>
      <c r="B149">
        <f>HYPERLINK("https://www.suredividend.com/sure-analysis-research-database/","OSI Systems, Inc.")</f>
        <v>0</v>
      </c>
      <c r="C149">
        <v>0.105724154946952</v>
      </c>
      <c r="D149">
        <v>0.204866245463099</v>
      </c>
      <c r="E149">
        <v>-0.04220987390468001</v>
      </c>
      <c r="F149">
        <v>0.12713782696177</v>
      </c>
      <c r="G149">
        <v>0.035107980136274</v>
      </c>
      <c r="H149">
        <v>-0.031655142610198</v>
      </c>
      <c r="I149">
        <v>0.307894352838173</v>
      </c>
    </row>
    <row r="150" spans="1:9">
      <c r="A150" s="1" t="s">
        <v>162</v>
      </c>
      <c r="B150">
        <f>HYPERLINK("https://www.suredividend.com/sure-analysis-research-database/","OneSpan Inc")</f>
        <v>0</v>
      </c>
      <c r="C150">
        <v>0.123415046491969</v>
      </c>
      <c r="D150">
        <v>0.314540059347181</v>
      </c>
      <c r="E150">
        <v>0.160698689956331</v>
      </c>
      <c r="F150">
        <v>0.187667560321715</v>
      </c>
      <c r="G150">
        <v>-0.162570888468809</v>
      </c>
      <c r="H150">
        <v>-0.455773955773955</v>
      </c>
      <c r="I150">
        <v>-0.083448275862069</v>
      </c>
    </row>
    <row r="151" spans="1:9">
      <c r="A151" s="1" t="s">
        <v>163</v>
      </c>
      <c r="B151">
        <f>HYPERLINK("https://www.suredividend.com/sure-analysis-research-database/","Palo Alto Networks Inc")</f>
        <v>0</v>
      </c>
      <c r="C151">
        <v>-0.008954008954008</v>
      </c>
      <c r="D151">
        <v>-0.098315126828365</v>
      </c>
      <c r="E151">
        <v>-0.147840115907742</v>
      </c>
      <c r="F151">
        <v>0.047011609574315</v>
      </c>
      <c r="G151">
        <v>-0.09372867688108601</v>
      </c>
      <c r="H151">
        <v>0.19878595229636</v>
      </c>
      <c r="I151">
        <v>1.787811482119653</v>
      </c>
    </row>
    <row r="152" spans="1:9">
      <c r="A152" s="1" t="s">
        <v>164</v>
      </c>
      <c r="B152">
        <f>HYPERLINK("https://www.suredividend.com/sure-analysis-research-database/","Paycom Software Inc")</f>
        <v>0</v>
      </c>
      <c r="C152">
        <v>0.009988400567083</v>
      </c>
      <c r="D152">
        <v>-0.029565648122349</v>
      </c>
      <c r="E152">
        <v>-0.052905097138713</v>
      </c>
      <c r="F152">
        <v>0.010151139183397</v>
      </c>
      <c r="G152">
        <v>0.01116129032258</v>
      </c>
      <c r="H152">
        <v>-0.225125454230835</v>
      </c>
      <c r="I152">
        <v>2.437438315604781</v>
      </c>
    </row>
    <row r="153" spans="1:9">
      <c r="A153" s="1" t="s">
        <v>165</v>
      </c>
      <c r="B153">
        <f>HYPERLINK("https://www.suredividend.com/sure-analysis-PAYX/","Paychex Inc.")</f>
        <v>0</v>
      </c>
      <c r="C153">
        <v>0.027533327524614</v>
      </c>
      <c r="D153">
        <v>0.058693622522263</v>
      </c>
      <c r="E153">
        <v>-0.021188086598253</v>
      </c>
      <c r="F153">
        <v>0.020508826583592</v>
      </c>
      <c r="G153">
        <v>0.019383235541233</v>
      </c>
      <c r="H153">
        <v>0.416374115892142</v>
      </c>
      <c r="I153">
        <v>0.9649923769692831</v>
      </c>
    </row>
    <row r="154" spans="1:9">
      <c r="A154" s="1" t="s">
        <v>166</v>
      </c>
      <c r="B154">
        <f>HYPERLINK("https://www.suredividend.com/sure-analysis-PCAR/","Paccar Inc.")</f>
        <v>0</v>
      </c>
      <c r="C154">
        <v>-0.018309580364212</v>
      </c>
      <c r="D154">
        <v>0.134938578986873</v>
      </c>
      <c r="E154">
        <v>0.215478820719631</v>
      </c>
      <c r="F154">
        <v>0.002222895827018</v>
      </c>
      <c r="G154">
        <v>0.130307253498095</v>
      </c>
      <c r="H154">
        <v>0.082242344163758</v>
      </c>
      <c r="I154">
        <v>0.558855885588558</v>
      </c>
    </row>
    <row r="155" spans="1:9">
      <c r="A155" s="1" t="s">
        <v>167</v>
      </c>
      <c r="B155">
        <f>HYPERLINK("https://www.suredividend.com/sure-analysis-research-database/","Pinduoduo Inc")</f>
        <v>0</v>
      </c>
      <c r="C155">
        <v>0.080414290701734</v>
      </c>
      <c r="D155">
        <v>0.5743598439884681</v>
      </c>
      <c r="E155">
        <v>0.6637992831541221</v>
      </c>
      <c r="F155">
        <v>0.138442673206621</v>
      </c>
      <c r="G155">
        <v>0.48758211825028</v>
      </c>
      <c r="H155">
        <v>-0.462762571610439</v>
      </c>
      <c r="I155">
        <v>2.477153558052435</v>
      </c>
    </row>
    <row r="156" spans="1:9">
      <c r="A156" s="1" t="s">
        <v>168</v>
      </c>
      <c r="B156">
        <f>HYPERLINK("https://www.suredividend.com/sure-analysis-research-database/","PDF Solutions Inc.")</f>
        <v>0</v>
      </c>
      <c r="C156">
        <v>0.047603084143479</v>
      </c>
      <c r="D156">
        <v>0.352813852813852</v>
      </c>
      <c r="E156">
        <v>0.24155740961462</v>
      </c>
      <c r="F156">
        <v>0.095722300140252</v>
      </c>
      <c r="G156">
        <v>0.205632716049382</v>
      </c>
      <c r="H156">
        <v>0.400089605734766</v>
      </c>
      <c r="I156">
        <v>1.088903743315508</v>
      </c>
    </row>
    <row r="157" spans="1:9">
      <c r="A157" s="1" t="s">
        <v>169</v>
      </c>
      <c r="B157">
        <f>HYPERLINK("https://www.suredividend.com/sure-analysis-research-database/","Photronics, Inc.")</f>
        <v>0</v>
      </c>
      <c r="C157">
        <v>0.057680988816951</v>
      </c>
      <c r="D157">
        <v>0.14095238095238</v>
      </c>
      <c r="E157">
        <v>-0.195613249776186</v>
      </c>
      <c r="F157">
        <v>0.06773618538324401</v>
      </c>
      <c r="G157">
        <v>0.027444253859348</v>
      </c>
      <c r="H157">
        <v>0.481450948062654</v>
      </c>
      <c r="I157">
        <v>1.019101123595505</v>
      </c>
    </row>
    <row r="158" spans="1:9">
      <c r="A158" s="1" t="s">
        <v>170</v>
      </c>
      <c r="B158">
        <f>HYPERLINK("https://www.suredividend.com/sure-analysis-research-database/","ePlus Inc")</f>
        <v>0</v>
      </c>
      <c r="C158">
        <v>0.122094335364477</v>
      </c>
      <c r="D158">
        <v>0.101218161683277</v>
      </c>
      <c r="E158">
        <v>-0.072561089349002</v>
      </c>
      <c r="F158">
        <v>0.122854561878952</v>
      </c>
      <c r="G158">
        <v>0.08464223385689301</v>
      </c>
      <c r="H158">
        <v>0.07875894988066801</v>
      </c>
      <c r="I158">
        <v>0.220871700429711</v>
      </c>
    </row>
    <row r="159" spans="1:9">
      <c r="A159" s="1" t="s">
        <v>171</v>
      </c>
      <c r="B159">
        <f>HYPERLINK("https://www.suredividend.com/sure-analysis-research-database/","Plexus Corp.")</f>
        <v>0</v>
      </c>
      <c r="C159">
        <v>0.064320847521755</v>
      </c>
      <c r="D159">
        <v>0.211847065158858</v>
      </c>
      <c r="E159">
        <v>0.319263688591862</v>
      </c>
      <c r="F159">
        <v>0.09317011561255201</v>
      </c>
      <c r="G159">
        <v>0.391024848559772</v>
      </c>
      <c r="H159">
        <v>0.4142785319255901</v>
      </c>
      <c r="I159">
        <v>0.857992073976221</v>
      </c>
    </row>
    <row r="160" spans="1:9">
      <c r="A160" s="1" t="s">
        <v>172</v>
      </c>
      <c r="B160">
        <f>HYPERLINK("https://www.suredividend.com/sure-analysis-research-database/","Perficient Inc.")</f>
        <v>0</v>
      </c>
      <c r="C160">
        <v>0.053771048535446</v>
      </c>
      <c r="D160">
        <v>0.14340549669891</v>
      </c>
      <c r="E160">
        <v>-0.259888690121248</v>
      </c>
      <c r="F160">
        <v>0.06644708577975</v>
      </c>
      <c r="G160">
        <v>-0.249596936719064</v>
      </c>
      <c r="H160">
        <v>0.4171265461465271</v>
      </c>
      <c r="I160">
        <v>2.757315842583249</v>
      </c>
    </row>
    <row r="161" spans="1:9">
      <c r="A161" s="1" t="s">
        <v>173</v>
      </c>
      <c r="B161">
        <f>HYPERLINK("https://www.suredividend.com/sure-analysis-research-database/","Progress Software Corp.")</f>
        <v>0</v>
      </c>
      <c r="C161">
        <v>0.035892323030907</v>
      </c>
      <c r="D161">
        <v>0.085446244815662</v>
      </c>
      <c r="E161">
        <v>0.111615147922916</v>
      </c>
      <c r="F161">
        <v>0.029732408325074</v>
      </c>
      <c r="G161">
        <v>0.180236547120859</v>
      </c>
      <c r="H161">
        <v>0.280231452046152</v>
      </c>
      <c r="I161">
        <v>0.078404915616631</v>
      </c>
    </row>
    <row r="162" spans="1:9">
      <c r="A162" s="1" t="s">
        <v>174</v>
      </c>
      <c r="B162">
        <f>HYPERLINK("https://www.suredividend.com/sure-analysis-research-database/","PTC Inc")</f>
        <v>0</v>
      </c>
      <c r="C162">
        <v>0.050440546439253</v>
      </c>
      <c r="D162">
        <v>0.156241658510543</v>
      </c>
      <c r="E162">
        <v>0.154700550915229</v>
      </c>
      <c r="F162">
        <v>0.08255581472842301</v>
      </c>
      <c r="G162">
        <v>0.119679476133034</v>
      </c>
      <c r="H162">
        <v>0.003010188329731</v>
      </c>
      <c r="I162">
        <v>0.818499860061572</v>
      </c>
    </row>
    <row r="163" spans="1:9">
      <c r="A163" s="1" t="s">
        <v>175</v>
      </c>
      <c r="B163">
        <f>HYPERLINK("https://www.suredividend.com/sure-analysis-research-database/","PayPal Holdings Inc")</f>
        <v>0</v>
      </c>
      <c r="C163">
        <v>0.142753937292299</v>
      </c>
      <c r="D163">
        <v>-0.05777936621396201</v>
      </c>
      <c r="E163">
        <v>-0.044229607250755</v>
      </c>
      <c r="F163">
        <v>0.110502667789946</v>
      </c>
      <c r="G163">
        <v>-0.516387428152134</v>
      </c>
      <c r="H163">
        <v>-0.681909588159588</v>
      </c>
      <c r="I163">
        <v>-0.056655534351145</v>
      </c>
    </row>
    <row r="164" spans="1:9">
      <c r="A164" s="1" t="s">
        <v>176</v>
      </c>
      <c r="B164">
        <f>HYPERLINK("https://www.suredividend.com/sure-analysis-QCOM/","Qualcomm, Inc.")</f>
        <v>0</v>
      </c>
      <c r="C164">
        <v>0.07251941705209801</v>
      </c>
      <c r="D164">
        <v>0.06863339266321</v>
      </c>
      <c r="E164">
        <v>-0.201991579680069</v>
      </c>
      <c r="F164">
        <v>0.117882481353465</v>
      </c>
      <c r="G164">
        <v>-0.238743908867301</v>
      </c>
      <c r="H164">
        <v>-0.223865779932793</v>
      </c>
      <c r="I164">
        <v>1.015814879633381</v>
      </c>
    </row>
    <row r="165" spans="1:9">
      <c r="A165" s="1" t="s">
        <v>177</v>
      </c>
      <c r="B165">
        <f>HYPERLINK("https://www.suredividend.com/sure-analysis-research-database/","Qorvo Inc")</f>
        <v>0</v>
      </c>
      <c r="C165">
        <v>0.09895889234732201</v>
      </c>
      <c r="D165">
        <v>0.197683939642063</v>
      </c>
      <c r="E165">
        <v>-0.043173535183627</v>
      </c>
      <c r="F165">
        <v>0.129633715798764</v>
      </c>
      <c r="G165">
        <v>-0.237659146750055</v>
      </c>
      <c r="H165">
        <v>-0.44389528568325</v>
      </c>
      <c r="I165">
        <v>0.4969298245614031</v>
      </c>
    </row>
    <row r="166" spans="1:9">
      <c r="A166" s="1" t="s">
        <v>178</v>
      </c>
      <c r="B166">
        <f>HYPERLINK("https://www.suredividend.com/sure-analysis-research-database/","LiveRamp Holdings Inc")</f>
        <v>0</v>
      </c>
      <c r="C166">
        <v>0.14370709382151</v>
      </c>
      <c r="D166">
        <v>0.3960893854748601</v>
      </c>
      <c r="E166">
        <v>-0.131990274400833</v>
      </c>
      <c r="F166">
        <v>0.06612627986348101</v>
      </c>
      <c r="G166">
        <v>-0.4158485273492281</v>
      </c>
      <c r="H166">
        <v>-0.6967233009708731</v>
      </c>
      <c r="I166">
        <v>-0.48142768209172</v>
      </c>
    </row>
    <row r="167" spans="1:9">
      <c r="A167" s="1" t="s">
        <v>179</v>
      </c>
      <c r="B167">
        <f>HYPERLINK("https://www.suredividend.com/sure-analysis-research-database/","Regeneron Pharmaceuticals, Inc.")</f>
        <v>0</v>
      </c>
      <c r="C167">
        <v>-0.019274915443024</v>
      </c>
      <c r="D167">
        <v>0.011331960611281</v>
      </c>
      <c r="E167">
        <v>0.218688812369185</v>
      </c>
      <c r="F167">
        <v>0.0007068705040950001</v>
      </c>
      <c r="G167">
        <v>0.161892500804634</v>
      </c>
      <c r="H167">
        <v>0.3483229999253</v>
      </c>
      <c r="I167">
        <v>0.9433154792345161</v>
      </c>
    </row>
    <row r="168" spans="1:9">
      <c r="A168" s="1" t="s">
        <v>180</v>
      </c>
      <c r="B168">
        <f>HYPERLINK("https://www.suredividend.com/sure-analysis-research-database/","Rambus Inc.")</f>
        <v>0</v>
      </c>
      <c r="C168">
        <v>0.135405405405405</v>
      </c>
      <c r="D168">
        <v>0.474552474552474</v>
      </c>
      <c r="E168">
        <v>0.718200408997955</v>
      </c>
      <c r="F168">
        <v>0.172808486878838</v>
      </c>
      <c r="G168">
        <v>0.7077235772357721</v>
      </c>
      <c r="H168">
        <v>1.037342386032977</v>
      </c>
      <c r="I168">
        <v>1.962623413258109</v>
      </c>
    </row>
    <row r="169" spans="1:9">
      <c r="A169" s="1" t="s">
        <v>181</v>
      </c>
      <c r="B169">
        <f>HYPERLINK("https://www.suredividend.com/sure-analysis-research-database/","Rogers Corp.")</f>
        <v>0</v>
      </c>
      <c r="C169">
        <v>0.162107838853447</v>
      </c>
      <c r="D169">
        <v>-0.436143147896879</v>
      </c>
      <c r="E169">
        <v>-0.5049143708116151</v>
      </c>
      <c r="F169">
        <v>0.114295290765878</v>
      </c>
      <c r="G169">
        <v>-0.5124651708461651</v>
      </c>
      <c r="H169">
        <v>-0.189936647173489</v>
      </c>
      <c r="I169">
        <v>-0.254847024543315</v>
      </c>
    </row>
    <row r="170" spans="1:9">
      <c r="A170" s="1" t="s">
        <v>182</v>
      </c>
      <c r="B170">
        <f>HYPERLINK("https://www.suredividend.com/sure-analysis-research-database/","Sanmina Corp")</f>
        <v>0</v>
      </c>
      <c r="C170">
        <v>0.01849050260548</v>
      </c>
      <c r="D170">
        <v>0.09526391901663001</v>
      </c>
      <c r="E170">
        <v>0.3658701532912531</v>
      </c>
      <c r="F170">
        <v>0.05760167568511</v>
      </c>
      <c r="G170">
        <v>0.62178800856531</v>
      </c>
      <c r="H170">
        <v>0.7768328445747801</v>
      </c>
      <c r="I170">
        <v>0.709167842031029</v>
      </c>
    </row>
    <row r="171" spans="1:9">
      <c r="A171" s="1" t="s">
        <v>183</v>
      </c>
      <c r="B171">
        <f>HYPERLINK("https://www.suredividend.com/sure-analysis-research-database/","Scansource, Inc.")</f>
        <v>0</v>
      </c>
      <c r="C171">
        <v>0.109631147540983</v>
      </c>
      <c r="D171">
        <v>0.122667588113337</v>
      </c>
      <c r="E171">
        <v>0.013096351730589</v>
      </c>
      <c r="F171">
        <v>0.111909650924024</v>
      </c>
      <c r="G171">
        <v>0.027514231499051</v>
      </c>
      <c r="H171">
        <v>0.219594594594594</v>
      </c>
      <c r="I171">
        <v>-0.09624478442280901</v>
      </c>
    </row>
    <row r="172" spans="1:9">
      <c r="A172" s="1" t="s">
        <v>184</v>
      </c>
      <c r="B172">
        <f>HYPERLINK("https://www.suredividend.com/sure-analysis-research-database/","Solaredge Technologies Inc")</f>
        <v>0</v>
      </c>
      <c r="C172">
        <v>-0.087974996905557</v>
      </c>
      <c r="D172">
        <v>0.454307707490378</v>
      </c>
      <c r="E172">
        <v>0.005973103966141</v>
      </c>
      <c r="F172">
        <v>0.040456101952201</v>
      </c>
      <c r="G172">
        <v>0.337796740955925</v>
      </c>
      <c r="H172">
        <v>-0.070779998738886</v>
      </c>
      <c r="I172">
        <v>7.373011363636364</v>
      </c>
    </row>
    <row r="173" spans="1:9">
      <c r="A173" s="1" t="s">
        <v>185</v>
      </c>
      <c r="B173">
        <f>HYPERLINK("https://www.suredividend.com/sure-analysis-research-database/","Seagen Inc")</f>
        <v>0</v>
      </c>
      <c r="C173">
        <v>-0.006272672309552</v>
      </c>
      <c r="D173">
        <v>0.020568146538342</v>
      </c>
      <c r="E173">
        <v>-0.24064449064449</v>
      </c>
      <c r="F173">
        <v>0.023188856898296</v>
      </c>
      <c r="G173">
        <v>0.030889847118777</v>
      </c>
      <c r="H173">
        <v>-0.292227365701367</v>
      </c>
      <c r="I173">
        <v>1.458676140613313</v>
      </c>
    </row>
    <row r="174" spans="1:9">
      <c r="A174" s="1" t="s">
        <v>186</v>
      </c>
      <c r="B174">
        <f>HYPERLINK("https://www.suredividend.com/sure-analysis-research-database/","SMART Global Holdings Inc")</f>
        <v>0</v>
      </c>
      <c r="C174">
        <v>0.021472392638036</v>
      </c>
      <c r="D174">
        <v>0.234247590808005</v>
      </c>
      <c r="E174">
        <v>-0.117647058823529</v>
      </c>
      <c r="F174">
        <v>0.118951612903225</v>
      </c>
      <c r="G174">
        <v>-0.408210414074995</v>
      </c>
      <c r="H174">
        <v>-0.195068890500362</v>
      </c>
      <c r="I174">
        <v>-0.143518518518518</v>
      </c>
    </row>
    <row r="175" spans="1:9">
      <c r="A175" s="1" t="s">
        <v>187</v>
      </c>
      <c r="B175">
        <f>HYPERLINK("https://www.suredividend.com/sure-analysis-research-database/","Sirius XM Holdings Inc")</f>
        <v>0</v>
      </c>
      <c r="C175">
        <v>-0.010169491525423</v>
      </c>
      <c r="D175">
        <v>-0.04929348179983</v>
      </c>
      <c r="E175">
        <v>-0.094461328536872</v>
      </c>
      <c r="F175">
        <v>0</v>
      </c>
      <c r="G175">
        <v>0.023143362707825</v>
      </c>
      <c r="H175">
        <v>0.037429165260334</v>
      </c>
      <c r="I175">
        <v>0.136695408451252</v>
      </c>
    </row>
    <row r="176" spans="1:9">
      <c r="A176" s="1" t="s">
        <v>188</v>
      </c>
      <c r="B176">
        <f>HYPERLINK("https://www.suredividend.com/sure-analysis-research-database/","Synopsys, Inc.")</f>
        <v>0</v>
      </c>
      <c r="C176">
        <v>0.03694506692508</v>
      </c>
      <c r="D176">
        <v>0.154873524451939</v>
      </c>
      <c r="E176">
        <v>0.011102580759463</v>
      </c>
      <c r="F176">
        <v>0.07244198064455501</v>
      </c>
      <c r="G176">
        <v>0.12894398470212</v>
      </c>
      <c r="H176">
        <v>0.25488327775131</v>
      </c>
      <c r="I176">
        <v>2.69744088111435</v>
      </c>
    </row>
    <row r="177" spans="1:9">
      <c r="A177" s="1" t="s">
        <v>189</v>
      </c>
      <c r="B177">
        <f>HYPERLINK("https://www.suredividend.com/sure-analysis-research-database/","Splunk Inc")</f>
        <v>0</v>
      </c>
      <c r="C177">
        <v>0.05360465116279001</v>
      </c>
      <c r="D177">
        <v>0.144065656565656</v>
      </c>
      <c r="E177">
        <v>-0.155151515151515</v>
      </c>
      <c r="F177">
        <v>0.052503194331513</v>
      </c>
      <c r="G177">
        <v>-0.214000693962526</v>
      </c>
      <c r="H177">
        <v>-0.472676482569982</v>
      </c>
      <c r="I177">
        <v>0.007449410718256001</v>
      </c>
    </row>
    <row r="178" spans="1:9">
      <c r="A178" s="1" t="s">
        <v>190</v>
      </c>
      <c r="B178">
        <f>HYPERLINK("https://www.suredividend.com/sure-analysis-research-database/","SPS Commerce Inc.")</f>
        <v>0</v>
      </c>
      <c r="C178">
        <v>0.06700666928207101</v>
      </c>
      <c r="D178">
        <v>0.094927536231884</v>
      </c>
      <c r="E178">
        <v>0.145854398382204</v>
      </c>
      <c r="F178">
        <v>0.058864751226348</v>
      </c>
      <c r="G178">
        <v>0.171822490305902</v>
      </c>
      <c r="H178">
        <v>0.243280307185957</v>
      </c>
      <c r="I178">
        <v>4.194423223834989</v>
      </c>
    </row>
    <row r="179" spans="1:9">
      <c r="A179" s="1" t="s">
        <v>191</v>
      </c>
      <c r="B179">
        <f>HYPERLINK("https://www.suredividend.com/sure-analysis-STX/","Seagate Technology Holdings Plc")</f>
        <v>0</v>
      </c>
      <c r="C179">
        <v>0.181130573248407</v>
      </c>
      <c r="D179">
        <v>0.079985148839207</v>
      </c>
      <c r="E179">
        <v>-0.272183143938232</v>
      </c>
      <c r="F179">
        <v>0.127922448203763</v>
      </c>
      <c r="G179">
        <v>-0.351831017299798</v>
      </c>
      <c r="H179">
        <v>-0.368866416439679</v>
      </c>
      <c r="I179">
        <v>-0.368866416439679</v>
      </c>
    </row>
    <row r="180" spans="1:9">
      <c r="A180" s="1" t="s">
        <v>192</v>
      </c>
      <c r="B180">
        <f>HYPERLINK("https://www.suredividend.com/sure-analysis-SWKS/","Skyworks Solutions, Inc.")</f>
        <v>0</v>
      </c>
      <c r="C180">
        <v>0.121436343852012</v>
      </c>
      <c r="D180">
        <v>0.232966848911912</v>
      </c>
      <c r="E180">
        <v>-0.035033183023475</v>
      </c>
      <c r="F180">
        <v>0.130911884121584</v>
      </c>
      <c r="G180">
        <v>-0.246860946239639</v>
      </c>
      <c r="H180">
        <v>-0.34772234465526</v>
      </c>
      <c r="I180">
        <v>0.13283371109113</v>
      </c>
    </row>
    <row r="181" spans="1:9">
      <c r="A181" s="1" t="s">
        <v>193</v>
      </c>
      <c r="B181">
        <f>HYPERLINK("https://www.suredividend.com/sure-analysis-research-database/","Teledyne Technologies Inc")</f>
        <v>0</v>
      </c>
      <c r="C181">
        <v>0.011434719511584</v>
      </c>
      <c r="D181">
        <v>0.1533611047706</v>
      </c>
      <c r="E181">
        <v>0.00029694885056</v>
      </c>
      <c r="F181">
        <v>0.010802430546873</v>
      </c>
      <c r="G181">
        <v>-0.02423540203249</v>
      </c>
      <c r="H181">
        <v>0.042689847296739</v>
      </c>
      <c r="I181">
        <v>1.106132444120252</v>
      </c>
    </row>
    <row r="182" spans="1:9">
      <c r="A182" s="1" t="s">
        <v>194</v>
      </c>
      <c r="B182">
        <f>HYPERLINK("https://www.suredividend.com/sure-analysis-research-database/","Atlassian Corporation")</f>
        <v>0</v>
      </c>
      <c r="C182">
        <v>0.129852456668099</v>
      </c>
      <c r="D182">
        <v>-0.187274600721277</v>
      </c>
      <c r="E182">
        <v>-0.263469978522737</v>
      </c>
      <c r="F182">
        <v>0.225909232203916</v>
      </c>
      <c r="G182">
        <v>-0.4425795053003531</v>
      </c>
      <c r="H182">
        <v>-0.326372875565804</v>
      </c>
      <c r="I182">
        <v>1.972489165253438</v>
      </c>
    </row>
    <row r="183" spans="1:9">
      <c r="A183" s="1" t="s">
        <v>195</v>
      </c>
      <c r="B183">
        <f>HYPERLINK("https://www.suredividend.com/sure-analysis-TEL/","TE Connectivity Ltd")</f>
        <v>0</v>
      </c>
      <c r="C183">
        <v>0.058181818181818</v>
      </c>
      <c r="D183">
        <v>0.068558399138298</v>
      </c>
      <c r="E183">
        <v>-0.012382790151948</v>
      </c>
      <c r="F183">
        <v>0.064634146341463</v>
      </c>
      <c r="G183">
        <v>-0.176565465470928</v>
      </c>
      <c r="H183">
        <v>-0.033156054878005</v>
      </c>
      <c r="I183">
        <v>0.333950357226273</v>
      </c>
    </row>
    <row r="184" spans="1:9">
      <c r="A184" s="1" t="s">
        <v>196</v>
      </c>
      <c r="B184">
        <f>HYPERLINK("https://www.suredividend.com/sure-analysis-TER/","Teradyne, Inc.")</f>
        <v>0</v>
      </c>
      <c r="C184">
        <v>0.08668523676880201</v>
      </c>
      <c r="D184">
        <v>0.262197489323152</v>
      </c>
      <c r="E184">
        <v>-0.04979491626153201</v>
      </c>
      <c r="F184">
        <v>0.116542644533486</v>
      </c>
      <c r="G184">
        <v>-0.31761317839871</v>
      </c>
      <c r="H184">
        <v>-0.300201049590797</v>
      </c>
      <c r="I184">
        <v>1.103948381752406</v>
      </c>
    </row>
    <row r="185" spans="1:9">
      <c r="A185" s="1" t="s">
        <v>197</v>
      </c>
      <c r="B185">
        <f>HYPERLINK("https://www.suredividend.com/sure-analysis-research-database/","Trimble Inc")</f>
        <v>0</v>
      </c>
      <c r="C185">
        <v>0.120056213611724</v>
      </c>
      <c r="D185">
        <v>-0.001610594130279</v>
      </c>
      <c r="E185">
        <v>-0.134904636377732</v>
      </c>
      <c r="F185">
        <v>0.103441455696202</v>
      </c>
      <c r="G185">
        <v>-0.209997167941093</v>
      </c>
      <c r="H185">
        <v>-0.206514009387</v>
      </c>
      <c r="I185">
        <v>0.251177394034536</v>
      </c>
    </row>
    <row r="186" spans="1:9">
      <c r="A186" s="1" t="s">
        <v>198</v>
      </c>
      <c r="B186">
        <f>HYPERLINK("https://www.suredividend.com/sure-analysis-research-database/","Tesla Inc")</f>
        <v>0</v>
      </c>
      <c r="C186">
        <v>-0.03016646071091</v>
      </c>
      <c r="D186">
        <v>-0.377821301995896</v>
      </c>
      <c r="E186">
        <v>-0.5089557968206151</v>
      </c>
      <c r="F186">
        <v>0.08313037830816601</v>
      </c>
      <c r="G186">
        <v>-0.5759507973250131</v>
      </c>
      <c r="H186">
        <v>-0.526313864816609</v>
      </c>
      <c r="I186">
        <v>4.71766510818652</v>
      </c>
    </row>
    <row r="187" spans="1:9">
      <c r="A187" s="1" t="s">
        <v>199</v>
      </c>
      <c r="B187">
        <f>HYPERLINK("https://www.suredividend.com/sure-analysis-research-database/","TTEC Holdings Inc")</f>
        <v>0</v>
      </c>
      <c r="C187">
        <v>0.095311130587204</v>
      </c>
      <c r="D187">
        <v>0.196219191194065</v>
      </c>
      <c r="E187">
        <v>-0.280721494326635</v>
      </c>
      <c r="F187">
        <v>0.132789485610695</v>
      </c>
      <c r="G187">
        <v>-0.335880519604743</v>
      </c>
      <c r="H187">
        <v>-0.332871588123272</v>
      </c>
      <c r="I187">
        <v>0.336734666591794</v>
      </c>
    </row>
    <row r="188" spans="1:9">
      <c r="A188" s="1" t="s">
        <v>200</v>
      </c>
      <c r="B188">
        <f>HYPERLINK("https://www.suredividend.com/sure-analysis-research-database/","TTM Technologies Inc")</f>
        <v>0</v>
      </c>
      <c r="C188">
        <v>0.112987012987012</v>
      </c>
      <c r="D188">
        <v>0.170765027322404</v>
      </c>
      <c r="E188">
        <v>0.301442672741078</v>
      </c>
      <c r="F188">
        <v>0.136604774535809</v>
      </c>
      <c r="G188">
        <v>0.204497540407589</v>
      </c>
      <c r="H188">
        <v>0.212164073550212</v>
      </c>
      <c r="I188">
        <v>-0.025582717453098</v>
      </c>
    </row>
    <row r="189" spans="1:9">
      <c r="A189" s="1" t="s">
        <v>201</v>
      </c>
      <c r="B189">
        <f>HYPERLINK("https://www.suredividend.com/sure-analysis-TXN/","Texas Instruments Inc.")</f>
        <v>0</v>
      </c>
      <c r="C189">
        <v>0.025306703016653</v>
      </c>
      <c r="D189">
        <v>0.091781598242042</v>
      </c>
      <c r="E189">
        <v>0.053968679462536</v>
      </c>
      <c r="F189">
        <v>0.047088730177944</v>
      </c>
      <c r="G189">
        <v>0.012820077489517</v>
      </c>
      <c r="H189">
        <v>0.039842184413907</v>
      </c>
      <c r="I189">
        <v>0.692116887130913</v>
      </c>
    </row>
    <row r="190" spans="1:9">
      <c r="A190" s="1" t="s">
        <v>202</v>
      </c>
      <c r="B190">
        <f>HYPERLINK("https://www.suredividend.com/sure-analysis-research-database/","Tyler Technologies, Inc.")</f>
        <v>0</v>
      </c>
      <c r="C190">
        <v>-0.04132030823372301</v>
      </c>
      <c r="D190">
        <v>-0.059383836880488</v>
      </c>
      <c r="E190">
        <v>-0.148179098040272</v>
      </c>
      <c r="F190">
        <v>-0.019881517322663</v>
      </c>
      <c r="G190">
        <v>-0.304776362396321</v>
      </c>
      <c r="H190">
        <v>-0.259450212087834</v>
      </c>
      <c r="I190">
        <v>0.628026790314271</v>
      </c>
    </row>
    <row r="191" spans="1:9">
      <c r="A191" s="1" t="s">
        <v>203</v>
      </c>
      <c r="B191">
        <f>HYPERLINK("https://www.suredividend.com/sure-analysis-research-database/","Uber Technologies Inc")</f>
        <v>0</v>
      </c>
      <c r="C191">
        <v>0.197160883280757</v>
      </c>
      <c r="D191">
        <v>0.08351177730192701</v>
      </c>
      <c r="E191">
        <v>0.252992158481221</v>
      </c>
      <c r="F191">
        <v>0.227658714112414</v>
      </c>
      <c r="G191">
        <v>-0.155258764607679</v>
      </c>
      <c r="H191">
        <v>-0.455816454561749</v>
      </c>
      <c r="I191">
        <v>-0.269665624248256</v>
      </c>
    </row>
    <row r="192" spans="1:9">
      <c r="A192" s="1" t="s">
        <v>204</v>
      </c>
      <c r="B192">
        <f>HYPERLINK("https://www.suredividend.com/sure-analysis-research-database/","Ultra Clean Hldgs Inc")</f>
        <v>0</v>
      </c>
      <c r="C192">
        <v>-0.072278911564625</v>
      </c>
      <c r="D192">
        <v>0.180310133429498</v>
      </c>
      <c r="E192">
        <v>-0.08035965158752401</v>
      </c>
      <c r="F192">
        <v>-0.012669683257918</v>
      </c>
      <c r="G192">
        <v>-0.329989764585465</v>
      </c>
      <c r="H192">
        <v>-0.246199907876554</v>
      </c>
      <c r="I192">
        <v>0.227221597300337</v>
      </c>
    </row>
    <row r="193" spans="1:9">
      <c r="A193" s="1" t="s">
        <v>205</v>
      </c>
      <c r="B193">
        <f>HYPERLINK("https://www.suredividend.com/sure-analysis-research-database/","Unisys Corp.")</f>
        <v>0</v>
      </c>
      <c r="C193">
        <v>0.173626373626373</v>
      </c>
      <c r="D193">
        <v>-0.393870601589103</v>
      </c>
      <c r="E193">
        <v>-0.5997001499250371</v>
      </c>
      <c r="F193">
        <v>0.04500978473581101</v>
      </c>
      <c r="G193">
        <v>-0.7070762479429511</v>
      </c>
      <c r="H193">
        <v>-0.7674216027874561</v>
      </c>
      <c r="I193">
        <v>-0.406666666666666</v>
      </c>
    </row>
    <row r="194" spans="1:9">
      <c r="A194" s="1" t="s">
        <v>206</v>
      </c>
      <c r="B194">
        <f>HYPERLINK("https://www.suredividend.com/sure-analysis-research-database/","Veeco Instruments Inc")</f>
        <v>0</v>
      </c>
      <c r="C194">
        <v>0.066808059384941</v>
      </c>
      <c r="D194">
        <v>0.088744588744588</v>
      </c>
      <c r="E194">
        <v>-0.051837888784165</v>
      </c>
      <c r="F194">
        <v>0.082884822389666</v>
      </c>
      <c r="G194">
        <v>-0.25619223659889</v>
      </c>
      <c r="H194">
        <v>-0.025193798449612</v>
      </c>
      <c r="I194">
        <v>0.187020648967551</v>
      </c>
    </row>
    <row r="195" spans="1:9">
      <c r="A195" s="1" t="s">
        <v>207</v>
      </c>
      <c r="B195">
        <f>HYPERLINK("https://www.suredividend.com/sure-analysis-research-database/","Viavi Solutions Inc")</f>
        <v>0</v>
      </c>
      <c r="C195">
        <v>0.071844660194174</v>
      </c>
      <c r="D195">
        <v>-0.232267037552155</v>
      </c>
      <c r="E195">
        <v>-0.243317340644276</v>
      </c>
      <c r="F195">
        <v>0.050428163653663</v>
      </c>
      <c r="G195">
        <v>-0.331719128329297</v>
      </c>
      <c r="H195">
        <v>-0.314498602918348</v>
      </c>
      <c r="I195">
        <v>0.254545454545454</v>
      </c>
    </row>
    <row r="196" spans="1:9">
      <c r="A196" s="1" t="s">
        <v>208</v>
      </c>
      <c r="B196">
        <f>HYPERLINK("https://www.suredividend.com/sure-analysis-research-database/","Verisk Analytics Inc")</f>
        <v>0</v>
      </c>
      <c r="C196">
        <v>0.031171928230751</v>
      </c>
      <c r="D196">
        <v>0.08937872241387201</v>
      </c>
      <c r="E196">
        <v>-0.013488283917213</v>
      </c>
      <c r="F196">
        <v>0.029418433284208</v>
      </c>
      <c r="G196">
        <v>-0.067366240414198</v>
      </c>
      <c r="H196">
        <v>-0.05583817042326301</v>
      </c>
      <c r="I196">
        <v>0.8852568780577941</v>
      </c>
    </row>
    <row r="197" spans="1:9">
      <c r="A197" s="1" t="s">
        <v>209</v>
      </c>
      <c r="B197">
        <f>HYPERLINK("https://www.suredividend.com/sure-analysis-research-database/","Verisign Inc.")</f>
        <v>0</v>
      </c>
      <c r="C197">
        <v>0.049313998339924</v>
      </c>
      <c r="D197">
        <v>0.19960926597823</v>
      </c>
      <c r="E197">
        <v>0.150728207324909</v>
      </c>
      <c r="F197">
        <v>0.046096183800623</v>
      </c>
      <c r="G197">
        <v>-0.010269871971999</v>
      </c>
      <c r="H197">
        <v>0.09013898752155801</v>
      </c>
      <c r="I197">
        <v>0.8772711390635911</v>
      </c>
    </row>
    <row r="198" spans="1:9">
      <c r="A198" s="1" t="s">
        <v>210</v>
      </c>
      <c r="B198">
        <f>HYPERLINK("https://www.suredividend.com/sure-analysis-research-database/","Vertex Pharmaceuticals, Inc.")</f>
        <v>0</v>
      </c>
      <c r="C198">
        <v>0.06639132679401101</v>
      </c>
      <c r="D198">
        <v>0.032799999999999</v>
      </c>
      <c r="E198">
        <v>0.09441559817738601</v>
      </c>
      <c r="F198">
        <v>0.07292748805318901</v>
      </c>
      <c r="G198">
        <v>0.358470712030866</v>
      </c>
      <c r="H198">
        <v>0.298357358364063</v>
      </c>
      <c r="I198">
        <v>0.9613850731151481</v>
      </c>
    </row>
    <row r="199" spans="1:9">
      <c r="A199" s="1" t="s">
        <v>211</v>
      </c>
      <c r="B199">
        <f>HYPERLINK("https://www.suredividend.com/sure-analysis-research-database/","Workday Inc")</f>
        <v>0</v>
      </c>
      <c r="C199">
        <v>0.019520225776105</v>
      </c>
      <c r="D199">
        <v>0.16002140754616</v>
      </c>
      <c r="E199">
        <v>0.157697957003605</v>
      </c>
      <c r="F199">
        <v>0.036275623020378</v>
      </c>
      <c r="G199">
        <v>-0.294232569498148</v>
      </c>
      <c r="H199">
        <v>-0.244082130868825</v>
      </c>
      <c r="I199">
        <v>0.519586364034703</v>
      </c>
    </row>
    <row r="200" spans="1:9">
      <c r="A200" s="1" t="s">
        <v>212</v>
      </c>
      <c r="B200">
        <f>HYPERLINK("https://www.suredividend.com/sure-analysis-research-database/","Western Digital Corp.")</f>
        <v>0</v>
      </c>
      <c r="C200">
        <v>0.225621414913957</v>
      </c>
      <c r="D200">
        <v>0.103270223752151</v>
      </c>
      <c r="E200">
        <v>-0.237358715050565</v>
      </c>
      <c r="F200">
        <v>0.219017432646592</v>
      </c>
      <c r="G200">
        <v>-0.334717176959003</v>
      </c>
      <c r="H200">
        <v>-0.2812558400299</v>
      </c>
      <c r="I200">
        <v>-0.5101928536042081</v>
      </c>
    </row>
    <row r="201" spans="1:9">
      <c r="A201" s="1" t="s">
        <v>213</v>
      </c>
      <c r="B201">
        <f>HYPERLINK("https://www.suredividend.com/sure-analysis-XEL/","Xcel Energy, Inc.")</f>
        <v>0</v>
      </c>
      <c r="C201">
        <v>-0.019739626828961</v>
      </c>
      <c r="D201">
        <v>0.133335096850138</v>
      </c>
      <c r="E201">
        <v>0.026162272855874</v>
      </c>
      <c r="F201">
        <v>-0.022250748823277</v>
      </c>
      <c r="G201">
        <v>0.032807262043768</v>
      </c>
      <c r="H201">
        <v>0.11254112182447</v>
      </c>
      <c r="I201">
        <v>0.749447475742526</v>
      </c>
    </row>
    <row r="202" spans="1:9">
      <c r="A202" s="1" t="s">
        <v>214</v>
      </c>
      <c r="B202">
        <f>HYPERLINK("https://www.suredividend.com/sure-analysis-research-database/","Xperi Inc")</f>
        <v>0</v>
      </c>
      <c r="C202">
        <v>0.08305274971941601</v>
      </c>
      <c r="D202">
        <v>-0.306254493170381</v>
      </c>
      <c r="E202">
        <v>-0.5804347826086951</v>
      </c>
      <c r="F202">
        <v>0.120789779326364</v>
      </c>
      <c r="G202">
        <v>-0.5804347826086951</v>
      </c>
      <c r="H202">
        <v>-0.5804347826086951</v>
      </c>
      <c r="I202">
        <v>-0.5804347826086951</v>
      </c>
    </row>
    <row r="203" spans="1:9">
      <c r="A203" s="1" t="s">
        <v>215</v>
      </c>
      <c r="B203">
        <f>HYPERLINK("https://www.suredividend.com/sure-analysis-research-database/","Zebra Technologies Corp.")</f>
        <v>0</v>
      </c>
      <c r="C203">
        <v>0.184141285281454</v>
      </c>
      <c r="D203">
        <v>0.129219890510948</v>
      </c>
      <c r="E203">
        <v>-0.105735360529881</v>
      </c>
      <c r="F203">
        <v>0.158418158418158</v>
      </c>
      <c r="G203">
        <v>-0.398943704722975</v>
      </c>
      <c r="H203">
        <v>-0.268759231905465</v>
      </c>
      <c r="I203">
        <v>1.400242424242423</v>
      </c>
    </row>
    <row r="204" spans="1:9">
      <c r="A204" s="1" t="s">
        <v>216</v>
      </c>
      <c r="B204">
        <f>HYPERLINK("https://www.suredividend.com/sure-analysis-research-database/","Zoom Video Communications Inc")</f>
        <v>0</v>
      </c>
      <c r="C204">
        <v>-0.006149006149006001</v>
      </c>
      <c r="D204">
        <v>-0.141763398369968</v>
      </c>
      <c r="E204">
        <v>-0.373026612539467</v>
      </c>
      <c r="F204">
        <v>0.025981694715087</v>
      </c>
      <c r="G204">
        <v>-0.529324122985236</v>
      </c>
      <c r="H204">
        <v>-0.8184477939447761</v>
      </c>
      <c r="I204">
        <v>0.120967741935483</v>
      </c>
    </row>
    <row r="205" spans="1:9">
      <c r="A205" s="1" t="s">
        <v>217</v>
      </c>
      <c r="B205">
        <f>HYPERLINK("https://www.suredividend.com/sure-analysis-research-database/","Zscaler Inc")</f>
        <v>0</v>
      </c>
      <c r="C205">
        <v>0.038574088853418</v>
      </c>
      <c r="D205">
        <v>-0.221690590111642</v>
      </c>
      <c r="E205">
        <v>-0.288629737609329</v>
      </c>
      <c r="F205">
        <v>0.046648793565683</v>
      </c>
      <c r="G205">
        <v>-0.5159130362899891</v>
      </c>
      <c r="H205">
        <v>-0.451762392922342</v>
      </c>
      <c r="I205">
        <v>2.549090909090909</v>
      </c>
    </row>
  </sheetData>
  <autoFilter ref="A1:I205"/>
  <conditionalFormatting sqref="A1:I1">
    <cfRule type="cellIs" dxfId="8" priority="10" operator="notEqual">
      <formula>-13.345</formula>
    </cfRule>
  </conditionalFormatting>
  <conditionalFormatting sqref="A2:A205">
    <cfRule type="cellIs" dxfId="0" priority="1" operator="notEqual">
      <formula>"None"</formula>
    </cfRule>
  </conditionalFormatting>
  <conditionalFormatting sqref="B2:B205">
    <cfRule type="cellIs" dxfId="0" priority="2" operator="notEqual">
      <formula>"None"</formula>
    </cfRule>
  </conditionalFormatting>
  <conditionalFormatting sqref="C2:C205">
    <cfRule type="cellIs" dxfId="3" priority="3" operator="notEqual">
      <formula>"None"</formula>
    </cfRule>
  </conditionalFormatting>
  <conditionalFormatting sqref="D2:D205">
    <cfRule type="cellIs" dxfId="3" priority="4" operator="notEqual">
      <formula>"None"</formula>
    </cfRule>
  </conditionalFormatting>
  <conditionalFormatting sqref="E2:E205">
    <cfRule type="cellIs" dxfId="3" priority="5" operator="notEqual">
      <formula>"None"</formula>
    </cfRule>
  </conditionalFormatting>
  <conditionalFormatting sqref="F2:F205">
    <cfRule type="cellIs" dxfId="3" priority="6" operator="notEqual">
      <formula>"None"</formula>
    </cfRule>
  </conditionalFormatting>
  <conditionalFormatting sqref="G2:G205">
    <cfRule type="cellIs" dxfId="3" priority="7" operator="notEqual">
      <formula>"None"</formula>
    </cfRule>
  </conditionalFormatting>
  <conditionalFormatting sqref="H2:H205">
    <cfRule type="cellIs" dxfId="3" priority="8" operator="notEqual">
      <formula>"None"</formula>
    </cfRule>
  </conditionalFormatting>
  <conditionalFormatting sqref="I2:I205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234</v>
      </c>
      <c r="B1" s="1"/>
    </row>
    <row r="2" spans="1:2">
      <c r="A2" s="1" t="s">
        <v>235</v>
      </c>
    </row>
    <row r="3" spans="1:2">
      <c r="A3" s="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2023-01-22T13:02:19Z</dcterms:created>
  <dcterms:modified xsi:type="dcterms:W3CDTF">2023-01-22T13:02:19Z</dcterms:modified>
</cp:coreProperties>
</file>