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Characteristics!$A$1:$O$65</definedName>
    <definedName name="_xlnm._FilterDatabase" localSheetId="1" hidden="1">Performance!$A$1:$I$65</definedName>
  </definedNames>
  <calcPr calcId="124519" fullCalcOnLoad="1"/>
</workbook>
</file>

<file path=xl/sharedStrings.xml><?xml version="1.0" encoding="utf-8"?>
<sst xmlns="http://schemas.openxmlformats.org/spreadsheetml/2006/main" count="257" uniqueCount="95">
  <si>
    <t>Name</t>
  </si>
  <si>
    <t>Sector</t>
  </si>
  <si>
    <t>Price</t>
  </si>
  <si>
    <t>Dividend Yield</t>
  </si>
  <si>
    <t>1-Year Dividend Growth</t>
  </si>
  <si>
    <t>5-Year Dividend Growth (Annualized)</t>
  </si>
  <si>
    <t>Dividends Per Share (TTM)</t>
  </si>
  <si>
    <t>Market Cap ($M)</t>
  </si>
  <si>
    <t>Trailing P/E Ratio</t>
  </si>
  <si>
    <t>Payout Ratio</t>
  </si>
  <si>
    <t>Beta</t>
  </si>
  <si>
    <t>52-Week High</t>
  </si>
  <si>
    <t>52-Week Low</t>
  </si>
  <si>
    <t>Ticker</t>
  </si>
  <si>
    <t>ETR</t>
  </si>
  <si>
    <t>ATO</t>
  </si>
  <si>
    <t>WEC</t>
  </si>
  <si>
    <t>ED</t>
  </si>
  <si>
    <t>NEE</t>
  </si>
  <si>
    <t>XEL</t>
  </si>
  <si>
    <t>SO</t>
  </si>
  <si>
    <t>EIX</t>
  </si>
  <si>
    <t>PPL</t>
  </si>
  <si>
    <t>BKH</t>
  </si>
  <si>
    <t>DTE</t>
  </si>
  <si>
    <t>AEP</t>
  </si>
  <si>
    <t>SRE</t>
  </si>
  <si>
    <t>DUK</t>
  </si>
  <si>
    <t>UGI</t>
  </si>
  <si>
    <t>MDU</t>
  </si>
  <si>
    <t>D</t>
  </si>
  <si>
    <t>CNP</t>
  </si>
  <si>
    <t>NFG</t>
  </si>
  <si>
    <t>EXC</t>
  </si>
  <si>
    <t>PEG</t>
  </si>
  <si>
    <t>ES</t>
  </si>
  <si>
    <t>FE</t>
  </si>
  <si>
    <t>AWK</t>
  </si>
  <si>
    <t>AEE</t>
  </si>
  <si>
    <t>CMS</t>
  </si>
  <si>
    <t>EVRG</t>
  </si>
  <si>
    <t>LNT</t>
  </si>
  <si>
    <t>NI</t>
  </si>
  <si>
    <t>PNW</t>
  </si>
  <si>
    <t>AES</t>
  </si>
  <si>
    <t>NRG</t>
  </si>
  <si>
    <t>VST</t>
  </si>
  <si>
    <t>IDA</t>
  </si>
  <si>
    <t>POR</t>
  </si>
  <si>
    <t>SWX</t>
  </si>
  <si>
    <t>HE</t>
  </si>
  <si>
    <t>OGS</t>
  </si>
  <si>
    <t>ALE</t>
  </si>
  <si>
    <t>SR</t>
  </si>
  <si>
    <t>PNM</t>
  </si>
  <si>
    <t>NJR</t>
  </si>
  <si>
    <t>NWE</t>
  </si>
  <si>
    <t>AVA</t>
  </si>
  <si>
    <t>SJI</t>
  </si>
  <si>
    <t>AGR</t>
  </si>
  <si>
    <t>EE</t>
  </si>
  <si>
    <t>NG</t>
  </si>
  <si>
    <t>FTS</t>
  </si>
  <si>
    <t>SRG</t>
  </si>
  <si>
    <t>APA</t>
  </si>
  <si>
    <t>TRN</t>
  </si>
  <si>
    <t>REE</t>
  </si>
  <si>
    <t>ENIA</t>
  </si>
  <si>
    <t>SEV</t>
  </si>
  <si>
    <t>SVT</t>
  </si>
  <si>
    <t>EDF</t>
  </si>
  <si>
    <t>CNA</t>
  </si>
  <si>
    <t>CIG</t>
  </si>
  <si>
    <t>ENIC</t>
  </si>
  <si>
    <t>AWR</t>
  </si>
  <si>
    <t>CWT</t>
  </si>
  <si>
    <t>SJW</t>
  </si>
  <si>
    <t>YORW</t>
  </si>
  <si>
    <t>Utilities</t>
  </si>
  <si>
    <t>Basic Materials</t>
  </si>
  <si>
    <t>Energy</t>
  </si>
  <si>
    <t>Real Estate</t>
  </si>
  <si>
    <t>Industrials</t>
  </si>
  <si>
    <t>N/A</t>
  </si>
  <si>
    <t>Financial Services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</si>
  <si>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</si>
  <si>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</si>
  <si>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</si>
  <si>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</si>
  <si>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</si>
  <si>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</si>
  <si>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</si>
  <si>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</si>
  <si>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</si>
  <si>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2023-01-22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</si>
</sst>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9"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/>
      </font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$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8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9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6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10.7109375" customWidth="1"/>
    <col min="5" max="5" width="18.7109375" customWidth="1"/>
    <col min="6" max="6" width="25.7109375" customWidth="1"/>
    <col min="7" max="7" width="34.7109375" customWidth="1"/>
    <col min="8" max="8" width="22.7109375" customWidth="1"/>
    <col min="9" max="9" width="22.7109375" customWidth="1"/>
    <col min="10" max="10" width="22.7109375" customWidth="1"/>
    <col min="11" max="11" width="20.7109375" customWidth="1"/>
    <col min="12" max="12" width="15.7109375" customWidth="1"/>
    <col min="13" max="13" width="15.7109375" customWidth="1"/>
    <col min="14" max="14" width="15.7109375" customWidth="1"/>
    <col min="15" max="15" width="15.710937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14</v>
      </c>
      <c r="B2">
        <f>HYPERLINK("https://www.suredividend.com/sure-analysis-ETR/","Entergy Corp.")</f>
        <v>0</v>
      </c>
      <c r="C2" t="s">
        <v>78</v>
      </c>
      <c r="D2">
        <v>107.44</v>
      </c>
      <c r="E2">
        <v>0.03983618763961281</v>
      </c>
      <c r="F2">
        <v>0.05940594059405946</v>
      </c>
      <c r="G2">
        <v>0.03752543962849475</v>
      </c>
      <c r="H2">
        <v>4.005370197331762</v>
      </c>
      <c r="I2">
        <v>21862.28443</v>
      </c>
      <c r="J2">
        <v>17.41196125359393</v>
      </c>
      <c r="K2">
        <v>0.6512797068832132</v>
      </c>
      <c r="L2">
        <v>0.532544125216468</v>
      </c>
      <c r="M2">
        <v>122.23</v>
      </c>
      <c r="N2">
        <v>93.09</v>
      </c>
    </row>
    <row r="3" spans="1:14">
      <c r="A3" s="1" t="s">
        <v>15</v>
      </c>
      <c r="B3">
        <f>HYPERLINK("https://www.suredividend.com/sure-analysis-ATO/","Atmos Energy Corp.")</f>
        <v>0</v>
      </c>
      <c r="C3" t="s">
        <v>78</v>
      </c>
      <c r="D3">
        <v>113</v>
      </c>
      <c r="E3">
        <v>0.02619469026548673</v>
      </c>
      <c r="F3">
        <v>0.08823529411764697</v>
      </c>
      <c r="G3">
        <v>0.08817312612555162</v>
      </c>
      <c r="H3">
        <v>2.768039950700219</v>
      </c>
      <c r="I3">
        <v>15934.805062</v>
      </c>
      <c r="J3">
        <v>21.2185962425248</v>
      </c>
      <c r="K3">
        <v>0.5005497198372909</v>
      </c>
      <c r="L3">
        <v>0.5486754131361731</v>
      </c>
      <c r="M3">
        <v>121.5</v>
      </c>
      <c r="N3">
        <v>97.70999999999999</v>
      </c>
    </row>
    <row r="4" spans="1:14">
      <c r="A4" s="1" t="s">
        <v>16</v>
      </c>
      <c r="B4">
        <f>HYPERLINK("https://www.suredividend.com/sure-analysis-WEC/","WEC Energy Group Inc")</f>
        <v>0</v>
      </c>
      <c r="C4" t="s">
        <v>78</v>
      </c>
      <c r="D4">
        <v>93.08</v>
      </c>
      <c r="E4">
        <v>0.0335195530726257</v>
      </c>
      <c r="F4">
        <v>0</v>
      </c>
      <c r="G4">
        <v>0.0565745440471801</v>
      </c>
      <c r="H4">
        <v>2.855086123039069</v>
      </c>
      <c r="I4">
        <v>29360.646145</v>
      </c>
      <c r="J4">
        <v>21.28199923563352</v>
      </c>
      <c r="K4">
        <v>0.6548362667520801</v>
      </c>
      <c r="L4">
        <v>0.480642776694666</v>
      </c>
      <c r="M4">
        <v>106.5</v>
      </c>
      <c r="N4">
        <v>79.55</v>
      </c>
    </row>
    <row r="5" spans="1:14">
      <c r="A5" s="1" t="s">
        <v>17</v>
      </c>
      <c r="B5">
        <f>HYPERLINK("https://www.suredividend.com/sure-analysis-ED/","Consolidated Edison, Inc.")</f>
        <v>0</v>
      </c>
      <c r="C5" t="s">
        <v>78</v>
      </c>
      <c r="D5">
        <v>93.79000000000001</v>
      </c>
      <c r="E5">
        <v>0.03369229128905001</v>
      </c>
      <c r="F5">
        <v>0.01935483870967736</v>
      </c>
      <c r="G5">
        <v>0.02015041341157797</v>
      </c>
      <c r="H5">
        <v>3.120247278972694</v>
      </c>
      <c r="I5">
        <v>33282.586514</v>
      </c>
      <c r="J5">
        <v>19.6473356044392</v>
      </c>
      <c r="K5">
        <v>0.6541398907699568</v>
      </c>
      <c r="L5">
        <v>0.439760886435949</v>
      </c>
      <c r="M5">
        <v>101.31</v>
      </c>
      <c r="N5">
        <v>77.38</v>
      </c>
    </row>
    <row r="6" spans="1:14">
      <c r="A6" s="1" t="s">
        <v>18</v>
      </c>
      <c r="B6">
        <f>HYPERLINK("https://www.suredividend.com/sure-analysis-NEE/","NextEra Energy Inc")</f>
        <v>0</v>
      </c>
      <c r="C6" t="s">
        <v>78</v>
      </c>
      <c r="D6">
        <v>81.81999999999999</v>
      </c>
      <c r="E6">
        <v>0.02077731605964312</v>
      </c>
      <c r="F6">
        <v>0.1038961038961039</v>
      </c>
      <c r="G6">
        <v>-0.1746974437884868</v>
      </c>
      <c r="H6">
        <v>1.687092221427607</v>
      </c>
      <c r="I6">
        <v>162589.730007</v>
      </c>
      <c r="J6">
        <v>42.46271350395404</v>
      </c>
      <c r="K6">
        <v>0.8696351656843336</v>
      </c>
      <c r="L6">
        <v>0.755046605008547</v>
      </c>
      <c r="M6">
        <v>90.59999999999999</v>
      </c>
      <c r="N6">
        <v>66.18000000000001</v>
      </c>
    </row>
    <row r="7" spans="1:14">
      <c r="A7" s="1" t="s">
        <v>19</v>
      </c>
      <c r="B7">
        <f>HYPERLINK("https://www.suredividend.com/sure-analysis-XEL/","Xcel Energy, Inc.")</f>
        <v>0</v>
      </c>
      <c r="C7" t="s">
        <v>78</v>
      </c>
      <c r="D7">
        <v>68.55</v>
      </c>
      <c r="E7">
        <v>0.02844638949671772</v>
      </c>
      <c r="F7">
        <v>0.06557377049180335</v>
      </c>
      <c r="G7">
        <v>0.05108588665585678</v>
      </c>
      <c r="H7">
        <v>1.930321719255474</v>
      </c>
      <c r="I7">
        <v>37513.884401</v>
      </c>
      <c r="J7">
        <v>22.43653373253589</v>
      </c>
      <c r="K7">
        <v>0.6287692896597635</v>
      </c>
      <c r="L7">
        <v>0.516196176797672</v>
      </c>
      <c r="M7">
        <v>76.63</v>
      </c>
      <c r="N7">
        <v>56.5</v>
      </c>
    </row>
    <row r="8" spans="1:14">
      <c r="A8" s="1" t="s">
        <v>20</v>
      </c>
      <c r="B8">
        <f>HYPERLINK("https://www.suredividend.com/sure-analysis-SO/","Southern Company")</f>
        <v>0</v>
      </c>
      <c r="C8" t="s">
        <v>78</v>
      </c>
      <c r="D8">
        <v>67.12</v>
      </c>
      <c r="E8">
        <v>0.04052443384982122</v>
      </c>
      <c r="F8">
        <v>0.03030303030303028</v>
      </c>
      <c r="G8">
        <v>0.03232437953530787</v>
      </c>
      <c r="H8">
        <v>2.661323934862225</v>
      </c>
      <c r="I8">
        <v>73071.72021499999</v>
      </c>
      <c r="J8">
        <v>21.51699652984688</v>
      </c>
      <c r="K8">
        <v>0.8421911186272865</v>
      </c>
      <c r="L8">
        <v>0.472998597906759</v>
      </c>
      <c r="M8">
        <v>79.73</v>
      </c>
      <c r="N8">
        <v>60.03</v>
      </c>
    </row>
    <row r="9" spans="1:14">
      <c r="A9" s="1" t="s">
        <v>21</v>
      </c>
      <c r="B9">
        <f>HYPERLINK("https://www.suredividend.com/sure-analysis-EIX/","Edison International")</f>
        <v>0</v>
      </c>
      <c r="C9" t="s">
        <v>78</v>
      </c>
      <c r="D9">
        <v>66.73</v>
      </c>
      <c r="E9">
        <v>0.04420800239772216</v>
      </c>
      <c r="F9">
        <v>0.0535714285714286</v>
      </c>
      <c r="G9">
        <v>0.04040236321329971</v>
      </c>
      <c r="H9">
        <v>2.790304675978272</v>
      </c>
      <c r="I9">
        <v>25482.496996</v>
      </c>
      <c r="J9">
        <v>35.39235693891667</v>
      </c>
      <c r="K9">
        <v>1.48420461488206</v>
      </c>
      <c r="L9">
        <v>0.674681720555101</v>
      </c>
      <c r="M9">
        <v>70.93000000000001</v>
      </c>
      <c r="N9">
        <v>53.83</v>
      </c>
    </row>
    <row r="10" spans="1:14">
      <c r="A10" s="1" t="s">
        <v>22</v>
      </c>
      <c r="B10">
        <f>HYPERLINK("https://www.suredividend.com/sure-analysis-PPL/","PPL Corp")</f>
        <v>0</v>
      </c>
      <c r="C10" t="s">
        <v>78</v>
      </c>
      <c r="D10">
        <v>29.32</v>
      </c>
      <c r="E10">
        <v>0.03069577080491132</v>
      </c>
      <c r="F10">
        <v>-0.4578313253012049</v>
      </c>
      <c r="G10">
        <v>-0.1130896311019612</v>
      </c>
      <c r="H10">
        <v>0.8650255865594201</v>
      </c>
      <c r="I10">
        <v>21588.852087</v>
      </c>
      <c r="J10">
        <v>30.84121726697143</v>
      </c>
      <c r="K10">
        <v>0.9142100893673853</v>
      </c>
      <c r="L10">
        <v>0.6204192017939291</v>
      </c>
      <c r="M10">
        <v>31.74</v>
      </c>
      <c r="N10">
        <v>23.28</v>
      </c>
    </row>
    <row r="11" spans="1:14">
      <c r="A11" s="1" t="s">
        <v>23</v>
      </c>
      <c r="B11">
        <f>HYPERLINK("https://www.suredividend.com/sure-analysis-BKH/","Black Hills Corporation")</f>
        <v>0</v>
      </c>
      <c r="C11" t="s">
        <v>78</v>
      </c>
      <c r="D11">
        <v>71.03</v>
      </c>
      <c r="E11">
        <v>0.03519639588906096</v>
      </c>
      <c r="F11">
        <v>0.05042016806722693</v>
      </c>
      <c r="G11">
        <v>0.05642162229904302</v>
      </c>
      <c r="H11">
        <v>2.380004449066032</v>
      </c>
      <c r="I11">
        <v>4622.508737</v>
      </c>
      <c r="J11">
        <v>17.98158757675955</v>
      </c>
      <c r="K11">
        <v>0.5994973423340131</v>
      </c>
      <c r="L11">
        <v>0.4813773939939011</v>
      </c>
      <c r="M11">
        <v>79.04000000000001</v>
      </c>
      <c r="N11">
        <v>58.53</v>
      </c>
    </row>
    <row r="12" spans="1:14">
      <c r="A12" s="1" t="s">
        <v>24</v>
      </c>
      <c r="B12">
        <f>HYPERLINK("https://www.suredividend.com/sure-analysis-DTE/","DTE Energy Co.")</f>
        <v>0</v>
      </c>
      <c r="C12" t="s">
        <v>78</v>
      </c>
      <c r="D12">
        <v>113.97</v>
      </c>
      <c r="E12">
        <v>0.03106080547512503</v>
      </c>
      <c r="F12">
        <v>0.07627118644067798</v>
      </c>
      <c r="G12">
        <v>0.01538338830106301</v>
      </c>
      <c r="H12">
        <v>3.567896330738384</v>
      </c>
      <c r="I12">
        <v>22080.774714</v>
      </c>
      <c r="J12">
        <v>19.69739046768064</v>
      </c>
      <c r="K12">
        <v>0.5636487094373435</v>
      </c>
      <c r="L12">
        <v>0.490180377707251</v>
      </c>
      <c r="M12">
        <v>137.14</v>
      </c>
      <c r="N12">
        <v>99.84</v>
      </c>
    </row>
    <row r="13" spans="1:14">
      <c r="A13" s="1" t="s">
        <v>25</v>
      </c>
      <c r="B13">
        <f>HYPERLINK("https://www.suredividend.com/sure-analysis-AEP/","American Electric Power Company Inc.")</f>
        <v>0</v>
      </c>
      <c r="C13" t="s">
        <v>78</v>
      </c>
      <c r="D13">
        <v>92.17</v>
      </c>
      <c r="E13">
        <v>0.03602039709232939</v>
      </c>
      <c r="F13">
        <v>0.0641025641025641</v>
      </c>
      <c r="G13">
        <v>0.06007667938522787</v>
      </c>
      <c r="H13">
        <v>3.13019224349284</v>
      </c>
      <c r="I13">
        <v>47362.815201</v>
      </c>
      <c r="J13">
        <v>19.23909952118775</v>
      </c>
      <c r="K13">
        <v>0.6494174779030788</v>
      </c>
      <c r="L13">
        <v>0.530655410373563</v>
      </c>
      <c r="M13">
        <v>104.62</v>
      </c>
      <c r="N13">
        <v>79.55</v>
      </c>
    </row>
    <row r="14" spans="1:14">
      <c r="A14" s="1" t="s">
        <v>26</v>
      </c>
      <c r="B14">
        <f>HYPERLINK("https://www.suredividend.com/sure-analysis-SRE/","Sempra Energy")</f>
        <v>0</v>
      </c>
      <c r="C14" t="s">
        <v>78</v>
      </c>
      <c r="D14">
        <v>157.99</v>
      </c>
      <c r="E14">
        <v>0.02898917653016014</v>
      </c>
      <c r="F14">
        <v>0.04090909090909078</v>
      </c>
      <c r="G14">
        <v>0.05050104865141103</v>
      </c>
      <c r="H14">
        <v>4.530425004550722</v>
      </c>
      <c r="I14">
        <v>49661.52802</v>
      </c>
      <c r="J14">
        <v>21.9741274426416</v>
      </c>
      <c r="K14">
        <v>0.6345133059594849</v>
      </c>
      <c r="L14">
        <v>0.5443014578934301</v>
      </c>
      <c r="M14">
        <v>173.97</v>
      </c>
      <c r="N14">
        <v>125.95</v>
      </c>
    </row>
    <row r="15" spans="1:14">
      <c r="A15" s="1" t="s">
        <v>27</v>
      </c>
      <c r="B15">
        <f>HYPERLINK("https://www.suredividend.com/sure-analysis-DUK/","Duke Energy Corp.")</f>
        <v>0</v>
      </c>
      <c r="C15" t="s">
        <v>78</v>
      </c>
      <c r="D15">
        <v>101.82</v>
      </c>
      <c r="E15">
        <v>0.03948143783146729</v>
      </c>
      <c r="F15">
        <v>0.02030456852791862</v>
      </c>
      <c r="G15">
        <v>0.02460202771658837</v>
      </c>
      <c r="H15">
        <v>3.923011034682526</v>
      </c>
      <c r="I15">
        <v>78407.791445</v>
      </c>
      <c r="J15">
        <v>20.61193255652997</v>
      </c>
      <c r="K15">
        <v>0.7941317883972724</v>
      </c>
      <c r="L15">
        <v>0.43198902022484</v>
      </c>
      <c r="M15">
        <v>113.06</v>
      </c>
      <c r="N15">
        <v>82.90000000000001</v>
      </c>
    </row>
    <row r="16" spans="1:14">
      <c r="A16" s="1" t="s">
        <v>28</v>
      </c>
      <c r="B16">
        <f>HYPERLINK("https://www.suredividend.com/sure-analysis-UGI/","UGI Corp.")</f>
        <v>0</v>
      </c>
      <c r="C16" t="s">
        <v>78</v>
      </c>
      <c r="D16">
        <v>39.41</v>
      </c>
      <c r="E16">
        <v>0.03653894950520173</v>
      </c>
      <c r="F16">
        <v>0.04347826086956519</v>
      </c>
      <c r="G16">
        <v>0.07565375693257015</v>
      </c>
      <c r="H16">
        <v>1.405670818952207</v>
      </c>
      <c r="I16">
        <v>8264.624596</v>
      </c>
      <c r="J16">
        <v>7.702352838956197</v>
      </c>
      <c r="K16">
        <v>0.2828311506946091</v>
      </c>
      <c r="L16">
        <v>0.736383199163494</v>
      </c>
      <c r="M16">
        <v>44.41</v>
      </c>
      <c r="N16">
        <v>30.9</v>
      </c>
    </row>
    <row r="17" spans="1:14">
      <c r="A17" s="1" t="s">
        <v>29</v>
      </c>
      <c r="B17">
        <f>HYPERLINK("https://www.suredividend.com/sure-analysis-MDU/","MDU Resources Group Inc")</f>
        <v>0</v>
      </c>
      <c r="C17" t="s">
        <v>79</v>
      </c>
      <c r="D17">
        <v>30.04</v>
      </c>
      <c r="E17">
        <v>0.0296271637816245</v>
      </c>
      <c r="F17" t="s">
        <v>83</v>
      </c>
      <c r="G17" t="s">
        <v>83</v>
      </c>
      <c r="H17">
        <v>0.8654386111464371</v>
      </c>
      <c r="I17">
        <v>6108.65623</v>
      </c>
      <c r="J17">
        <v>18.13007324736225</v>
      </c>
      <c r="K17">
        <v>0.5213485609315885</v>
      </c>
      <c r="L17">
        <v>0.6519599037700721</v>
      </c>
      <c r="M17">
        <v>31.72</v>
      </c>
      <c r="N17">
        <v>24.37</v>
      </c>
    </row>
    <row r="18" spans="1:14">
      <c r="A18" s="1" t="s">
        <v>30</v>
      </c>
      <c r="B18">
        <f>HYPERLINK("https://www.suredividend.com/sure-analysis-D/","Dominion Energy Inc")</f>
        <v>0</v>
      </c>
      <c r="C18" t="s">
        <v>78</v>
      </c>
      <c r="D18">
        <v>62.42</v>
      </c>
      <c r="E18">
        <v>0.04277475168215315</v>
      </c>
      <c r="F18">
        <v>0.05952380952380953</v>
      </c>
      <c r="G18">
        <v>-0.04379070963534237</v>
      </c>
      <c r="H18">
        <v>2.632130995546023</v>
      </c>
      <c r="I18">
        <v>52013.038296</v>
      </c>
      <c r="J18">
        <v>28.20663682001084</v>
      </c>
      <c r="K18">
        <v>1.175058480154475</v>
      </c>
      <c r="L18">
        <v>0.4534334645883411</v>
      </c>
      <c r="M18">
        <v>86.40000000000001</v>
      </c>
      <c r="N18">
        <v>57.18</v>
      </c>
    </row>
    <row r="19" spans="1:14">
      <c r="A19" s="1" t="s">
        <v>31</v>
      </c>
      <c r="B19">
        <f>HYPERLINK("https://www.suredividend.com/sure-analysis-CNP/","Centerpoint Energy Inc.")</f>
        <v>0</v>
      </c>
      <c r="C19" t="s">
        <v>78</v>
      </c>
      <c r="D19">
        <v>30.11</v>
      </c>
      <c r="E19">
        <v>0.02524078379275988</v>
      </c>
      <c r="F19">
        <v>0.0588235294117645</v>
      </c>
      <c r="G19">
        <v>-0.08293123134723857</v>
      </c>
      <c r="H19">
        <v>0.694024002844827</v>
      </c>
      <c r="I19">
        <v>18955.317849</v>
      </c>
      <c r="J19">
        <v>12.2292373222</v>
      </c>
      <c r="K19">
        <v>0.2798483882438819</v>
      </c>
      <c r="L19">
        <v>0.5843783917113741</v>
      </c>
      <c r="M19">
        <v>33.29</v>
      </c>
      <c r="N19">
        <v>24.88</v>
      </c>
    </row>
    <row r="20" spans="1:14">
      <c r="A20" s="1" t="s">
        <v>32</v>
      </c>
      <c r="B20">
        <f>HYPERLINK("https://www.suredividend.com/sure-analysis-NFG/","National Fuel Gas Co.")</f>
        <v>0</v>
      </c>
      <c r="C20" t="s">
        <v>80</v>
      </c>
      <c r="D20">
        <v>58.88</v>
      </c>
      <c r="E20">
        <v>0.03226902173913043</v>
      </c>
      <c r="F20">
        <v>0.04395604395604402</v>
      </c>
      <c r="G20">
        <v>0.02737525815292696</v>
      </c>
      <c r="H20">
        <v>1.859545009718559</v>
      </c>
      <c r="I20">
        <v>5386.654111</v>
      </c>
      <c r="J20">
        <v>9.516703639476274</v>
      </c>
      <c r="K20">
        <v>0.30236504223066</v>
      </c>
      <c r="L20">
        <v>0.5997838909019051</v>
      </c>
      <c r="M20">
        <v>74.31999999999999</v>
      </c>
      <c r="N20">
        <v>56.48</v>
      </c>
    </row>
    <row r="21" spans="1:14">
      <c r="A21" s="1" t="s">
        <v>33</v>
      </c>
      <c r="B21">
        <f>HYPERLINK("https://www.suredividend.com/sure-analysis-EXC/","Exelon Corp.")</f>
        <v>0</v>
      </c>
      <c r="C21" t="s">
        <v>78</v>
      </c>
      <c r="D21">
        <v>42.34</v>
      </c>
      <c r="E21">
        <v>0.03188474256022673</v>
      </c>
      <c r="F21">
        <v>-0.1176470588235293</v>
      </c>
      <c r="G21">
        <v>-0.004386134037936307</v>
      </c>
      <c r="H21">
        <v>1.333967505993938</v>
      </c>
      <c r="I21">
        <v>42075.03755</v>
      </c>
      <c r="J21">
        <v>19.76281707383749</v>
      </c>
      <c r="K21">
        <v>0.6771408659867706</v>
      </c>
      <c r="L21">
        <v>0.591133691035694</v>
      </c>
      <c r="M21">
        <v>49.55</v>
      </c>
      <c r="N21">
        <v>34.88</v>
      </c>
    </row>
    <row r="22" spans="1:14">
      <c r="A22" s="1" t="s">
        <v>34</v>
      </c>
      <c r="B22">
        <f>HYPERLINK("https://www.suredividend.com/sure-analysis-PEG/","Public Service Enterprise Group Inc.")</f>
        <v>0</v>
      </c>
      <c r="C22" t="s">
        <v>78</v>
      </c>
      <c r="D22">
        <v>60.43</v>
      </c>
      <c r="E22">
        <v>0.03574383584312428</v>
      </c>
      <c r="F22">
        <v>0.05882352941176472</v>
      </c>
      <c r="G22">
        <v>0.03713728933664817</v>
      </c>
      <c r="H22">
        <v>2.132654535939173</v>
      </c>
      <c r="I22">
        <v>30151.53303</v>
      </c>
      <c r="J22">
        <v>43.82490265976745</v>
      </c>
      <c r="K22">
        <v>1.556682143021294</v>
      </c>
      <c r="L22">
        <v>0.5686293479038731</v>
      </c>
      <c r="M22">
        <v>73.75</v>
      </c>
      <c r="N22">
        <v>52.04</v>
      </c>
    </row>
    <row r="23" spans="1:14">
      <c r="A23" s="1" t="s">
        <v>35</v>
      </c>
      <c r="B23">
        <f>HYPERLINK("https://www.suredividend.com/sure-analysis-ES/","Eversource Energy")</f>
        <v>0</v>
      </c>
      <c r="C23" t="s">
        <v>78</v>
      </c>
      <c r="D23">
        <v>79.73999999999999</v>
      </c>
      <c r="E23">
        <v>0.03197893152746426</v>
      </c>
      <c r="F23">
        <v>0.05809128630705396</v>
      </c>
      <c r="G23">
        <v>0.04770197405165311</v>
      </c>
      <c r="H23">
        <v>2.522182230359133</v>
      </c>
      <c r="I23">
        <v>27774.033352</v>
      </c>
      <c r="J23">
        <v>19.96099894843739</v>
      </c>
      <c r="K23">
        <v>0.6274085150147097</v>
      </c>
      <c r="L23">
        <v>0.5222443582575911</v>
      </c>
      <c r="M23">
        <v>93.03</v>
      </c>
      <c r="N23">
        <v>70.02</v>
      </c>
    </row>
    <row r="24" spans="1:14">
      <c r="A24" s="1" t="s">
        <v>36</v>
      </c>
      <c r="B24">
        <f>HYPERLINK("https://www.suredividend.com/sure-analysis-FE/","Firstenergy Corp.")</f>
        <v>0</v>
      </c>
      <c r="C24" t="s">
        <v>78</v>
      </c>
      <c r="D24">
        <v>42.2</v>
      </c>
      <c r="E24">
        <v>0.03696682464454976</v>
      </c>
      <c r="F24">
        <v>0</v>
      </c>
      <c r="G24">
        <v>0.01613736474159566</v>
      </c>
      <c r="H24">
        <v>1.537001319575746</v>
      </c>
      <c r="I24">
        <v>24127.984829</v>
      </c>
      <c r="J24">
        <v>19.52102332443366</v>
      </c>
      <c r="K24">
        <v>0.7050464768696082</v>
      </c>
      <c r="L24">
        <v>0.50473441882461</v>
      </c>
      <c r="M24">
        <v>47.45</v>
      </c>
      <c r="N24">
        <v>34.61</v>
      </c>
    </row>
    <row r="25" spans="1:14">
      <c r="A25" s="1" t="s">
        <v>37</v>
      </c>
      <c r="B25">
        <f>HYPERLINK("https://www.suredividend.com/sure-analysis-AWK/","American Water Works Co. Inc.")</f>
        <v>0</v>
      </c>
      <c r="C25" t="s">
        <v>78</v>
      </c>
      <c r="D25">
        <v>151.54</v>
      </c>
      <c r="E25">
        <v>0.01728916457700937</v>
      </c>
      <c r="F25">
        <v>0.08713692946058083</v>
      </c>
      <c r="G25">
        <v>0.09556623924914787</v>
      </c>
      <c r="H25">
        <v>2.550597975747086</v>
      </c>
      <c r="I25">
        <v>27554.196026</v>
      </c>
      <c r="J25">
        <v>20.90606678752655</v>
      </c>
      <c r="K25">
        <v>0.3522925380866141</v>
      </c>
      <c r="L25">
        <v>0.7273734346324271</v>
      </c>
      <c r="M25">
        <v>171.57</v>
      </c>
      <c r="N25">
        <v>122.19</v>
      </c>
    </row>
    <row r="26" spans="1:14">
      <c r="A26" s="1" t="s">
        <v>38</v>
      </c>
      <c r="B26">
        <f>HYPERLINK("https://www.suredividend.com/sure-analysis-AEE/","Ameren Corp.")</f>
        <v>0</v>
      </c>
      <c r="C26" t="s">
        <v>78</v>
      </c>
      <c r="D26">
        <v>86.68000000000001</v>
      </c>
      <c r="E26">
        <v>0.02722658052607291</v>
      </c>
      <c r="F26">
        <v>0.07272727272727253</v>
      </c>
      <c r="G26">
        <v>0.05218518525694549</v>
      </c>
      <c r="H26">
        <v>2.344319005886511</v>
      </c>
      <c r="I26">
        <v>22408.701609</v>
      </c>
      <c r="J26">
        <v>21.63002085803089</v>
      </c>
      <c r="K26">
        <v>0.5860797514716277</v>
      </c>
      <c r="L26">
        <v>0.516916577781265</v>
      </c>
      <c r="M26">
        <v>97.91</v>
      </c>
      <c r="N26">
        <v>72.78</v>
      </c>
    </row>
    <row r="27" spans="1:14">
      <c r="A27" s="1" t="s">
        <v>39</v>
      </c>
      <c r="B27">
        <f>HYPERLINK("https://www.suredividend.com/sure-analysis-CMS/","CMS Energy Corporation")</f>
        <v>0</v>
      </c>
      <c r="C27" t="s">
        <v>78</v>
      </c>
      <c r="D27">
        <v>62.01</v>
      </c>
      <c r="E27">
        <v>0.02967263344621835</v>
      </c>
      <c r="F27">
        <v>0</v>
      </c>
      <c r="G27">
        <v>0.05171085667727882</v>
      </c>
      <c r="H27">
        <v>1.819788573941402</v>
      </c>
      <c r="I27">
        <v>17998.50184</v>
      </c>
      <c r="J27">
        <v>13.88773290125</v>
      </c>
      <c r="K27">
        <v>0.4071115377944971</v>
      </c>
      <c r="L27">
        <v>0.463116515911162</v>
      </c>
      <c r="M27">
        <v>72.19</v>
      </c>
      <c r="N27">
        <v>51.99</v>
      </c>
    </row>
    <row r="28" spans="1:14">
      <c r="A28" s="1" t="s">
        <v>40</v>
      </c>
      <c r="B28">
        <f>HYPERLINK("https://www.suredividend.com/sure-analysis-EVRG/","Evergy Inc")</f>
        <v>0</v>
      </c>
      <c r="C28" t="s">
        <v>78</v>
      </c>
      <c r="D28">
        <v>59.64</v>
      </c>
      <c r="E28">
        <v>0.04107981220657277</v>
      </c>
      <c r="F28" t="s">
        <v>83</v>
      </c>
      <c r="G28" t="s">
        <v>83</v>
      </c>
      <c r="H28">
        <v>2.298385755040615</v>
      </c>
      <c r="I28">
        <v>13689.550001</v>
      </c>
      <c r="J28">
        <v>17.14193588955672</v>
      </c>
      <c r="K28">
        <v>0.6642733396071142</v>
      </c>
      <c r="L28">
        <v>0.518101895844684</v>
      </c>
      <c r="M28">
        <v>71.18000000000001</v>
      </c>
      <c r="N28">
        <v>53.56</v>
      </c>
    </row>
    <row r="29" spans="1:14">
      <c r="A29" s="1" t="s">
        <v>41</v>
      </c>
      <c r="B29">
        <f>HYPERLINK("https://www.suredividend.com/sure-analysis-LNT/","Alliant Energy Corp.")</f>
        <v>0</v>
      </c>
      <c r="C29" t="s">
        <v>78</v>
      </c>
      <c r="D29">
        <v>53.89</v>
      </c>
      <c r="E29">
        <v>0.03173130450918538</v>
      </c>
      <c r="F29">
        <v>0.06211180124223614</v>
      </c>
      <c r="G29">
        <v>0.04997331683701267</v>
      </c>
      <c r="H29">
        <v>1.690096437643406</v>
      </c>
      <c r="I29">
        <v>13527.566419</v>
      </c>
      <c r="J29">
        <v>20.31166128933934</v>
      </c>
      <c r="K29">
        <v>0.6377722406201533</v>
      </c>
      <c r="L29">
        <v>0.5199189877635391</v>
      </c>
      <c r="M29">
        <v>64.08</v>
      </c>
      <c r="N29">
        <v>46.79</v>
      </c>
    </row>
    <row r="30" spans="1:14">
      <c r="A30" s="1" t="s">
        <v>42</v>
      </c>
      <c r="B30">
        <f>HYPERLINK("https://www.suredividend.com/sure-analysis-research-database/","NiSource Inc")</f>
        <v>0</v>
      </c>
      <c r="C30" t="s">
        <v>78</v>
      </c>
      <c r="D30">
        <v>27.21</v>
      </c>
      <c r="E30">
        <v>0.034102689558942</v>
      </c>
      <c r="F30">
        <v>0.06818181818181834</v>
      </c>
      <c r="G30">
        <v>0.03802222005236078</v>
      </c>
      <c r="H30">
        <v>0.9279341828988211</v>
      </c>
      <c r="I30">
        <v>11050.915446</v>
      </c>
      <c r="J30">
        <v>16.48406241918258</v>
      </c>
      <c r="K30">
        <v>0.6064929299992294</v>
      </c>
      <c r="L30">
        <v>0.577607265872714</v>
      </c>
      <c r="M30">
        <v>31.77</v>
      </c>
      <c r="N30">
        <v>23.56</v>
      </c>
    </row>
    <row r="31" spans="1:14">
      <c r="A31" s="1" t="s">
        <v>43</v>
      </c>
      <c r="B31">
        <f>HYPERLINK("https://www.suredividend.com/sure-analysis-PNW/","Pinnacle West Capital Corp.")</f>
        <v>0</v>
      </c>
      <c r="C31" t="s">
        <v>78</v>
      </c>
      <c r="D31">
        <v>75.36</v>
      </c>
      <c r="E31">
        <v>0.04538216560509554</v>
      </c>
      <c r="F31">
        <v>0.01764705882352935</v>
      </c>
      <c r="G31">
        <v>0.04473527950049339</v>
      </c>
      <c r="H31">
        <v>3.353880083729922</v>
      </c>
      <c r="I31">
        <v>8526.245698000001</v>
      </c>
      <c r="J31">
        <v>15.93160723736776</v>
      </c>
      <c r="K31">
        <v>0.7105678143495597</v>
      </c>
      <c r="L31">
        <v>0.4860407669881681</v>
      </c>
      <c r="M31">
        <v>80.59999999999999</v>
      </c>
      <c r="N31">
        <v>58.28</v>
      </c>
    </row>
    <row r="32" spans="1:14">
      <c r="A32" s="1" t="s">
        <v>44</v>
      </c>
      <c r="B32">
        <f>HYPERLINK("https://www.suredividend.com/sure-analysis-AES/","AES Corp.")</f>
        <v>0</v>
      </c>
      <c r="C32" t="s">
        <v>78</v>
      </c>
      <c r="D32">
        <v>26.93</v>
      </c>
      <c r="E32">
        <v>0.0233939844040104</v>
      </c>
      <c r="F32">
        <v>0.04983388704318936</v>
      </c>
      <c r="G32">
        <v>0.03978308212039217</v>
      </c>
      <c r="H32">
        <v>0.625774008712732</v>
      </c>
      <c r="I32">
        <v>17987.887522</v>
      </c>
      <c r="J32" t="s">
        <v>83</v>
      </c>
      <c r="K32" t="s">
        <v>83</v>
      </c>
      <c r="L32">
        <v>1.039374704891166</v>
      </c>
      <c r="M32">
        <v>29.89</v>
      </c>
      <c r="N32">
        <v>18.38</v>
      </c>
    </row>
    <row r="33" spans="1:14">
      <c r="A33" s="1" t="s">
        <v>45</v>
      </c>
      <c r="B33">
        <f>HYPERLINK("https://www.suredividend.com/sure-analysis-NRG/","NRG Energy Inc.")</f>
        <v>0</v>
      </c>
      <c r="C33" t="s">
        <v>78</v>
      </c>
      <c r="D33">
        <v>32.21</v>
      </c>
      <c r="E33">
        <v>0.04346476249611921</v>
      </c>
      <c r="F33">
        <v>0.07692307692307709</v>
      </c>
      <c r="G33">
        <v>0.6345166840512457</v>
      </c>
      <c r="H33">
        <v>1.382051520614026</v>
      </c>
      <c r="I33">
        <v>7420.675243</v>
      </c>
      <c r="J33">
        <v>3.92836169563261</v>
      </c>
      <c r="K33">
        <v>0.1753872488088866</v>
      </c>
      <c r="L33">
        <v>0.7832796976127021</v>
      </c>
      <c r="M33">
        <v>47</v>
      </c>
      <c r="N33">
        <v>30.64</v>
      </c>
    </row>
    <row r="34" spans="1:14">
      <c r="A34" s="1" t="s">
        <v>46</v>
      </c>
      <c r="B34">
        <f>HYPERLINK("https://www.suredividend.com/sure-analysis-VST/","Vistra Corp")</f>
        <v>0</v>
      </c>
      <c r="C34" t="s">
        <v>78</v>
      </c>
      <c r="D34">
        <v>21.85</v>
      </c>
      <c r="E34">
        <v>0.03524027459954233</v>
      </c>
      <c r="F34" t="s">
        <v>83</v>
      </c>
      <c r="G34" t="s">
        <v>83</v>
      </c>
      <c r="H34">
        <v>0.7172703552805241</v>
      </c>
      <c r="I34">
        <v>8695.284259</v>
      </c>
      <c r="J34" t="s">
        <v>83</v>
      </c>
      <c r="K34" t="s">
        <v>83</v>
      </c>
      <c r="L34">
        <v>0.794856930788381</v>
      </c>
      <c r="M34">
        <v>26.98</v>
      </c>
      <c r="N34">
        <v>19.8</v>
      </c>
    </row>
    <row r="35" spans="1:14">
      <c r="A35" s="1" t="s">
        <v>47</v>
      </c>
      <c r="B35">
        <f>HYPERLINK("https://www.suredividend.com/sure-analysis-IDA/","Idacorp, Inc.")</f>
        <v>0</v>
      </c>
      <c r="C35" t="s">
        <v>78</v>
      </c>
      <c r="D35">
        <v>103.5</v>
      </c>
      <c r="E35">
        <v>0.03053140096618358</v>
      </c>
      <c r="F35">
        <v>0.05333333333333345</v>
      </c>
      <c r="G35">
        <v>0.0601199707922162</v>
      </c>
      <c r="H35">
        <v>3.007732053215568</v>
      </c>
      <c r="I35">
        <v>5233.155822</v>
      </c>
      <c r="J35">
        <v>20.95559061531439</v>
      </c>
      <c r="K35">
        <v>0.6100876375690807</v>
      </c>
      <c r="L35">
        <v>0.500249369047695</v>
      </c>
      <c r="M35">
        <v>116.39</v>
      </c>
      <c r="N35">
        <v>92.81999999999999</v>
      </c>
    </row>
    <row r="36" spans="1:14">
      <c r="A36" s="1" t="s">
        <v>48</v>
      </c>
      <c r="B36">
        <f>HYPERLINK("https://www.suredividend.com/sure-analysis-POR/","Portland General Electric Co")</f>
        <v>0</v>
      </c>
      <c r="C36" t="s">
        <v>78</v>
      </c>
      <c r="D36">
        <v>46.5</v>
      </c>
      <c r="E36">
        <v>0.0389247311827957</v>
      </c>
      <c r="F36">
        <v>0.05232558139534893</v>
      </c>
      <c r="G36">
        <v>0.05883413386416847</v>
      </c>
      <c r="H36">
        <v>1.763110905460479</v>
      </c>
      <c r="I36">
        <v>4151.190036</v>
      </c>
      <c r="J36">
        <v>16.7386695</v>
      </c>
      <c r="K36">
        <v>0.636502131935191</v>
      </c>
      <c r="L36">
        <v>0.49502038347661</v>
      </c>
      <c r="M36">
        <v>55.45</v>
      </c>
      <c r="N36">
        <v>41.19</v>
      </c>
    </row>
    <row r="37" spans="1:14">
      <c r="A37" s="1" t="s">
        <v>49</v>
      </c>
      <c r="B37">
        <f>HYPERLINK("https://www.suredividend.com/sure-analysis-SWX/","Southwest Gas Holdings Inc")</f>
        <v>0</v>
      </c>
      <c r="C37" t="s">
        <v>78</v>
      </c>
      <c r="D37">
        <v>66.15000000000001</v>
      </c>
      <c r="E37">
        <v>0.03749055177626606</v>
      </c>
      <c r="F37">
        <v>0.04201680672268915</v>
      </c>
      <c r="G37">
        <v>0.04606169223332812</v>
      </c>
      <c r="H37">
        <v>2.424063757432396</v>
      </c>
      <c r="I37">
        <v>4436.536425</v>
      </c>
      <c r="J37">
        <v>30.13193983373745</v>
      </c>
      <c r="K37">
        <v>1.053940764101042</v>
      </c>
      <c r="L37">
        <v>0.381283608536308</v>
      </c>
      <c r="M37">
        <v>93.95</v>
      </c>
      <c r="N37">
        <v>59.51</v>
      </c>
    </row>
    <row r="38" spans="1:14">
      <c r="A38" s="1" t="s">
        <v>50</v>
      </c>
      <c r="B38">
        <f>HYPERLINK("https://www.suredividend.com/sure-analysis-HE/","Hawaiian Electric Industries, Inc.")</f>
        <v>0</v>
      </c>
      <c r="C38" t="s">
        <v>78</v>
      </c>
      <c r="D38">
        <v>40.99</v>
      </c>
      <c r="E38">
        <v>0.03415467187118809</v>
      </c>
      <c r="F38">
        <v>0.02941176470588247</v>
      </c>
      <c r="G38">
        <v>0.02456913836308061</v>
      </c>
      <c r="H38">
        <v>1.382347460925982</v>
      </c>
      <c r="I38">
        <v>4487.193295</v>
      </c>
      <c r="J38">
        <v>18.82914886266266</v>
      </c>
      <c r="K38">
        <v>0.6370264796893926</v>
      </c>
      <c r="L38">
        <v>0.518575960000032</v>
      </c>
      <c r="M38">
        <v>43.61</v>
      </c>
      <c r="N38">
        <v>32.89</v>
      </c>
    </row>
    <row r="39" spans="1:14">
      <c r="A39" s="1" t="s">
        <v>51</v>
      </c>
      <c r="B39">
        <f>HYPERLINK("https://www.suredividend.com/sure-analysis-OGS/","ONE Gas Inc")</f>
        <v>0</v>
      </c>
      <c r="C39" t="s">
        <v>78</v>
      </c>
      <c r="D39">
        <v>76.70999999999999</v>
      </c>
      <c r="E39">
        <v>0.03232955286142615</v>
      </c>
      <c r="F39">
        <v>0.06896551724137945</v>
      </c>
      <c r="G39">
        <v>0.06151655480544238</v>
      </c>
      <c r="H39">
        <v>2.452075752583677</v>
      </c>
      <c r="I39">
        <v>4153.158872</v>
      </c>
      <c r="J39">
        <v>19.29700297626183</v>
      </c>
      <c r="K39">
        <v>0.6176513230689363</v>
      </c>
      <c r="L39">
        <v>0.421288615043425</v>
      </c>
      <c r="M39">
        <v>90.2</v>
      </c>
      <c r="N39">
        <v>68.34</v>
      </c>
    </row>
    <row r="40" spans="1:14">
      <c r="A40" s="1" t="s">
        <v>52</v>
      </c>
      <c r="B40">
        <f>HYPERLINK("https://www.suredividend.com/sure-analysis-ALE/","Allete, Inc.")</f>
        <v>0</v>
      </c>
      <c r="C40" t="s">
        <v>78</v>
      </c>
      <c r="D40">
        <v>64.19</v>
      </c>
      <c r="E40">
        <v>0.04050475151892818</v>
      </c>
      <c r="F40">
        <v>0.03174603174603186</v>
      </c>
      <c r="G40">
        <v>0.03025579475561258</v>
      </c>
      <c r="H40">
        <v>2.558628204099811</v>
      </c>
      <c r="I40">
        <v>3669.220949</v>
      </c>
      <c r="J40">
        <v>18.39208495649123</v>
      </c>
      <c r="K40">
        <v>0.7048562545729506</v>
      </c>
      <c r="L40">
        <v>0.526200068485847</v>
      </c>
      <c r="M40">
        <v>67.45</v>
      </c>
      <c r="N40">
        <v>47.26</v>
      </c>
    </row>
    <row r="41" spans="1:14">
      <c r="A41" s="1" t="s">
        <v>53</v>
      </c>
      <c r="B41">
        <f>HYPERLINK("https://www.suredividend.com/sure-analysis-SR/","Spire Inc.")</f>
        <v>0</v>
      </c>
      <c r="C41" t="s">
        <v>78</v>
      </c>
      <c r="D41">
        <v>70</v>
      </c>
      <c r="E41">
        <v>0.04114285714285714</v>
      </c>
      <c r="F41">
        <v>0.05109489051094873</v>
      </c>
      <c r="G41">
        <v>0.05061112176150684</v>
      </c>
      <c r="H41">
        <v>2.734235741372004</v>
      </c>
      <c r="I41">
        <v>3677.81127</v>
      </c>
      <c r="J41">
        <v>17.87949086047642</v>
      </c>
      <c r="K41">
        <v>0.6922115800941783</v>
      </c>
      <c r="L41">
        <v>0.452607392229697</v>
      </c>
      <c r="M41">
        <v>76.95</v>
      </c>
      <c r="N41">
        <v>59.51</v>
      </c>
    </row>
    <row r="42" spans="1:14">
      <c r="A42" s="1" t="s">
        <v>54</v>
      </c>
      <c r="B42">
        <f>HYPERLINK("https://www.suredividend.com/sure-analysis-PNM/","PNM Resources Inc")</f>
        <v>0</v>
      </c>
      <c r="C42" t="s">
        <v>78</v>
      </c>
      <c r="D42">
        <v>49.51</v>
      </c>
      <c r="E42">
        <v>0.02969097152090487</v>
      </c>
      <c r="F42" t="s">
        <v>83</v>
      </c>
      <c r="G42" t="s">
        <v>83</v>
      </c>
      <c r="H42">
        <v>1.374780930421587</v>
      </c>
      <c r="I42">
        <v>1936.722228</v>
      </c>
      <c r="J42">
        <v>11.73735479827884</v>
      </c>
      <c r="K42">
        <v>0.7197805918437628</v>
      </c>
      <c r="L42">
        <v>0.19192274613276</v>
      </c>
      <c r="M42">
        <v>49.6</v>
      </c>
      <c r="N42">
        <v>42.67</v>
      </c>
    </row>
    <row r="43" spans="1:14">
      <c r="A43" s="1" t="s">
        <v>55</v>
      </c>
      <c r="B43">
        <f>HYPERLINK("https://www.suredividend.com/sure-analysis-NJR/","New Jersey Resources Corporation")</f>
        <v>0</v>
      </c>
      <c r="C43" t="s">
        <v>78</v>
      </c>
      <c r="D43">
        <v>49.54</v>
      </c>
      <c r="E43">
        <v>0.03148970528865563</v>
      </c>
      <c r="F43">
        <v>0.07586206896551717</v>
      </c>
      <c r="G43">
        <v>0.0743347416121678</v>
      </c>
      <c r="H43">
        <v>1.487130311324188</v>
      </c>
      <c r="I43">
        <v>4777.161075</v>
      </c>
      <c r="J43">
        <v>21.78695870669093</v>
      </c>
      <c r="K43">
        <v>0.6551234851648405</v>
      </c>
      <c r="L43">
        <v>0.510646667277999</v>
      </c>
      <c r="M43">
        <v>51.59</v>
      </c>
      <c r="N43">
        <v>36.56</v>
      </c>
    </row>
    <row r="44" spans="1:14">
      <c r="A44" s="1" t="s">
        <v>56</v>
      </c>
      <c r="B44">
        <f>HYPERLINK("https://www.suredividend.com/sure-analysis-NWE/","Northwestern Corp.")</f>
        <v>0</v>
      </c>
      <c r="C44" t="s">
        <v>78</v>
      </c>
      <c r="D44">
        <v>55.66</v>
      </c>
      <c r="E44">
        <v>0.04527488321954726</v>
      </c>
      <c r="F44">
        <v>0.0161290322580645</v>
      </c>
      <c r="G44">
        <v>0.02753251148110025</v>
      </c>
      <c r="H44">
        <v>2.478399485396339</v>
      </c>
      <c r="I44">
        <v>3215.964835</v>
      </c>
      <c r="J44">
        <v>19.18833433997613</v>
      </c>
      <c r="K44">
        <v>0.8152629886172168</v>
      </c>
      <c r="L44">
        <v>0.383760274805877</v>
      </c>
      <c r="M44">
        <v>60.98</v>
      </c>
      <c r="N44">
        <v>48.16</v>
      </c>
    </row>
    <row r="45" spans="1:14">
      <c r="A45" s="1" t="s">
        <v>57</v>
      </c>
      <c r="B45">
        <f>HYPERLINK("https://www.suredividend.com/sure-analysis-AVA/","Avista Corp.")</f>
        <v>0</v>
      </c>
      <c r="C45" t="s">
        <v>78</v>
      </c>
      <c r="D45">
        <v>41.41</v>
      </c>
      <c r="E45">
        <v>0.04250181115672543</v>
      </c>
      <c r="F45">
        <v>0.04142011834319526</v>
      </c>
      <c r="G45">
        <v>0.03386844400085565</v>
      </c>
      <c r="H45">
        <v>1.732137593939738</v>
      </c>
      <c r="I45">
        <v>3055.054222</v>
      </c>
      <c r="J45">
        <v>23.84953762851589</v>
      </c>
      <c r="K45">
        <v>0.9786088101354452</v>
      </c>
      <c r="L45">
        <v>0.415527164015651</v>
      </c>
      <c r="M45">
        <v>45.45</v>
      </c>
      <c r="N45">
        <v>35.31</v>
      </c>
    </row>
    <row r="46" spans="1:14">
      <c r="A46" s="1" t="s">
        <v>58</v>
      </c>
      <c r="B46">
        <f>HYPERLINK("https://www.suredividend.com/sure-analysis-SJI/","South Jersey Industries Inc.")</f>
        <v>0</v>
      </c>
      <c r="C46" t="s">
        <v>78</v>
      </c>
      <c r="D46">
        <v>35.94</v>
      </c>
      <c r="E46">
        <v>0.03450194769059544</v>
      </c>
      <c r="F46">
        <v>0</v>
      </c>
      <c r="G46">
        <v>0.02056514630321193</v>
      </c>
      <c r="H46">
        <v>1.22363131750192</v>
      </c>
      <c r="I46">
        <v>4399.322926</v>
      </c>
      <c r="J46">
        <v>28.42913223765242</v>
      </c>
      <c r="K46">
        <v>0.948551408916217</v>
      </c>
      <c r="L46">
        <v>0.253465385009516</v>
      </c>
      <c r="M46">
        <v>36.03</v>
      </c>
      <c r="N46">
        <v>22.33</v>
      </c>
    </row>
    <row r="47" spans="1:14">
      <c r="A47" s="1" t="s">
        <v>59</v>
      </c>
      <c r="B47">
        <f>HYPERLINK("https://www.suredividend.com/sure-analysis-research-database/","Avangrid Inc")</f>
        <v>0</v>
      </c>
      <c r="C47" t="s">
        <v>78</v>
      </c>
      <c r="D47">
        <v>42.57</v>
      </c>
      <c r="E47">
        <v>0.040742861158632</v>
      </c>
      <c r="F47">
        <v>0</v>
      </c>
      <c r="G47">
        <v>0.003676569796316587</v>
      </c>
      <c r="H47">
        <v>1.734423599523003</v>
      </c>
      <c r="I47">
        <v>16458.593514</v>
      </c>
      <c r="J47">
        <v>18.32805513771715</v>
      </c>
      <c r="K47">
        <v>0.7475963791047427</v>
      </c>
      <c r="L47">
        <v>0.4929979664103951</v>
      </c>
      <c r="M47">
        <v>50.71</v>
      </c>
      <c r="N47">
        <v>37.25</v>
      </c>
    </row>
    <row r="48" spans="1:14">
      <c r="A48" s="1" t="s">
        <v>60</v>
      </c>
      <c r="B48">
        <f>HYPERLINK("https://www.suredividend.com/sure-analysis-research-database/","Excelerate Energy Inc")</f>
        <v>0</v>
      </c>
      <c r="C48" t="s">
        <v>78</v>
      </c>
      <c r="D48">
        <v>23.99</v>
      </c>
      <c r="E48">
        <v>0.002083241264575</v>
      </c>
      <c r="F48" t="s">
        <v>83</v>
      </c>
      <c r="G48" t="s">
        <v>83</v>
      </c>
      <c r="H48">
        <v>0.049976957937155</v>
      </c>
      <c r="I48">
        <v>629.8374659999999</v>
      </c>
      <c r="J48">
        <v>0</v>
      </c>
      <c r="K48" t="s">
        <v>83</v>
      </c>
      <c r="M48">
        <v>31.13</v>
      </c>
      <c r="N48">
        <v>18.28</v>
      </c>
    </row>
    <row r="49" spans="1:14">
      <c r="A49" s="1" t="s">
        <v>61</v>
      </c>
      <c r="B49">
        <f>HYPERLINK("https://www.suredividend.com/sure-analysis-research-database/","Novagold Resources Inc.")</f>
        <v>0</v>
      </c>
      <c r="C49" t="s">
        <v>79</v>
      </c>
      <c r="D49">
        <v>6.79</v>
      </c>
      <c r="E49">
        <v>0</v>
      </c>
      <c r="F49" t="s">
        <v>83</v>
      </c>
      <c r="G49" t="s">
        <v>83</v>
      </c>
      <c r="H49">
        <v>0</v>
      </c>
      <c r="I49">
        <v>2267.593363</v>
      </c>
      <c r="J49">
        <v>0</v>
      </c>
      <c r="K49" t="s">
        <v>83</v>
      </c>
      <c r="L49">
        <v>0.8676327736516221</v>
      </c>
      <c r="M49">
        <v>8.359999999999999</v>
      </c>
      <c r="N49">
        <v>4.06</v>
      </c>
    </row>
    <row r="50" spans="1:14">
      <c r="A50" s="1" t="s">
        <v>62</v>
      </c>
      <c r="B50">
        <f>HYPERLINK("https://www.suredividend.com/sure-analysis-FTS/","Fortis Inc.")</f>
        <v>0</v>
      </c>
      <c r="C50" t="s">
        <v>78</v>
      </c>
      <c r="D50">
        <v>41.76</v>
      </c>
      <c r="E50">
        <v>0.03951149425287356</v>
      </c>
      <c r="F50">
        <v>-0.208932710280374</v>
      </c>
      <c r="G50">
        <v>0.04487950512922434</v>
      </c>
      <c r="H50">
        <v>1.997439968903989</v>
      </c>
      <c r="I50">
        <v>20134.610476</v>
      </c>
      <c r="J50">
        <v>0</v>
      </c>
      <c r="K50" t="s">
        <v>83</v>
      </c>
      <c r="L50">
        <v>0.386056940000148</v>
      </c>
      <c r="M50">
        <v>50.23</v>
      </c>
      <c r="N50">
        <v>34.39</v>
      </c>
    </row>
    <row r="51" spans="1:14">
      <c r="A51" s="1" t="s">
        <v>63</v>
      </c>
      <c r="B51">
        <f>HYPERLINK("https://www.suredividend.com/sure-analysis-research-database/","Seritage Growth Properties")</f>
        <v>0</v>
      </c>
      <c r="C51" t="s">
        <v>81</v>
      </c>
      <c r="D51">
        <v>11.93</v>
      </c>
      <c r="E51">
        <v>0</v>
      </c>
      <c r="F51" t="s">
        <v>83</v>
      </c>
      <c r="G51" t="s">
        <v>83</v>
      </c>
      <c r="H51">
        <v>0</v>
      </c>
      <c r="I51">
        <v>668.466305</v>
      </c>
      <c r="J51" t="s">
        <v>83</v>
      </c>
      <c r="K51">
        <v>-0</v>
      </c>
      <c r="L51">
        <v>1.423370167828515</v>
      </c>
      <c r="M51">
        <v>14.52</v>
      </c>
      <c r="N51">
        <v>4.9</v>
      </c>
    </row>
    <row r="52" spans="1:14">
      <c r="A52" s="1" t="s">
        <v>64</v>
      </c>
      <c r="B52">
        <f>HYPERLINK("https://www.suredividend.com/sure-analysis-APA/","APA Corporation")</f>
        <v>0</v>
      </c>
      <c r="C52" t="s">
        <v>80</v>
      </c>
      <c r="D52">
        <v>45.09</v>
      </c>
      <c r="E52">
        <v>0.02217786648924373</v>
      </c>
      <c r="F52">
        <v>1</v>
      </c>
      <c r="G52">
        <v>0</v>
      </c>
      <c r="H52">
        <v>0.7453075305870691</v>
      </c>
      <c r="I52">
        <v>14496.967107</v>
      </c>
      <c r="J52">
        <v>4.012445919482425</v>
      </c>
      <c r="K52">
        <v>0.07125310999876378</v>
      </c>
      <c r="L52">
        <v>1.06027347354101</v>
      </c>
      <c r="M52">
        <v>51.17</v>
      </c>
      <c r="N52">
        <v>27.49</v>
      </c>
    </row>
    <row r="53" spans="1:14">
      <c r="A53" s="1" t="s">
        <v>65</v>
      </c>
      <c r="B53">
        <f>HYPERLINK("https://www.suredividend.com/sure-analysis-TRN/","Trinity Industries, Inc.")</f>
        <v>0</v>
      </c>
      <c r="C53" t="s">
        <v>82</v>
      </c>
      <c r="D53">
        <v>27.39</v>
      </c>
      <c r="E53">
        <v>0.03358890105878058</v>
      </c>
      <c r="F53">
        <v>0.1304347826086956</v>
      </c>
      <c r="G53">
        <v>0.1486983549970351</v>
      </c>
      <c r="H53">
        <v>0.9364978480107051</v>
      </c>
      <c r="I53">
        <v>2229.638277</v>
      </c>
      <c r="J53">
        <v>13.69556681148649</v>
      </c>
      <c r="K53">
        <v>0.5062150529787595</v>
      </c>
      <c r="L53">
        <v>0.9743985691016461</v>
      </c>
      <c r="M53">
        <v>34.05</v>
      </c>
      <c r="N53">
        <v>20.53</v>
      </c>
    </row>
    <row r="54" spans="1:14">
      <c r="A54" s="1" t="s">
        <v>66</v>
      </c>
      <c r="B54">
        <f>HYPERLINK("https://www.suredividend.com/sure-analysis-research-database/","REE Automotive Ltd")</f>
        <v>0</v>
      </c>
      <c r="C54" t="s">
        <v>83</v>
      </c>
      <c r="D54">
        <v>0.4984</v>
      </c>
      <c r="E54">
        <v>0</v>
      </c>
      <c r="F54" t="s">
        <v>83</v>
      </c>
      <c r="G54" t="s">
        <v>83</v>
      </c>
      <c r="H54">
        <v>0</v>
      </c>
      <c r="I54">
        <v>121.48529</v>
      </c>
      <c r="J54">
        <v>0</v>
      </c>
      <c r="K54" t="s">
        <v>83</v>
      </c>
      <c r="L54">
        <v>1.56535124669989</v>
      </c>
      <c r="M54">
        <v>4.44</v>
      </c>
      <c r="N54">
        <v>0.2908</v>
      </c>
    </row>
    <row r="55" spans="1:14">
      <c r="A55" s="1" t="s">
        <v>67</v>
      </c>
      <c r="B55">
        <f>HYPERLINK("https://www.suredividend.com/sure-analysis-research-database/","Enel Americas SA")</f>
        <v>0</v>
      </c>
      <c r="C55" t="s">
        <v>78</v>
      </c>
      <c r="D55">
        <v>4.81</v>
      </c>
      <c r="E55">
        <v>0.021361233863019</v>
      </c>
      <c r="F55" t="s">
        <v>83</v>
      </c>
      <c r="G55" t="s">
        <v>83</v>
      </c>
      <c r="H55">
        <v>0.102747534881124</v>
      </c>
      <c r="I55">
        <v>10320.499401</v>
      </c>
      <c r="J55">
        <v>13.93045019431498</v>
      </c>
      <c r="K55">
        <v>0.2762030507557097</v>
      </c>
      <c r="L55">
        <v>0.4902055249804541</v>
      </c>
      <c r="M55">
        <v>7.27</v>
      </c>
      <c r="N55">
        <v>4.68</v>
      </c>
    </row>
    <row r="56" spans="1:14">
      <c r="A56" s="1" t="s">
        <v>68</v>
      </c>
      <c r="B56">
        <f>HYPERLINK("https://www.suredividend.com/sure-analysis-research-database/","Sono Group N.V.")</f>
        <v>0</v>
      </c>
      <c r="C56" t="s">
        <v>83</v>
      </c>
      <c r="D56">
        <v>0.9997</v>
      </c>
      <c r="E56">
        <v>0</v>
      </c>
      <c r="F56" t="s">
        <v>83</v>
      </c>
      <c r="G56" t="s">
        <v>83</v>
      </c>
      <c r="H56">
        <v>0</v>
      </c>
      <c r="I56">
        <v>90.526949</v>
      </c>
      <c r="J56">
        <v>0</v>
      </c>
      <c r="K56" t="s">
        <v>83</v>
      </c>
      <c r="L56">
        <v>2.034971570160492</v>
      </c>
      <c r="M56">
        <v>8.75</v>
      </c>
      <c r="N56">
        <v>0.835</v>
      </c>
    </row>
    <row r="57" spans="1:14">
      <c r="A57" s="1" t="s">
        <v>69</v>
      </c>
      <c r="B57">
        <f>HYPERLINK("https://www.suredividend.com/sure-analysis-research-database/","Servotronics, Inc.")</f>
        <v>0</v>
      </c>
      <c r="C57" t="s">
        <v>82</v>
      </c>
      <c r="D57">
        <v>11.874</v>
      </c>
      <c r="E57">
        <v>0</v>
      </c>
      <c r="F57" t="s">
        <v>83</v>
      </c>
      <c r="G57" t="s">
        <v>83</v>
      </c>
      <c r="H57">
        <v>0</v>
      </c>
      <c r="I57">
        <v>29.669528</v>
      </c>
      <c r="J57">
        <v>0</v>
      </c>
      <c r="K57" t="s">
        <v>83</v>
      </c>
      <c r="M57">
        <v>14.9</v>
      </c>
      <c r="N57">
        <v>9.470000000000001</v>
      </c>
    </row>
    <row r="58" spans="1:14">
      <c r="A58" s="1" t="s">
        <v>70</v>
      </c>
      <c r="B58">
        <f>HYPERLINK("https://www.suredividend.com/sure-analysis-research-database/","Virtus Stone Harbor Emerging Markets Income Fund")</f>
        <v>0</v>
      </c>
      <c r="D58">
        <v>5.23</v>
      </c>
      <c r="E58">
        <v>0.127958518792655</v>
      </c>
      <c r="F58">
        <v>0</v>
      </c>
      <c r="G58">
        <v>-0.03035973390442093</v>
      </c>
      <c r="H58">
        <v>0.6692230532855881</v>
      </c>
      <c r="I58">
        <v>89.212446</v>
      </c>
      <c r="J58">
        <v>0</v>
      </c>
      <c r="K58" t="s">
        <v>83</v>
      </c>
      <c r="L58">
        <v>0.6930127098474621</v>
      </c>
      <c r="M58">
        <v>6.01</v>
      </c>
      <c r="N58">
        <v>3.26</v>
      </c>
    </row>
    <row r="59" spans="1:14">
      <c r="A59" s="1" t="s">
        <v>71</v>
      </c>
      <c r="B59">
        <f>HYPERLINK("https://www.suredividend.com/sure-analysis-CNA/","CNA Financial Corp.")</f>
        <v>0</v>
      </c>
      <c r="C59" t="s">
        <v>84</v>
      </c>
      <c r="D59">
        <v>41.93</v>
      </c>
      <c r="E59">
        <v>0.03815883615549726</v>
      </c>
      <c r="F59">
        <v>0</v>
      </c>
      <c r="G59">
        <v>-0.2752203363223045</v>
      </c>
      <c r="H59">
        <v>1.577359768417161</v>
      </c>
      <c r="I59">
        <v>11358.55934</v>
      </c>
      <c r="J59">
        <v>12.45456067932017</v>
      </c>
      <c r="K59">
        <v>0.4722634037177129</v>
      </c>
      <c r="L59">
        <v>0.62021711372205</v>
      </c>
      <c r="M59">
        <v>48.92</v>
      </c>
      <c r="N59">
        <v>35.56</v>
      </c>
    </row>
    <row r="60" spans="1:14">
      <c r="A60" s="1" t="s">
        <v>72</v>
      </c>
      <c r="B60">
        <f>HYPERLINK("https://www.suredividend.com/sure-analysis-research-database/","Cia Energetica De Minas Gerais")</f>
        <v>0</v>
      </c>
      <c r="C60" t="s">
        <v>78</v>
      </c>
      <c r="D60">
        <v>2.15</v>
      </c>
      <c r="E60">
        <v>0</v>
      </c>
      <c r="F60" t="s">
        <v>83</v>
      </c>
      <c r="G60" t="s">
        <v>83</v>
      </c>
      <c r="H60">
        <v>0</v>
      </c>
      <c r="I60">
        <v>5483.511556</v>
      </c>
      <c r="J60">
        <v>0</v>
      </c>
      <c r="K60" t="s">
        <v>83</v>
      </c>
      <c r="L60">
        <v>0.5481746848797741</v>
      </c>
      <c r="M60">
        <v>2.47</v>
      </c>
      <c r="N60">
        <v>1.58</v>
      </c>
    </row>
    <row r="61" spans="1:14">
      <c r="A61" s="1" t="s">
        <v>73</v>
      </c>
      <c r="B61">
        <f>HYPERLINK("https://www.suredividend.com/sure-analysis-research-database/","Enel Chile S.A.")</f>
        <v>0</v>
      </c>
      <c r="C61" t="s">
        <v>78</v>
      </c>
      <c r="D61">
        <v>2.15</v>
      </c>
      <c r="E61">
        <v>0.007456767476909001</v>
      </c>
      <c r="F61" t="s">
        <v>83</v>
      </c>
      <c r="G61" t="s">
        <v>83</v>
      </c>
      <c r="H61">
        <v>0.016032050075354</v>
      </c>
      <c r="I61">
        <v>2974.16196</v>
      </c>
      <c r="J61">
        <v>0</v>
      </c>
      <c r="K61" t="s">
        <v>83</v>
      </c>
      <c r="L61">
        <v>0.7243543558530561</v>
      </c>
      <c r="M61">
        <v>2.26</v>
      </c>
      <c r="N61">
        <v>0.9726</v>
      </c>
    </row>
    <row r="62" spans="1:14">
      <c r="A62" s="1" t="s">
        <v>74</v>
      </c>
      <c r="B62">
        <f>HYPERLINK("https://www.suredividend.com/sure-analysis-AWR/","American States Water Co.")</f>
        <v>0</v>
      </c>
      <c r="C62" t="s">
        <v>78</v>
      </c>
      <c r="D62">
        <v>93.04000000000001</v>
      </c>
      <c r="E62">
        <v>0.01708942390369734</v>
      </c>
      <c r="F62">
        <v>0.08904109589041109</v>
      </c>
      <c r="G62">
        <v>0.09284706567232748</v>
      </c>
      <c r="H62">
        <v>1.515144145558338</v>
      </c>
      <c r="I62">
        <v>3438.841857</v>
      </c>
      <c r="J62">
        <v>43.02370675074128</v>
      </c>
      <c r="K62">
        <v>0.701455622943675</v>
      </c>
      <c r="L62">
        <v>0.5267018873763131</v>
      </c>
      <c r="M62">
        <v>100.51</v>
      </c>
      <c r="N62">
        <v>70.59</v>
      </c>
    </row>
    <row r="63" spans="1:14">
      <c r="A63" s="1" t="s">
        <v>75</v>
      </c>
      <c r="B63">
        <f>HYPERLINK("https://www.suredividend.com/sure-analysis-CWT/","California Water Service Group")</f>
        <v>0</v>
      </c>
      <c r="C63" t="s">
        <v>78</v>
      </c>
      <c r="D63">
        <v>60.73</v>
      </c>
      <c r="E63">
        <v>0.01646632636258851</v>
      </c>
      <c r="F63">
        <v>0.08695652173913038</v>
      </c>
      <c r="G63">
        <v>0.05922384104881218</v>
      </c>
      <c r="H63">
        <v>0.9935553213534981</v>
      </c>
      <c r="I63">
        <v>3329.46152</v>
      </c>
      <c r="J63">
        <v>41.60578726382085</v>
      </c>
      <c r="K63">
        <v>0.6668156519150994</v>
      </c>
      <c r="L63">
        <v>0.542834052716449</v>
      </c>
      <c r="M63">
        <v>66.12</v>
      </c>
      <c r="N63">
        <v>48.06</v>
      </c>
    </row>
    <row r="64" spans="1:14">
      <c r="A64" s="1" t="s">
        <v>76</v>
      </c>
      <c r="B64">
        <f>HYPERLINK("https://www.suredividend.com/sure-analysis-SJW/","SJW Group")</f>
        <v>0</v>
      </c>
      <c r="C64" t="s">
        <v>78</v>
      </c>
      <c r="D64">
        <v>76.23999999999999</v>
      </c>
      <c r="E64">
        <v>0.01888772298006296</v>
      </c>
      <c r="F64">
        <v>0.0588235294117645</v>
      </c>
      <c r="G64">
        <v>0.05154749679728043</v>
      </c>
      <c r="H64">
        <v>1.42833724794961</v>
      </c>
      <c r="I64">
        <v>2311.544728</v>
      </c>
      <c r="J64">
        <v>39.61652032768904</v>
      </c>
      <c r="K64">
        <v>0.7400711129272589</v>
      </c>
      <c r="L64">
        <v>0.4190233957047481</v>
      </c>
      <c r="M64">
        <v>83.88</v>
      </c>
      <c r="N64">
        <v>55.15</v>
      </c>
    </row>
    <row r="65" spans="1:14">
      <c r="A65" s="1" t="s">
        <v>77</v>
      </c>
      <c r="B65">
        <f>HYPERLINK("https://www.suredividend.com/sure-analysis-YORW/","York Water Co.")</f>
        <v>0</v>
      </c>
      <c r="C65" t="s">
        <v>78</v>
      </c>
      <c r="D65">
        <v>45.56</v>
      </c>
      <c r="E65">
        <v>0.01712028094820018</v>
      </c>
      <c r="F65">
        <v>0.04002052334530526</v>
      </c>
      <c r="G65">
        <v>0.04000577367145808</v>
      </c>
      <c r="H65">
        <v>0.7819623294786461</v>
      </c>
      <c r="I65">
        <v>650.429185</v>
      </c>
      <c r="J65">
        <v>35.02580424124933</v>
      </c>
      <c r="K65">
        <v>0.5749723010872398</v>
      </c>
      <c r="L65">
        <v>0.421233608851993</v>
      </c>
      <c r="M65">
        <v>47.27</v>
      </c>
      <c r="N65">
        <v>36.68</v>
      </c>
    </row>
  </sheetData>
  <autoFilter ref="A1:O65"/>
  <conditionalFormatting sqref="A1:N1">
    <cfRule type="cellIs" dxfId="8" priority="15" operator="notEqual">
      <formula>-13.345</formula>
    </cfRule>
  </conditionalFormatting>
  <conditionalFormatting sqref="A2:A65">
    <cfRule type="cellIs" dxfId="0" priority="1" operator="notEqual">
      <formula>"None"</formula>
    </cfRule>
  </conditionalFormatting>
  <conditionalFormatting sqref="B2:B65">
    <cfRule type="cellIs" dxfId="1" priority="2" operator="notEqual">
      <formula>"None"</formula>
    </cfRule>
  </conditionalFormatting>
  <conditionalFormatting sqref="C2:C65">
    <cfRule type="cellIs" dxfId="0" priority="3" operator="notEqual">
      <formula>"None"</formula>
    </cfRule>
  </conditionalFormatting>
  <conditionalFormatting sqref="D2:D65">
    <cfRule type="cellIs" dxfId="2" priority="4" operator="notEqual">
      <formula>"None"</formula>
    </cfRule>
  </conditionalFormatting>
  <conditionalFormatting sqref="E2:E65">
    <cfRule type="cellIs" dxfId="3" priority="5" operator="notEqual">
      <formula>"None"</formula>
    </cfRule>
  </conditionalFormatting>
  <conditionalFormatting sqref="F2:F65">
    <cfRule type="cellIs" dxfId="4" priority="6" operator="notEqual">
      <formula>"None"</formula>
    </cfRule>
  </conditionalFormatting>
  <conditionalFormatting sqref="G2:G65">
    <cfRule type="cellIs" dxfId="3" priority="7" operator="notEqual">
      <formula>"None"</formula>
    </cfRule>
  </conditionalFormatting>
  <conditionalFormatting sqref="H2:H65">
    <cfRule type="cellIs" dxfId="2" priority="8" operator="notEqual">
      <formula>"None"</formula>
    </cfRule>
  </conditionalFormatting>
  <conditionalFormatting sqref="I2:I65">
    <cfRule type="cellIs" dxfId="5" priority="9" operator="notEqual">
      <formula>"None"</formula>
    </cfRule>
  </conditionalFormatting>
  <conditionalFormatting sqref="J2:J65">
    <cfRule type="cellIs" dxfId="6" priority="10" operator="notEqual">
      <formula>"None"</formula>
    </cfRule>
  </conditionalFormatting>
  <conditionalFormatting sqref="K2:K65">
    <cfRule type="cellIs" dxfId="3" priority="11" operator="notEqual">
      <formula>"None"</formula>
    </cfRule>
  </conditionalFormatting>
  <conditionalFormatting sqref="L2:L65">
    <cfRule type="cellIs" dxfId="7" priority="12" operator="notEqual">
      <formula>"None"</formula>
    </cfRule>
  </conditionalFormatting>
  <conditionalFormatting sqref="M2:M65">
    <cfRule type="cellIs" dxfId="2" priority="13" operator="notEqual">
      <formula>"None"</formula>
    </cfRule>
  </conditionalFormatting>
  <conditionalFormatting sqref="N2:N65">
    <cfRule type="cellIs" dxfId="2" priority="14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  <col min="9" max="9" width="25.7109375" customWidth="1"/>
  </cols>
  <sheetData>
    <row r="1" spans="1:9">
      <c r="A1" s="1" t="s">
        <v>13</v>
      </c>
      <c r="B1" s="1" t="s">
        <v>0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89</v>
      </c>
      <c r="H1" s="1" t="s">
        <v>90</v>
      </c>
      <c r="I1" s="1" t="s">
        <v>91</v>
      </c>
    </row>
    <row r="2" spans="1:9">
      <c r="A2" s="1" t="s">
        <v>14</v>
      </c>
      <c r="B2">
        <f>HYPERLINK("https://www.suredividend.com/sure-analysis-ETR/","Entergy Corp.")</f>
        <v>0</v>
      </c>
      <c r="C2">
        <v>-0.058369851007887</v>
      </c>
      <c r="D2">
        <v>0.071267613498131</v>
      </c>
      <c r="E2">
        <v>0.023640727257483</v>
      </c>
      <c r="F2">
        <v>-0.04497777777777701</v>
      </c>
      <c r="G2">
        <v>0.028052317375748</v>
      </c>
      <c r="H2">
        <v>0.246565679067349</v>
      </c>
      <c r="I2">
        <v>0.7024432215220261</v>
      </c>
    </row>
    <row r="3" spans="1:9">
      <c r="A3" s="1" t="s">
        <v>15</v>
      </c>
      <c r="B3">
        <f>HYPERLINK("https://www.suredividend.com/sure-analysis-ATO/","Atmos Energy Corp.")</f>
        <v>0</v>
      </c>
      <c r="C3">
        <v>-0.01378949205795</v>
      </c>
      <c r="D3">
        <v>0.110674267741301</v>
      </c>
      <c r="E3">
        <v>0.009186274352200001</v>
      </c>
      <c r="F3">
        <v>0.008298384937985001</v>
      </c>
      <c r="G3">
        <v>0.100396045196089</v>
      </c>
      <c r="H3">
        <v>0.3118849813549791</v>
      </c>
      <c r="I3">
        <v>0.5321327559136251</v>
      </c>
    </row>
    <row r="4" spans="1:9">
      <c r="A4" s="1" t="s">
        <v>16</v>
      </c>
      <c r="B4">
        <f>HYPERLINK("https://www.suredividend.com/sure-analysis-WEC/","WEC Energy Group Inc")</f>
        <v>0</v>
      </c>
      <c r="C4">
        <v>-0.01917808219178</v>
      </c>
      <c r="D4">
        <v>0.09135975593312501</v>
      </c>
      <c r="E4">
        <v>-0.010444130704723</v>
      </c>
      <c r="F4">
        <v>-0.007252559726962001</v>
      </c>
      <c r="G4">
        <v>-0.003245769309436</v>
      </c>
      <c r="H4">
        <v>0.133891264359414</v>
      </c>
      <c r="I4">
        <v>0.7258290301945911</v>
      </c>
    </row>
    <row r="5" spans="1:9">
      <c r="A5" s="1" t="s">
        <v>17</v>
      </c>
      <c r="B5">
        <f>HYPERLINK("https://www.suredividend.com/sure-analysis-ED/","Consolidated Edison, Inc.")</f>
        <v>0</v>
      </c>
      <c r="C5">
        <v>-0.020162975344755</v>
      </c>
      <c r="D5">
        <v>0.11496277909733</v>
      </c>
      <c r="E5">
        <v>0.050189401361808</v>
      </c>
      <c r="F5">
        <v>-0.015947959290735</v>
      </c>
      <c r="G5">
        <v>0.174711206912747</v>
      </c>
      <c r="H5">
        <v>0.4465952032081441</v>
      </c>
      <c r="I5">
        <v>0.415345612036247</v>
      </c>
    </row>
    <row r="6" spans="1:9">
      <c r="A6" s="1" t="s">
        <v>18</v>
      </c>
      <c r="B6">
        <f>HYPERLINK("https://www.suredividend.com/sure-analysis-NEE/","NextEra Energy Inc")</f>
        <v>0</v>
      </c>
      <c r="C6">
        <v>-0.033431777909037</v>
      </c>
      <c r="D6">
        <v>0.147738749859723</v>
      </c>
      <c r="E6">
        <v>0.047727831503032</v>
      </c>
      <c r="F6">
        <v>-0.021291866028708</v>
      </c>
      <c r="G6">
        <v>0.011685949534404</v>
      </c>
      <c r="H6">
        <v>0.012566116285458</v>
      </c>
      <c r="I6">
        <v>1.424167007389235</v>
      </c>
    </row>
    <row r="7" spans="1:9">
      <c r="A7" s="1" t="s">
        <v>19</v>
      </c>
      <c r="B7">
        <f>HYPERLINK("https://www.suredividend.com/sure-analysis-XEL/","Xcel Energy, Inc.")</f>
        <v>0</v>
      </c>
      <c r="C7">
        <v>-0.019739626828961</v>
      </c>
      <c r="D7">
        <v>0.133335096850138</v>
      </c>
      <c r="E7">
        <v>0.026162272855874</v>
      </c>
      <c r="F7">
        <v>-0.022250748823277</v>
      </c>
      <c r="G7">
        <v>0.032807262043768</v>
      </c>
      <c r="H7">
        <v>0.11254112182447</v>
      </c>
      <c r="I7">
        <v>0.749447475742526</v>
      </c>
    </row>
    <row r="8" spans="1:9">
      <c r="A8" s="1" t="s">
        <v>20</v>
      </c>
      <c r="B8">
        <f>HYPERLINK("https://www.suredividend.com/sure-analysis-SO/","Southern Company")</f>
        <v>0</v>
      </c>
      <c r="C8">
        <v>-0.05103916301427901</v>
      </c>
      <c r="D8">
        <v>0.051635424696511</v>
      </c>
      <c r="E8">
        <v>-0.034187628334908</v>
      </c>
      <c r="F8">
        <v>-0.060075619661111</v>
      </c>
      <c r="G8">
        <v>0.028941272778279</v>
      </c>
      <c r="H8">
        <v>0.214221881320303</v>
      </c>
      <c r="I8">
        <v>0.881218644020292</v>
      </c>
    </row>
    <row r="9" spans="1:9">
      <c r="A9" s="1" t="s">
        <v>21</v>
      </c>
      <c r="B9">
        <f>HYPERLINK("https://www.suredividend.com/sure-analysis-EIX/","Edison International")</f>
        <v>0</v>
      </c>
      <c r="C9">
        <v>0.034891330982224</v>
      </c>
      <c r="D9">
        <v>0.213076429450507</v>
      </c>
      <c r="E9">
        <v>0.123684432095647</v>
      </c>
      <c r="F9">
        <v>0.04888399874253301</v>
      </c>
      <c r="G9">
        <v>0.107325807345554</v>
      </c>
      <c r="H9">
        <v>0.228911180642392</v>
      </c>
      <c r="I9">
        <v>0.312236859441399</v>
      </c>
    </row>
    <row r="10" spans="1:9">
      <c r="A10" s="1" t="s">
        <v>22</v>
      </c>
      <c r="B10">
        <f>HYPERLINK("https://www.suredividend.com/sure-analysis-PPL/","PPL Corp")</f>
        <v>0</v>
      </c>
      <c r="C10">
        <v>-0.002721088435374</v>
      </c>
      <c r="D10">
        <v>0.150232439536297</v>
      </c>
      <c r="E10">
        <v>0.09309174961786501</v>
      </c>
      <c r="F10">
        <v>0.003422313483915</v>
      </c>
      <c r="G10">
        <v>0.020521816612368</v>
      </c>
      <c r="H10">
        <v>0.154648918993423</v>
      </c>
      <c r="I10">
        <v>0.197854320977566</v>
      </c>
    </row>
    <row r="11" spans="1:9">
      <c r="A11" s="1" t="s">
        <v>23</v>
      </c>
      <c r="B11">
        <f>HYPERLINK("https://www.suredividend.com/sure-analysis-BKH/","Black Hills Corporation")</f>
        <v>0</v>
      </c>
      <c r="C11">
        <v>0.019374282433983</v>
      </c>
      <c r="D11">
        <v>0.169000663251115</v>
      </c>
      <c r="E11">
        <v>0.025117766591234</v>
      </c>
      <c r="F11">
        <v>0.009809496730167001</v>
      </c>
      <c r="G11">
        <v>0.097569832359072</v>
      </c>
      <c r="H11">
        <v>0.261752882598184</v>
      </c>
      <c r="I11">
        <v>0.558017109015134</v>
      </c>
    </row>
    <row r="12" spans="1:9">
      <c r="A12" s="1" t="s">
        <v>24</v>
      </c>
      <c r="B12">
        <f>HYPERLINK("https://www.suredividend.com/sure-analysis-DTE/","DTE Energy Co.")</f>
        <v>0</v>
      </c>
      <c r="C12">
        <v>-0.029464361747424</v>
      </c>
      <c r="D12">
        <v>0.069230242413268</v>
      </c>
      <c r="E12">
        <v>-0.048118578851144</v>
      </c>
      <c r="F12">
        <v>-0.030290138687994</v>
      </c>
      <c r="G12">
        <v>-0.009365696777418001</v>
      </c>
      <c r="H12">
        <v>0.162265382399282</v>
      </c>
      <c r="I12">
        <v>0.5294968643770951</v>
      </c>
    </row>
    <row r="13" spans="1:9">
      <c r="A13" s="1" t="s">
        <v>25</v>
      </c>
      <c r="B13">
        <f>HYPERLINK("https://www.suredividend.com/sure-analysis-AEP/","American Electric Power Company Inc.")</f>
        <v>0</v>
      </c>
      <c r="C13">
        <v>-0.033249423117264</v>
      </c>
      <c r="D13">
        <v>0.086478604611139</v>
      </c>
      <c r="E13">
        <v>0.010518514295487</v>
      </c>
      <c r="F13">
        <v>-0.029278567667193</v>
      </c>
      <c r="G13">
        <v>0.059576307427725</v>
      </c>
      <c r="H13">
        <v>0.219618698791099</v>
      </c>
      <c r="I13">
        <v>0.6115045021417951</v>
      </c>
    </row>
    <row r="14" spans="1:9">
      <c r="A14" s="1" t="s">
        <v>26</v>
      </c>
      <c r="B14">
        <f>HYPERLINK("https://www.suredividend.com/sure-analysis-SRE/","Sempra Energy")</f>
        <v>0</v>
      </c>
      <c r="C14">
        <v>0.007974990430011</v>
      </c>
      <c r="D14">
        <v>0.118598802598711</v>
      </c>
      <c r="E14">
        <v>0.044093263255702</v>
      </c>
      <c r="F14">
        <v>0.022324317328846</v>
      </c>
      <c r="G14">
        <v>0.205963331814334</v>
      </c>
      <c r="H14">
        <v>0.363876901455383</v>
      </c>
      <c r="I14">
        <v>0.7342081027769941</v>
      </c>
    </row>
    <row r="15" spans="1:9">
      <c r="A15" s="1" t="s">
        <v>27</v>
      </c>
      <c r="B15">
        <f>HYPERLINK("https://www.suredividend.com/sure-analysis-DUK/","Duke Energy Corp.")</f>
        <v>0</v>
      </c>
      <c r="C15">
        <v>-0.000981161695447</v>
      </c>
      <c r="D15">
        <v>0.162962023841749</v>
      </c>
      <c r="E15">
        <v>0.002739758404913</v>
      </c>
      <c r="F15">
        <v>-0.011360326245266</v>
      </c>
      <c r="G15">
        <v>0.02748020117703</v>
      </c>
      <c r="H15">
        <v>0.219830694879394</v>
      </c>
      <c r="I15">
        <v>0.6327041120668081</v>
      </c>
    </row>
    <row r="16" spans="1:9">
      <c r="A16" s="1" t="s">
        <v>28</v>
      </c>
      <c r="B16">
        <f>HYPERLINK("https://www.suredividend.com/sure-analysis-UGI/","UGI Corp.")</f>
        <v>0</v>
      </c>
      <c r="C16">
        <v>0.048696114954763</v>
      </c>
      <c r="D16">
        <v>0.212693743288027</v>
      </c>
      <c r="E16">
        <v>-0.021192997096611</v>
      </c>
      <c r="F16">
        <v>0.063123819800377</v>
      </c>
      <c r="G16">
        <v>-0.094915588993843</v>
      </c>
      <c r="H16">
        <v>0.144083049804335</v>
      </c>
      <c r="I16">
        <v>0.006065495093483001</v>
      </c>
    </row>
    <row r="17" spans="1:9">
      <c r="A17" s="1" t="s">
        <v>29</v>
      </c>
      <c r="B17">
        <f>HYPERLINK("https://www.suredividend.com/sure-analysis-MDU/","MDU Resources Group Inc")</f>
        <v>0</v>
      </c>
      <c r="C17">
        <v>-0.004308916141862001</v>
      </c>
      <c r="D17">
        <v>0.05728112626484801</v>
      </c>
      <c r="E17">
        <v>0.139104187838432</v>
      </c>
      <c r="F17">
        <v>-0.009887936717205</v>
      </c>
      <c r="G17">
        <v>0.06868545285723901</v>
      </c>
      <c r="H17">
        <v>0.155286860342586</v>
      </c>
      <c r="I17">
        <v>0.417522732742226</v>
      </c>
    </row>
    <row r="18" spans="1:9">
      <c r="A18" s="1" t="s">
        <v>30</v>
      </c>
      <c r="B18">
        <f>HYPERLINK("https://www.suredividend.com/sure-analysis-D/","Dominion Energy Inc")</f>
        <v>0</v>
      </c>
      <c r="C18">
        <v>0.039467110741049</v>
      </c>
      <c r="D18">
        <v>-0.036939436111222</v>
      </c>
      <c r="E18">
        <v>-0.162341043410112</v>
      </c>
      <c r="F18">
        <v>0.017938682322244</v>
      </c>
      <c r="G18">
        <v>-0.184484031329818</v>
      </c>
      <c r="H18">
        <v>-0.067733451223282</v>
      </c>
      <c r="I18">
        <v>0.011179347447509</v>
      </c>
    </row>
    <row r="19" spans="1:9">
      <c r="A19" s="1" t="s">
        <v>31</v>
      </c>
      <c r="B19">
        <f>HYPERLINK("https://www.suredividend.com/sure-analysis-CNP/","Centerpoint Energy Inc.")</f>
        <v>0</v>
      </c>
      <c r="C19">
        <v>-0.013756960366852</v>
      </c>
      <c r="D19">
        <v>0.121703529026081</v>
      </c>
      <c r="E19">
        <v>0.039024676404719</v>
      </c>
      <c r="F19">
        <v>0.004001333777926001</v>
      </c>
      <c r="G19">
        <v>0.127474658967935</v>
      </c>
      <c r="H19">
        <v>0.4590369677616301</v>
      </c>
      <c r="I19">
        <v>0.276631828877912</v>
      </c>
    </row>
    <row r="20" spans="1:9">
      <c r="A20" s="1" t="s">
        <v>32</v>
      </c>
      <c r="B20">
        <f>HYPERLINK("https://www.suredividend.com/sure-analysis-NFG/","National Fuel Gas Co.")</f>
        <v>0</v>
      </c>
      <c r="C20">
        <v>-0.082727452590188</v>
      </c>
      <c r="D20">
        <v>-0.087525066715431</v>
      </c>
      <c r="E20">
        <v>-0.096785673744504</v>
      </c>
      <c r="F20">
        <v>-0.06982622432859301</v>
      </c>
      <c r="G20">
        <v>0.024646864020242</v>
      </c>
      <c r="H20">
        <v>0.508378313987595</v>
      </c>
      <c r="I20">
        <v>0.259820954793652</v>
      </c>
    </row>
    <row r="21" spans="1:9">
      <c r="A21" s="1" t="s">
        <v>33</v>
      </c>
      <c r="B21">
        <f>HYPERLINK("https://www.suredividend.com/sure-analysis-EXC/","Exelon Corp.")</f>
        <v>0</v>
      </c>
      <c r="C21">
        <v>-0.006802721088435001</v>
      </c>
      <c r="D21">
        <v>0.163087759009534</v>
      </c>
      <c r="E21">
        <v>-0.005402865867982</v>
      </c>
      <c r="F21">
        <v>-0.020587554938699</v>
      </c>
      <c r="G21">
        <v>0.07953473429779201</v>
      </c>
      <c r="H21">
        <v>0.473197820474457</v>
      </c>
      <c r="I21">
        <v>0.8340755115831791</v>
      </c>
    </row>
    <row r="22" spans="1:9">
      <c r="A22" s="1" t="s">
        <v>34</v>
      </c>
      <c r="B22">
        <f>HYPERLINK("https://www.suredividend.com/sure-analysis-PEG/","Public Service Enterprise Group Inc.")</f>
        <v>0</v>
      </c>
      <c r="C22">
        <v>-0.001157024793388</v>
      </c>
      <c r="D22">
        <v>0.123006677085869</v>
      </c>
      <c r="E22">
        <v>0.03142756197014</v>
      </c>
      <c r="F22">
        <v>-0.013709809041945</v>
      </c>
      <c r="G22">
        <v>-0.04547536685147401</v>
      </c>
      <c r="H22">
        <v>0.09803451277103301</v>
      </c>
      <c r="I22">
        <v>0.4012038806136261</v>
      </c>
    </row>
    <row r="23" spans="1:9">
      <c r="A23" s="1" t="s">
        <v>35</v>
      </c>
      <c r="B23">
        <f>HYPERLINK("https://www.suredividend.com/sure-analysis-ES/","Eversource Energy")</f>
        <v>0</v>
      </c>
      <c r="C23">
        <v>-0.050488211478923</v>
      </c>
      <c r="D23">
        <v>0.106716076112753</v>
      </c>
      <c r="E23">
        <v>-0.025260828907238</v>
      </c>
      <c r="F23">
        <v>-0.04890267175572501</v>
      </c>
      <c r="G23">
        <v>-0.056929568936154</v>
      </c>
      <c r="H23">
        <v>-0.030109894119722</v>
      </c>
      <c r="I23">
        <v>0.5175015081765051</v>
      </c>
    </row>
    <row r="24" spans="1:9">
      <c r="A24" s="1" t="s">
        <v>36</v>
      </c>
      <c r="B24">
        <f>HYPERLINK("https://www.suredividend.com/sure-analysis-FE/","Firstenergy Corp.")</f>
        <v>0</v>
      </c>
      <c r="C24">
        <v>0.011505273250239</v>
      </c>
      <c r="D24">
        <v>0.170973184159119</v>
      </c>
      <c r="E24">
        <v>0.138589551956917</v>
      </c>
      <c r="F24">
        <v>0.006199332379589</v>
      </c>
      <c r="G24">
        <v>0.060997287165704</v>
      </c>
      <c r="H24">
        <v>0.473005944381808</v>
      </c>
      <c r="I24">
        <v>0.7576302812208451</v>
      </c>
    </row>
    <row r="25" spans="1:9">
      <c r="A25" s="1" t="s">
        <v>37</v>
      </c>
      <c r="B25">
        <f>HYPERLINK("https://www.suredividend.com/sure-analysis-AWK/","American Water Works Co. Inc.")</f>
        <v>0</v>
      </c>
      <c r="C25">
        <v>-0.006490526453812001</v>
      </c>
      <c r="D25">
        <v>0.14686085249435</v>
      </c>
      <c r="E25">
        <v>0.047624248968725</v>
      </c>
      <c r="F25">
        <v>-0.005773520535362</v>
      </c>
      <c r="G25">
        <v>-0.044716882173764</v>
      </c>
      <c r="H25">
        <v>-0.028023380290181</v>
      </c>
      <c r="I25">
        <v>0.989408376152304</v>
      </c>
    </row>
    <row r="26" spans="1:9">
      <c r="A26" s="1" t="s">
        <v>38</v>
      </c>
      <c r="B26">
        <f>HYPERLINK("https://www.suredividend.com/sure-analysis-AEE/","Ameren Corp.")</f>
        <v>0</v>
      </c>
      <c r="C26">
        <v>-0.021670428893905</v>
      </c>
      <c r="D26">
        <v>0.124904938524749</v>
      </c>
      <c r="E26">
        <v>0.011123761175087</v>
      </c>
      <c r="F26">
        <v>-0.025191183085919</v>
      </c>
      <c r="G26">
        <v>0.007851896466123</v>
      </c>
      <c r="H26">
        <v>0.257580593680178</v>
      </c>
      <c r="I26">
        <v>0.7635378179983391</v>
      </c>
    </row>
    <row r="27" spans="1:9">
      <c r="A27" s="1" t="s">
        <v>39</v>
      </c>
      <c r="B27">
        <f>HYPERLINK("https://www.suredividend.com/sure-analysis-CMS/","CMS Energy Corporation")</f>
        <v>0</v>
      </c>
      <c r="C27">
        <v>-0.010373443983402</v>
      </c>
      <c r="D27">
        <v>0.148524754125687</v>
      </c>
      <c r="E27">
        <v>-0.01546268173295</v>
      </c>
      <c r="F27">
        <v>-0.020843202273803</v>
      </c>
      <c r="G27">
        <v>0.001063862417889</v>
      </c>
      <c r="H27">
        <v>0.129899236529946</v>
      </c>
      <c r="I27">
        <v>0.6214901706473931</v>
      </c>
    </row>
    <row r="28" spans="1:9">
      <c r="A28" s="1" t="s">
        <v>40</v>
      </c>
      <c r="B28">
        <f>HYPERLINK("https://www.suredividend.com/sure-analysis-EVRG/","Evergy Inc")</f>
        <v>0</v>
      </c>
      <c r="C28">
        <v>-0.053633767058076</v>
      </c>
      <c r="D28">
        <v>0.036121805117371</v>
      </c>
      <c r="E28">
        <v>-0.041347129104694</v>
      </c>
      <c r="F28">
        <v>-0.052280311457174</v>
      </c>
      <c r="G28">
        <v>-0.035555404625258</v>
      </c>
      <c r="H28">
        <v>0.195178405026001</v>
      </c>
      <c r="I28">
        <v>0.282757196689436</v>
      </c>
    </row>
    <row r="29" spans="1:9">
      <c r="A29" s="1" t="s">
        <v>41</v>
      </c>
      <c r="B29">
        <f>HYPERLINK("https://www.suredividend.com/sure-analysis-LNT/","Alliant Energy Corp.")</f>
        <v>0</v>
      </c>
      <c r="C29">
        <v>-0.021604938271604</v>
      </c>
      <c r="D29">
        <v>0.092170783164883</v>
      </c>
      <c r="E29">
        <v>-0.03191674735524101</v>
      </c>
      <c r="F29">
        <v>-0.02390871218982</v>
      </c>
      <c r="G29">
        <v>-0.070689024852903</v>
      </c>
      <c r="H29">
        <v>0.149675407101149</v>
      </c>
      <c r="I29">
        <v>0.587273535917623</v>
      </c>
    </row>
    <row r="30" spans="1:9">
      <c r="A30" s="1" t="s">
        <v>42</v>
      </c>
      <c r="B30">
        <f>HYPERLINK("https://www.suredividend.com/sure-analysis-research-database/","NiSource Inc")</f>
        <v>0</v>
      </c>
      <c r="C30">
        <v>-0.012341197822141</v>
      </c>
      <c r="D30">
        <v>0.121451416136371</v>
      </c>
      <c r="E30">
        <v>-0.014369700109031</v>
      </c>
      <c r="F30">
        <v>-0.007658643326039</v>
      </c>
      <c r="G30">
        <v>0.021772273584126</v>
      </c>
      <c r="H30">
        <v>0.3301590715773211</v>
      </c>
      <c r="I30">
        <v>0.336594998452673</v>
      </c>
    </row>
    <row r="31" spans="1:9">
      <c r="A31" s="1" t="s">
        <v>43</v>
      </c>
      <c r="B31">
        <f>HYPERLINK("https://www.suredividend.com/sure-analysis-PNW/","Pinnacle West Capital Corp.")</f>
        <v>0</v>
      </c>
      <c r="C31">
        <v>-0.026985151710781</v>
      </c>
      <c r="D31">
        <v>0.189258796348899</v>
      </c>
      <c r="E31">
        <v>0.112802694589114</v>
      </c>
      <c r="F31">
        <v>-0.00894266175697</v>
      </c>
      <c r="G31">
        <v>0.118361398723441</v>
      </c>
      <c r="H31">
        <v>0.065109330589527</v>
      </c>
      <c r="I31">
        <v>0.160187822338542</v>
      </c>
    </row>
    <row r="32" spans="1:9">
      <c r="A32" s="1" t="s">
        <v>44</v>
      </c>
      <c r="B32">
        <f>HYPERLINK("https://www.suredividend.com/sure-analysis-AES/","AES Corp.")</f>
        <v>0</v>
      </c>
      <c r="C32">
        <v>-0.06297842727905301</v>
      </c>
      <c r="D32">
        <v>0.106691104554159</v>
      </c>
      <c r="E32">
        <v>0.370427667066989</v>
      </c>
      <c r="F32">
        <v>-0.063630041724617</v>
      </c>
      <c r="G32">
        <v>0.206476354317868</v>
      </c>
      <c r="H32">
        <v>0.039840606683089</v>
      </c>
      <c r="I32">
        <v>1.685668126015976</v>
      </c>
    </row>
    <row r="33" spans="1:9">
      <c r="A33" s="1" t="s">
        <v>45</v>
      </c>
      <c r="B33">
        <f>HYPERLINK("https://www.suredividend.com/sure-analysis-NRG/","NRG Energy Inc.")</f>
        <v>0</v>
      </c>
      <c r="C33">
        <v>-0.006477483035163</v>
      </c>
      <c r="D33">
        <v>-0.23360799084422</v>
      </c>
      <c r="E33">
        <v>-0.09072944896115601</v>
      </c>
      <c r="F33">
        <v>0.012256442489</v>
      </c>
      <c r="G33">
        <v>-0.148390508295326</v>
      </c>
      <c r="H33">
        <v>-0.156247462324523</v>
      </c>
      <c r="I33">
        <v>0.337308029245569</v>
      </c>
    </row>
    <row r="34" spans="1:9">
      <c r="A34" s="1" t="s">
        <v>46</v>
      </c>
      <c r="B34">
        <f>HYPERLINK("https://www.suredividend.com/sure-analysis-VST/","Vistra Corp")</f>
        <v>0</v>
      </c>
      <c r="C34">
        <v>-0.095986760446834</v>
      </c>
      <c r="D34">
        <v>0.012718070412873</v>
      </c>
      <c r="E34">
        <v>-0.05026014613388401</v>
      </c>
      <c r="F34">
        <v>-0.05818965517241301</v>
      </c>
      <c r="G34">
        <v>0.029262134458848</v>
      </c>
      <c r="H34">
        <v>0.08921058403621</v>
      </c>
      <c r="I34">
        <v>0.24502843337246</v>
      </c>
    </row>
    <row r="35" spans="1:9">
      <c r="A35" s="1" t="s">
        <v>47</v>
      </c>
      <c r="B35">
        <f>HYPERLINK("https://www.suredividend.com/sure-analysis-IDA/","Idacorp, Inc.")</f>
        <v>0</v>
      </c>
      <c r="C35">
        <v>-0.046346632267575</v>
      </c>
      <c r="D35">
        <v>0.071587201832155</v>
      </c>
      <c r="E35">
        <v>0.003186935889085</v>
      </c>
      <c r="F35">
        <v>-0.040333796940194</v>
      </c>
      <c r="G35">
        <v>-0.02637260297168</v>
      </c>
      <c r="H35">
        <v>0.23669655051278</v>
      </c>
      <c r="I35">
        <v>0.415955838594715</v>
      </c>
    </row>
    <row r="36" spans="1:9">
      <c r="A36" s="1" t="s">
        <v>48</v>
      </c>
      <c r="B36">
        <f>HYPERLINK("https://www.suredividend.com/sure-analysis-POR/","Portland General Electric Co")</f>
        <v>0</v>
      </c>
      <c r="C36">
        <v>-0.040722861740314</v>
      </c>
      <c r="D36">
        <v>0.07187559788759801</v>
      </c>
      <c r="E36">
        <v>-0.054062850912168</v>
      </c>
      <c r="F36">
        <v>-0.051020408163265</v>
      </c>
      <c r="G36">
        <v>-0.08188409230915</v>
      </c>
      <c r="H36">
        <v>0.192570669429669</v>
      </c>
      <c r="I36">
        <v>0.302327665640675</v>
      </c>
    </row>
    <row r="37" spans="1:9">
      <c r="A37" s="1" t="s">
        <v>49</v>
      </c>
      <c r="B37">
        <f>HYPERLINK("https://www.suredividend.com/sure-analysis-SWX/","Southwest Gas Holdings Inc")</f>
        <v>0</v>
      </c>
      <c r="C37">
        <v>0.050166693125893</v>
      </c>
      <c r="D37">
        <v>-0.05084541478701</v>
      </c>
      <c r="E37">
        <v>-0.200786768943407</v>
      </c>
      <c r="F37">
        <v>0.069004524886877</v>
      </c>
      <c r="G37">
        <v>0.072100587832023</v>
      </c>
      <c r="H37">
        <v>0.23001344368435</v>
      </c>
      <c r="I37">
        <v>0.03801178767127601</v>
      </c>
    </row>
    <row r="38" spans="1:9">
      <c r="A38" s="1" t="s">
        <v>50</v>
      </c>
      <c r="B38">
        <f>HYPERLINK("https://www.suredividend.com/sure-analysis-HE/","Hawaiian Electric Industries, Inc.")</f>
        <v>0</v>
      </c>
      <c r="C38">
        <v>-0.010381458232737</v>
      </c>
      <c r="D38">
        <v>0.151006815061088</v>
      </c>
      <c r="E38">
        <v>0.055912621234173</v>
      </c>
      <c r="F38">
        <v>-0.020549581839904</v>
      </c>
      <c r="G38">
        <v>0.006640536743975</v>
      </c>
      <c r="H38">
        <v>0.297238107595758</v>
      </c>
      <c r="I38">
        <v>0.406020608372323</v>
      </c>
    </row>
    <row r="39" spans="1:9">
      <c r="A39" s="1" t="s">
        <v>51</v>
      </c>
      <c r="B39">
        <f>HYPERLINK("https://www.suredividend.com/sure-analysis-OGS/","ONE Gas Inc")</f>
        <v>0</v>
      </c>
      <c r="C39">
        <v>0.016295707472177</v>
      </c>
      <c r="D39">
        <v>0.05773195023378701</v>
      </c>
      <c r="E39">
        <v>-0.022727851810329</v>
      </c>
      <c r="F39">
        <v>0.013074484944532</v>
      </c>
      <c r="G39">
        <v>0.023064632718329</v>
      </c>
      <c r="H39">
        <v>0.156558277962973</v>
      </c>
      <c r="I39">
        <v>0.274455727159148</v>
      </c>
    </row>
    <row r="40" spans="1:9">
      <c r="A40" s="1" t="s">
        <v>52</v>
      </c>
      <c r="B40">
        <f>HYPERLINK("https://www.suredividend.com/sure-analysis-ALE/","Allete, Inc.")</f>
        <v>0</v>
      </c>
      <c r="C40">
        <v>-0.011092281620705</v>
      </c>
      <c r="D40">
        <v>0.239682190214641</v>
      </c>
      <c r="E40">
        <v>0.128188904414155</v>
      </c>
      <c r="F40">
        <v>-0.004960471244768</v>
      </c>
      <c r="G40">
        <v>0.05156415868314401</v>
      </c>
      <c r="H40">
        <v>0.061990533245316</v>
      </c>
      <c r="I40">
        <v>0.06786667886642</v>
      </c>
    </row>
    <row r="41" spans="1:9">
      <c r="A41" s="1" t="s">
        <v>53</v>
      </c>
      <c r="B41">
        <f>HYPERLINK("https://www.suredividend.com/sure-analysis-SR/","Spire Inc.")</f>
        <v>0</v>
      </c>
      <c r="C41">
        <v>0.024290313140181</v>
      </c>
      <c r="D41">
        <v>0.08231634251292201</v>
      </c>
      <c r="E41">
        <v>0.026929012798469</v>
      </c>
      <c r="F41">
        <v>0.016555329654371</v>
      </c>
      <c r="G41">
        <v>0.132988581093657</v>
      </c>
      <c r="H41">
        <v>0.238802113750349</v>
      </c>
      <c r="I41">
        <v>0.221103458862768</v>
      </c>
    </row>
    <row r="42" spans="1:9">
      <c r="A42" s="1" t="s">
        <v>54</v>
      </c>
      <c r="B42">
        <f>HYPERLINK("https://www.suredividend.com/sure-analysis-PNM/","PNM Resources Inc")</f>
        <v>0</v>
      </c>
      <c r="C42">
        <v>0.014133551823023</v>
      </c>
      <c r="D42">
        <v>0.08277510601398301</v>
      </c>
      <c r="E42">
        <v>0.07515673487646801</v>
      </c>
      <c r="F42">
        <v>0.014757122361139</v>
      </c>
      <c r="G42">
        <v>0.125383291774541</v>
      </c>
      <c r="H42">
        <v>0.07783675051050801</v>
      </c>
      <c r="I42">
        <v>0.520483999754314</v>
      </c>
    </row>
    <row r="43" spans="1:9">
      <c r="A43" s="1" t="s">
        <v>55</v>
      </c>
      <c r="B43">
        <f>HYPERLINK("https://www.suredividend.com/sure-analysis-NJR/","New Jersey Resources Corporation")</f>
        <v>0</v>
      </c>
      <c r="C43">
        <v>0.005888324873096</v>
      </c>
      <c r="D43">
        <v>0.186404958281844</v>
      </c>
      <c r="E43">
        <v>0.173833511833113</v>
      </c>
      <c r="F43">
        <v>-0.00161225312374</v>
      </c>
      <c r="G43">
        <v>0.337523556505915</v>
      </c>
      <c r="H43">
        <v>0.5168633934995941</v>
      </c>
      <c r="I43">
        <v>0.493923584934109</v>
      </c>
    </row>
    <row r="44" spans="1:9">
      <c r="A44" s="1" t="s">
        <v>56</v>
      </c>
      <c r="B44">
        <f>HYPERLINK("https://www.suredividend.com/sure-analysis-NWE/","Northwestern Corp.")</f>
        <v>0</v>
      </c>
      <c r="C44">
        <v>-0.033344911427579</v>
      </c>
      <c r="D44">
        <v>0.07830183927374401</v>
      </c>
      <c r="E44">
        <v>0.05187167392356001</v>
      </c>
      <c r="F44">
        <v>-0.06201550387596901</v>
      </c>
      <c r="G44">
        <v>0.013204792607937</v>
      </c>
      <c r="H44">
        <v>0.08360459139969101</v>
      </c>
      <c r="I44">
        <v>0.274725576729731</v>
      </c>
    </row>
    <row r="45" spans="1:9">
      <c r="A45" s="1" t="s">
        <v>57</v>
      </c>
      <c r="B45">
        <f>HYPERLINK("https://www.suredividend.com/sure-analysis-AVA/","Avista Corp.")</f>
        <v>0</v>
      </c>
      <c r="C45">
        <v>-0.027706034280347</v>
      </c>
      <c r="D45">
        <v>0.07596170085614401</v>
      </c>
      <c r="E45">
        <v>0.037571566379774</v>
      </c>
      <c r="F45">
        <v>-0.06608028867839401</v>
      </c>
      <c r="G45">
        <v>-0.01343453908262</v>
      </c>
      <c r="H45">
        <v>0.167827631912913</v>
      </c>
      <c r="I45">
        <v>-0.030219857425223</v>
      </c>
    </row>
    <row r="46" spans="1:9">
      <c r="A46" s="1" t="s">
        <v>58</v>
      </c>
      <c r="B46">
        <f>HYPERLINK("https://www.suredividend.com/sure-analysis-SJI/","South Jersey Industries Inc.")</f>
        <v>0</v>
      </c>
      <c r="C46">
        <v>0.018707482993197</v>
      </c>
      <c r="D46">
        <v>0.054255743552436</v>
      </c>
      <c r="E46">
        <v>0.08241927031569</v>
      </c>
      <c r="F46">
        <v>0.011539544047283</v>
      </c>
      <c r="G46">
        <v>0.527885829432845</v>
      </c>
      <c r="H46">
        <v>0.849279120743416</v>
      </c>
      <c r="I46">
        <v>0.5074175513063021</v>
      </c>
    </row>
    <row r="47" spans="1:9">
      <c r="A47" s="1" t="s">
        <v>59</v>
      </c>
      <c r="B47">
        <f>HYPERLINK("https://www.suredividend.com/sure-analysis-research-database/","Avangrid Inc")</f>
        <v>0</v>
      </c>
      <c r="C47">
        <v>-0.01</v>
      </c>
      <c r="D47">
        <v>0.091076852101034</v>
      </c>
      <c r="E47">
        <v>-0.034739842320433</v>
      </c>
      <c r="F47">
        <v>-0.009539320614239</v>
      </c>
      <c r="G47">
        <v>-0.040861939995854</v>
      </c>
      <c r="H47">
        <v>-0.0005141822740940001</v>
      </c>
      <c r="I47">
        <v>0.07001739375232501</v>
      </c>
    </row>
    <row r="48" spans="1:9">
      <c r="A48" s="1" t="s">
        <v>60</v>
      </c>
      <c r="B48">
        <f>HYPERLINK("https://www.suredividend.com/sure-analysis-research-database/","Excelerate Energy Inc")</f>
        <v>0</v>
      </c>
      <c r="C48">
        <v>-0.09059893858984</v>
      </c>
      <c r="D48">
        <v>-0.059455432928861</v>
      </c>
      <c r="E48">
        <v>0.14184808993898</v>
      </c>
      <c r="F48">
        <v>-0.04231536926147701</v>
      </c>
      <c r="G48">
        <v>-0.104810663164022</v>
      </c>
      <c r="H48">
        <v>-0.104810663164022</v>
      </c>
      <c r="I48">
        <v>-0.104810663164022</v>
      </c>
    </row>
    <row r="49" spans="1:9">
      <c r="A49" s="1" t="s">
        <v>61</v>
      </c>
      <c r="B49">
        <f>HYPERLINK("https://www.suredividend.com/sure-analysis-research-database/","Novagold Resources Inc.")</f>
        <v>0</v>
      </c>
      <c r="C49">
        <v>0.104065040650406</v>
      </c>
      <c r="D49">
        <v>0.39139344262295</v>
      </c>
      <c r="E49">
        <v>0.495594713656387</v>
      </c>
      <c r="F49">
        <v>0.135451505016722</v>
      </c>
      <c r="G49">
        <v>-0.007309941520467001</v>
      </c>
      <c r="H49">
        <v>-0.245555555555555</v>
      </c>
      <c r="I49">
        <v>0.7060301507537691</v>
      </c>
    </row>
    <row r="50" spans="1:9">
      <c r="A50" s="1" t="s">
        <v>62</v>
      </c>
      <c r="B50">
        <f>HYPERLINK("https://www.suredividend.com/sure-analysis-FTS/","Fortis Inc.")</f>
        <v>0</v>
      </c>
      <c r="C50">
        <v>0.033919286952215</v>
      </c>
      <c r="D50">
        <v>0.12348970537989</v>
      </c>
      <c r="E50">
        <v>-0.07008851528141101</v>
      </c>
      <c r="F50">
        <v>0.042957042957042</v>
      </c>
      <c r="G50">
        <v>-0.074742873348783</v>
      </c>
      <c r="H50">
        <v>0.08960259250272001</v>
      </c>
      <c r="I50">
        <v>0.434686711970151</v>
      </c>
    </row>
    <row r="51" spans="1:9">
      <c r="A51" s="1" t="s">
        <v>63</v>
      </c>
      <c r="B51">
        <f>HYPERLINK("https://www.suredividend.com/sure-analysis-research-database/","Seritage Growth Properties")</f>
        <v>0</v>
      </c>
      <c r="C51">
        <v>0.007601351351351</v>
      </c>
      <c r="D51">
        <v>0.131878557874762</v>
      </c>
      <c r="E51">
        <v>-0.044070512820512</v>
      </c>
      <c r="F51">
        <v>0.008453085376162</v>
      </c>
      <c r="G51">
        <v>0.169607843137254</v>
      </c>
      <c r="H51">
        <v>-0.210456651224354</v>
      </c>
      <c r="I51">
        <v>-0.7042762203873411</v>
      </c>
    </row>
    <row r="52" spans="1:9">
      <c r="A52" s="1" t="s">
        <v>64</v>
      </c>
      <c r="B52">
        <f>HYPERLINK("https://www.suredividend.com/sure-analysis-APA/","APA Corporation")</f>
        <v>0</v>
      </c>
      <c r="C52">
        <v>-0.028475639710761</v>
      </c>
      <c r="D52">
        <v>0.04980338013871601</v>
      </c>
      <c r="E52">
        <v>0.370175214688132</v>
      </c>
      <c r="F52">
        <v>-0.02868492253606</v>
      </c>
      <c r="G52">
        <v>0.5251193137808681</v>
      </c>
      <c r="H52">
        <v>1.375545943553783</v>
      </c>
      <c r="I52">
        <v>1.375545943553783</v>
      </c>
    </row>
    <row r="53" spans="1:9">
      <c r="A53" s="1" t="s">
        <v>65</v>
      </c>
      <c r="B53">
        <f>HYPERLINK("https://www.suredividend.com/sure-analysis-TRN/","Trinity Industries, Inc.")</f>
        <v>0</v>
      </c>
      <c r="C53">
        <v>-0.095251308070397</v>
      </c>
      <c r="D53">
        <v>0.185134544573433</v>
      </c>
      <c r="E53">
        <v>0.152894231740579</v>
      </c>
      <c r="F53">
        <v>-0.064957941883329</v>
      </c>
      <c r="G53">
        <v>0.031533516365567</v>
      </c>
      <c r="H53">
        <v>0.044813695871097</v>
      </c>
      <c r="I53">
        <v>0.234862898208344</v>
      </c>
    </row>
    <row r="54" spans="1:9">
      <c r="A54" s="1" t="s">
        <v>66</v>
      </c>
      <c r="B54">
        <f>HYPERLINK("https://www.suredividend.com/sure-analysis-research-database/","REE Automotive Ltd")</f>
        <v>0</v>
      </c>
      <c r="C54">
        <v>0.347027027027027</v>
      </c>
      <c r="D54">
        <v>-0.183084740206523</v>
      </c>
      <c r="E54">
        <v>-0.5811764705882351</v>
      </c>
      <c r="F54">
        <v>0.282222793928479</v>
      </c>
      <c r="G54">
        <v>-0.886727272727272</v>
      </c>
      <c r="H54">
        <v>-0.9511851126346721</v>
      </c>
      <c r="I54">
        <v>-0.9511851126346721</v>
      </c>
    </row>
    <row r="55" spans="1:9">
      <c r="A55" s="1" t="s">
        <v>67</v>
      </c>
      <c r="B55">
        <f>HYPERLINK("https://www.suredividend.com/sure-analysis-research-database/","Enel Americas SA")</f>
        <v>0</v>
      </c>
      <c r="C55">
        <v>-0.14726895598064</v>
      </c>
      <c r="D55">
        <v>-0.156155155172716</v>
      </c>
      <c r="E55">
        <v>-0.06907429987032801</v>
      </c>
      <c r="F55">
        <v>-0.09989146300385501</v>
      </c>
      <c r="G55">
        <v>-0.269163564536959</v>
      </c>
      <c r="H55">
        <v>-0.3347992642686241</v>
      </c>
      <c r="I55">
        <v>-0.379042356798905</v>
      </c>
    </row>
    <row r="56" spans="1:9">
      <c r="A56" s="1" t="s">
        <v>68</v>
      </c>
      <c r="B56">
        <f>HYPERLINK("https://www.suredividend.com/sure-analysis-research-database/","Sono Group N.V.")</f>
        <v>0</v>
      </c>
      <c r="C56">
        <v>0.020102040816326</v>
      </c>
      <c r="D56">
        <v>-0.359166666666666</v>
      </c>
      <c r="E56">
        <v>-0.668973509933774</v>
      </c>
      <c r="F56">
        <v>0.015129975629569</v>
      </c>
      <c r="G56">
        <v>-0.840048</v>
      </c>
      <c r="H56">
        <v>-0.9738298429319371</v>
      </c>
      <c r="I56">
        <v>-0.9738298429319371</v>
      </c>
    </row>
    <row r="57" spans="1:9">
      <c r="A57" s="1" t="s">
        <v>69</v>
      </c>
      <c r="B57">
        <f>HYPERLINK("https://www.suredividend.com/sure-analysis-research-database/","Servotronics, Inc.")</f>
        <v>0</v>
      </c>
      <c r="C57">
        <v>0.120188679245283</v>
      </c>
      <c r="D57">
        <v>0.08736263736263701</v>
      </c>
      <c r="E57">
        <v>0.07847411444141601</v>
      </c>
      <c r="F57">
        <v>0.124431818181818</v>
      </c>
      <c r="G57">
        <v>-0.163213530655391</v>
      </c>
      <c r="H57">
        <v>0.364827586206896</v>
      </c>
      <c r="I57">
        <v>0.137857676754125</v>
      </c>
    </row>
    <row r="58" spans="1:9">
      <c r="A58" s="1" t="s">
        <v>70</v>
      </c>
      <c r="B58">
        <f>HYPERLINK("https://www.suredividend.com/sure-analysis-research-database/","Virtus Stone Harbor Emerging Markets Income Fund")</f>
        <v>0</v>
      </c>
      <c r="C58">
        <v>0.250298828591919</v>
      </c>
      <c r="D58">
        <v>0.5475662080189371</v>
      </c>
      <c r="E58">
        <v>0.320340309509984</v>
      </c>
      <c r="F58">
        <v>0.274366471734892</v>
      </c>
      <c r="G58">
        <v>-0.029018064348439</v>
      </c>
      <c r="H58">
        <v>-0.166865790521704</v>
      </c>
      <c r="I58">
        <v>-0.337588975859361</v>
      </c>
    </row>
    <row r="59" spans="1:9">
      <c r="A59" s="1" t="s">
        <v>71</v>
      </c>
      <c r="B59">
        <f>HYPERLINK("https://www.suredividend.com/sure-analysis-CNA/","CNA Financial Corp.")</f>
        <v>0</v>
      </c>
      <c r="C59">
        <v>0.011580217129071</v>
      </c>
      <c r="D59">
        <v>0.04860914863340701</v>
      </c>
      <c r="E59">
        <v>-0.001279067828704</v>
      </c>
      <c r="F59">
        <v>-0.008278145695364001</v>
      </c>
      <c r="G59">
        <v>-0.02733799598687</v>
      </c>
      <c r="H59">
        <v>0.1202992452074</v>
      </c>
      <c r="I59">
        <v>-0.038388767977176</v>
      </c>
    </row>
    <row r="60" spans="1:9">
      <c r="A60" s="1" t="s">
        <v>72</v>
      </c>
      <c r="B60">
        <f>HYPERLINK("https://www.suredividend.com/sure-analysis-research-database/","Cia Energetica De Minas Gerais")</f>
        <v>0</v>
      </c>
      <c r="C60">
        <v>0.07424802638153301</v>
      </c>
      <c r="D60">
        <v>0.015684051398337</v>
      </c>
      <c r="E60">
        <v>0.169940686727975</v>
      </c>
      <c r="F60">
        <v>0.05911330049261</v>
      </c>
      <c r="G60">
        <v>0.306752567920743</v>
      </c>
      <c r="H60">
        <v>0.3284725654967861</v>
      </c>
      <c r="I60">
        <v>1.005784121653139</v>
      </c>
    </row>
    <row r="61" spans="1:9">
      <c r="A61" s="1" t="s">
        <v>73</v>
      </c>
      <c r="B61">
        <f>HYPERLINK("https://www.suredividend.com/sure-analysis-research-database/","Enel Chile S.A.")</f>
        <v>0</v>
      </c>
      <c r="C61">
        <v>-0.014258860208151</v>
      </c>
      <c r="D61">
        <v>0.475229861397008</v>
      </c>
      <c r="E61">
        <v>0.8223427699610101</v>
      </c>
      <c r="F61">
        <v>-0.036176984802976</v>
      </c>
      <c r="G61">
        <v>0.042171594764905</v>
      </c>
      <c r="H61">
        <v>-0.431141685408122</v>
      </c>
      <c r="I61">
        <v>-0.5544041450777201</v>
      </c>
    </row>
    <row r="62" spans="1:9">
      <c r="A62" s="1" t="s">
        <v>74</v>
      </c>
      <c r="B62">
        <f>HYPERLINK("https://www.suredividend.com/sure-analysis-AWR/","American States Water Co.")</f>
        <v>0</v>
      </c>
      <c r="C62">
        <v>-0.000214915108532</v>
      </c>
      <c r="D62">
        <v>0.156743463790224</v>
      </c>
      <c r="E62">
        <v>0.147386932318476</v>
      </c>
      <c r="F62">
        <v>0.005294435440302001</v>
      </c>
      <c r="G62">
        <v>0.031636558786873</v>
      </c>
      <c r="H62">
        <v>0.206234458581715</v>
      </c>
      <c r="I62">
        <v>0.80011802149539</v>
      </c>
    </row>
    <row r="63" spans="1:9">
      <c r="A63" s="1" t="s">
        <v>75</v>
      </c>
      <c r="B63">
        <f>HYPERLINK("https://www.suredividend.com/sure-analysis-CWT/","California Water Service Group")</f>
        <v>0</v>
      </c>
      <c r="C63">
        <v>-0.009783140388064</v>
      </c>
      <c r="D63">
        <v>0.14127319708715</v>
      </c>
      <c r="E63">
        <v>0.07758505966375301</v>
      </c>
      <c r="F63">
        <v>0.001484168865435</v>
      </c>
      <c r="G63">
        <v>0.011096589442839</v>
      </c>
      <c r="H63">
        <v>0.162888666766238</v>
      </c>
      <c r="I63">
        <v>0.5085575179471891</v>
      </c>
    </row>
    <row r="64" spans="1:9">
      <c r="A64" s="1" t="s">
        <v>76</v>
      </c>
      <c r="B64">
        <f>HYPERLINK("https://www.suredividend.com/sure-analysis-SJW/","SJW Group")</f>
        <v>0</v>
      </c>
      <c r="C64">
        <v>-0.04616539472038</v>
      </c>
      <c r="D64">
        <v>0.23094211310653</v>
      </c>
      <c r="E64">
        <v>0.226543797781152</v>
      </c>
      <c r="F64">
        <v>-0.06096809951964501</v>
      </c>
      <c r="G64">
        <v>0.141066262364419</v>
      </c>
      <c r="H64">
        <v>0.19021599985013</v>
      </c>
      <c r="I64">
        <v>0.39815254607173</v>
      </c>
    </row>
    <row r="65" spans="1:9">
      <c r="A65" s="1" t="s">
        <v>77</v>
      </c>
      <c r="B65">
        <f>HYPERLINK("https://www.suredividend.com/sure-analysis-YORW/","York Water Co.")</f>
        <v>0</v>
      </c>
      <c r="C65">
        <v>0.0007666100678520001</v>
      </c>
      <c r="D65">
        <v>0.101446192080998</v>
      </c>
      <c r="E65">
        <v>0.109725442818449</v>
      </c>
      <c r="F65">
        <v>0.012894619831036</v>
      </c>
      <c r="G65">
        <v>0.040185023253477</v>
      </c>
      <c r="H65">
        <v>0.050725891075979</v>
      </c>
      <c r="I65">
        <v>0.5397145647670321</v>
      </c>
    </row>
  </sheetData>
  <autoFilter ref="A1:I65"/>
  <conditionalFormatting sqref="A1:I1">
    <cfRule type="cellIs" dxfId="8" priority="10" operator="notEqual">
      <formula>-13.345</formula>
    </cfRule>
  </conditionalFormatting>
  <conditionalFormatting sqref="A2:A65">
    <cfRule type="cellIs" dxfId="0" priority="1" operator="notEqual">
      <formula>"None"</formula>
    </cfRule>
  </conditionalFormatting>
  <conditionalFormatting sqref="B2:B65">
    <cfRule type="cellIs" dxfId="0" priority="2" operator="notEqual">
      <formula>"None"</formula>
    </cfRule>
  </conditionalFormatting>
  <conditionalFormatting sqref="C2:C65">
    <cfRule type="cellIs" dxfId="3" priority="3" operator="notEqual">
      <formula>"None"</formula>
    </cfRule>
  </conditionalFormatting>
  <conditionalFormatting sqref="D2:D65">
    <cfRule type="cellIs" dxfId="3" priority="4" operator="notEqual">
      <formula>"None"</formula>
    </cfRule>
  </conditionalFormatting>
  <conditionalFormatting sqref="E2:E65">
    <cfRule type="cellIs" dxfId="3" priority="5" operator="notEqual">
      <formula>"None"</formula>
    </cfRule>
  </conditionalFormatting>
  <conditionalFormatting sqref="F2:F65">
    <cfRule type="cellIs" dxfId="3" priority="6" operator="notEqual">
      <formula>"None"</formula>
    </cfRule>
  </conditionalFormatting>
  <conditionalFormatting sqref="G2:G65">
    <cfRule type="cellIs" dxfId="3" priority="7" operator="notEqual">
      <formula>"None"</formula>
    </cfRule>
  </conditionalFormatting>
  <conditionalFormatting sqref="H2:H65">
    <cfRule type="cellIs" dxfId="3" priority="8" operator="notEqual">
      <formula>"None"</formula>
    </cfRule>
  </conditionalFormatting>
  <conditionalFormatting sqref="I2:I65">
    <cfRule type="cellIs" dxfId="3" priority="9" operator="not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5.7109375" customWidth="1"/>
    <col min="2" max="2" width="0" customWidth="1"/>
  </cols>
  <sheetData>
    <row r="1" spans="1:2">
      <c r="A1" s="1" t="s">
        <v>92</v>
      </c>
      <c r="B1" s="1"/>
    </row>
    <row r="2" spans="1:2">
      <c r="A2" s="1" t="s">
        <v>93</v>
      </c>
    </row>
    <row r="3" spans="1:2">
      <c r="A3" s="1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2023-01-22T12:48:37Z</dcterms:created>
  <dcterms:modified xsi:type="dcterms:W3CDTF">2023-01-22T12:48:37Z</dcterms:modified>
</cp:coreProperties>
</file>