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xu/Dropbox/COLLEGE/88-223/Project/results of analysis/"/>
    </mc:Choice>
  </mc:AlternateContent>
  <xr:revisionPtr revIDLastSave="0" documentId="13_ncr:1_{AC0689EC-054E-A447-986B-A0F91AD284E0}" xr6:coauthVersionLast="43" xr6:coauthVersionMax="43" xr10:uidLastSave="{00000000-0000-0000-0000-000000000000}"/>
  <bookViews>
    <workbookView xWindow="2260" yWindow="1500" windowWidth="28040" windowHeight="17440" xr2:uid="{78F6D561-047B-C547-AEEC-659194B87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38" i="1"/>
  <c r="B21" i="1"/>
  <c r="B13" i="1"/>
  <c r="C70" i="1" l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9" i="1"/>
  <c r="C54" i="1"/>
  <c r="C55" i="1"/>
  <c r="C56" i="1"/>
  <c r="C57" i="1"/>
  <c r="C58" i="1"/>
  <c r="C59" i="1"/>
  <c r="C60" i="1"/>
  <c r="C61" i="1"/>
  <c r="C62" i="1"/>
  <c r="C63" i="1"/>
  <c r="C46" i="1"/>
  <c r="C47" i="1"/>
  <c r="C48" i="1"/>
  <c r="C49" i="1"/>
  <c r="C50" i="1"/>
  <c r="C51" i="1"/>
  <c r="C52" i="1"/>
  <c r="C53" i="1"/>
  <c r="C45" i="1"/>
  <c r="C68" i="1"/>
  <c r="C44" i="1"/>
  <c r="B8" i="1"/>
  <c r="B68" i="1" s="1"/>
  <c r="B7" i="1"/>
  <c r="B44" i="1" s="1"/>
  <c r="D68" i="1" l="1"/>
  <c r="D69" i="1" s="1"/>
  <c r="D44" i="1"/>
  <c r="D45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E44" i="1" l="1"/>
  <c r="E68" i="1"/>
</calcChain>
</file>

<file path=xl/sharedStrings.xml><?xml version="1.0" encoding="utf-8"?>
<sst xmlns="http://schemas.openxmlformats.org/spreadsheetml/2006/main" count="88" uniqueCount="46">
  <si>
    <t>Cost of additional software</t>
  </si>
  <si>
    <t>Cost of professional development (tutorial)</t>
  </si>
  <si>
    <t>Year</t>
  </si>
  <si>
    <t>Total students</t>
  </si>
  <si>
    <t>Other technology fee</t>
  </si>
  <si>
    <t>Assumptions</t>
  </si>
  <si>
    <t>SMARTBoard Cost</t>
  </si>
  <si>
    <t xml:space="preserve">Poll Results </t>
  </si>
  <si>
    <t xml:space="preserve">Avg. WTP for Projector per semester </t>
  </si>
  <si>
    <t xml:space="preserve">Avg. WTP for SMARTBoard per semester </t>
  </si>
  <si>
    <t>WTP for Projector per student per school year</t>
  </si>
  <si>
    <t>WTP for SMARTBoard per student per school year</t>
  </si>
  <si>
    <t>Initial Cost (purchasing + installation + training)</t>
  </si>
  <si>
    <t xml:space="preserve">Number of projectors installed </t>
  </si>
  <si>
    <t>Cost of replacing broken projector (purchasing + installation)</t>
  </si>
  <si>
    <t xml:space="preserve">Cost of miscellaneous maintanance (daily cleaning, hardware support) </t>
  </si>
  <si>
    <t>Rate of replacement</t>
  </si>
  <si>
    <t xml:space="preserve">Cost of replacing filter </t>
  </si>
  <si>
    <t xml:space="preserve">Rate of filter replacement </t>
  </si>
  <si>
    <t xml:space="preserve">Rate of broken projector </t>
  </si>
  <si>
    <t>Projector Cost  (per projector)</t>
  </si>
  <si>
    <t xml:space="preserve">Number of SMARTBoards installed </t>
  </si>
  <si>
    <t>Projector Maintainance Cost (per projector per year)</t>
  </si>
  <si>
    <t>SMARTBoard Maintainance Cost (per SMARTBoard per year)</t>
  </si>
  <si>
    <t>Cost of replacing broken lamps</t>
  </si>
  <si>
    <t xml:space="preserve">Rate of retrofitting </t>
  </si>
  <si>
    <t xml:space="preserve">Rate of professional development </t>
  </si>
  <si>
    <t>Maintainance cost</t>
  </si>
  <si>
    <t>Rate of additional software (subscription software)</t>
  </si>
  <si>
    <t>Replacement cost</t>
  </si>
  <si>
    <t>Cost of miscellaneous maintanance (daily cleaning, software update)</t>
  </si>
  <si>
    <t>Projector</t>
  </si>
  <si>
    <t>SMARTBoard</t>
  </si>
  <si>
    <t xml:space="preserve">Net Profit </t>
  </si>
  <si>
    <t>Cost</t>
  </si>
  <si>
    <t>Benefit</t>
  </si>
  <si>
    <t>NPV</t>
  </si>
  <si>
    <t>Sensitivity Analysis</t>
  </si>
  <si>
    <t>Discount rate</t>
  </si>
  <si>
    <t xml:space="preserve">Yearly maintanance increase rate </t>
  </si>
  <si>
    <t>ROW is WTP for Projector | COLUMN is WTP for SMARTBoard</t>
  </si>
  <si>
    <t>RESULT ANALYSIS</t>
  </si>
  <si>
    <t xml:space="preserve">Based on assumption for students' WTP, PROJECTORS won by a very narrow margin. The university should purchase PROJECTORS because they are more profit-maximizing </t>
  </si>
  <si>
    <t>Initial Cost (purchasing + installation + clikers + speaker + training)</t>
  </si>
  <si>
    <t>Cost of retrofitting and additional hardware (clikers)</t>
  </si>
  <si>
    <t>Rate of maintanance (change bulb)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</si>
</sst>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6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0" xfId="1" applyNumberFormat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0" borderId="0" xfId="0" applyFont="1"/>
    <xf numFmtId="9" fontId="0" fillId="0" borderId="0" xfId="1" applyNumberFormat="1" applyFont="1"/>
    <xf numFmtId="9" fontId="0" fillId="0" borderId="0" xfId="0" applyNumberFormat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44" fontId="0" fillId="0" borderId="0" xfId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44" fontId="0" fillId="2" borderId="0" xfId="1" applyFont="1" applyFill="1" applyAlignment="1">
      <alignment horizontal="center"/>
    </xf>
    <xf numFmtId="44" fontId="0" fillId="3" borderId="0" xfId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30B6-0C61-2249-997D-907B76C66600}">
  <dimension ref="A1:H100"/>
  <sheetViews>
    <sheetView tabSelected="1" topLeftCell="A41" workbookViewId="0">
      <selection activeCell="D53" sqref="D53"/>
    </sheetView>
  </sheetViews>
  <sheetFormatPr baseColWidth="10" defaultRowHeight="16"/>
  <cols>
    <col min="1" max="1" width="60.1640625" customWidth="1"/>
    <col min="2" max="6" width="22.83203125" customWidth="1"/>
    <col min="7" max="7" width="22.6640625" customWidth="1"/>
  </cols>
  <sheetData>
    <row r="1" spans="1:7">
      <c r="A1" s="16" t="s">
        <v>7</v>
      </c>
    </row>
    <row r="2" spans="1:7">
      <c r="A2" t="s">
        <v>8</v>
      </c>
      <c r="B2" s="3">
        <v>249.8</v>
      </c>
    </row>
    <row r="3" spans="1:7">
      <c r="A3" t="s">
        <v>9</v>
      </c>
      <c r="B3" s="3">
        <v>250.3</v>
      </c>
    </row>
    <row r="5" spans="1:7">
      <c r="A5" s="16" t="s">
        <v>5</v>
      </c>
    </row>
    <row r="6" spans="1:7">
      <c r="A6" t="s">
        <v>3</v>
      </c>
      <c r="B6">
        <v>6896</v>
      </c>
    </row>
    <row r="7" spans="1:7">
      <c r="A7" t="s">
        <v>10</v>
      </c>
      <c r="B7" s="4">
        <f>2*B2</f>
        <v>499.6</v>
      </c>
      <c r="G7" s="1"/>
    </row>
    <row r="8" spans="1:7">
      <c r="A8" t="s">
        <v>11</v>
      </c>
      <c r="B8" s="4">
        <f>B3*2</f>
        <v>500.6</v>
      </c>
    </row>
    <row r="9" spans="1:7">
      <c r="A9" t="s">
        <v>38</v>
      </c>
      <c r="B9" s="5">
        <v>1.9E-2</v>
      </c>
    </row>
    <row r="10" spans="1:7">
      <c r="A10" t="s">
        <v>4</v>
      </c>
      <c r="B10" s="3">
        <v>430</v>
      </c>
      <c r="D10" s="3"/>
    </row>
    <row r="11" spans="1:7">
      <c r="A11" t="s">
        <v>39</v>
      </c>
      <c r="B11" s="5">
        <v>0.05</v>
      </c>
      <c r="D11" s="3"/>
    </row>
    <row r="12" spans="1:7">
      <c r="A12" s="16" t="s">
        <v>20</v>
      </c>
      <c r="B12" s="2"/>
      <c r="D12" s="3"/>
    </row>
    <row r="13" spans="1:7">
      <c r="A13" t="s">
        <v>12</v>
      </c>
      <c r="B13" s="3">
        <f>2699+200+50</f>
        <v>2949</v>
      </c>
      <c r="C13" s="4"/>
      <c r="D13" s="3"/>
    </row>
    <row r="14" spans="1:7">
      <c r="A14" s="11" t="s">
        <v>13</v>
      </c>
      <c r="B14" s="6">
        <v>36</v>
      </c>
      <c r="D14" s="3"/>
    </row>
    <row r="15" spans="1:7">
      <c r="B15" s="3"/>
      <c r="D15" s="3"/>
    </row>
    <row r="16" spans="1:7">
      <c r="A16" s="17" t="s">
        <v>22</v>
      </c>
      <c r="B16" s="3"/>
      <c r="D16" s="5"/>
    </row>
    <row r="17" spans="1:4">
      <c r="A17" t="s">
        <v>24</v>
      </c>
      <c r="B17" s="3">
        <v>300</v>
      </c>
      <c r="D17" s="3"/>
    </row>
    <row r="18" spans="1:4">
      <c r="A18" t="s">
        <v>16</v>
      </c>
      <c r="B18" s="12">
        <v>0.5</v>
      </c>
      <c r="D18" s="5"/>
    </row>
    <row r="19" spans="1:4">
      <c r="A19" t="s">
        <v>17</v>
      </c>
      <c r="B19" s="3">
        <v>15</v>
      </c>
      <c r="D19" s="6"/>
    </row>
    <row r="20" spans="1:4">
      <c r="A20" t="s">
        <v>18</v>
      </c>
      <c r="B20" s="5">
        <v>0.3</v>
      </c>
    </row>
    <row r="21" spans="1:4">
      <c r="A21" s="6" t="s">
        <v>14</v>
      </c>
      <c r="B21" s="3">
        <f>2699+200</f>
        <v>2899</v>
      </c>
    </row>
    <row r="22" spans="1:4">
      <c r="A22" s="6" t="s">
        <v>19</v>
      </c>
      <c r="B22" s="12">
        <v>0.02</v>
      </c>
    </row>
    <row r="23" spans="1:4">
      <c r="A23" s="11" t="s">
        <v>15</v>
      </c>
      <c r="B23" s="3">
        <v>300</v>
      </c>
    </row>
    <row r="24" spans="1:4">
      <c r="B24" s="3"/>
      <c r="D24" s="1"/>
    </row>
    <row r="25" spans="1:4">
      <c r="A25" s="16" t="s">
        <v>6</v>
      </c>
      <c r="B25" s="3"/>
    </row>
    <row r="26" spans="1:4">
      <c r="A26" t="s">
        <v>43</v>
      </c>
      <c r="B26" s="3">
        <f>5045+78.75+289</f>
        <v>5412.75</v>
      </c>
      <c r="C26" s="4"/>
    </row>
    <row r="27" spans="1:4">
      <c r="A27" t="s">
        <v>21</v>
      </c>
      <c r="B27" s="6">
        <v>36</v>
      </c>
    </row>
    <row r="28" spans="1:4">
      <c r="B28" s="3"/>
    </row>
    <row r="29" spans="1:4">
      <c r="A29" s="17" t="s">
        <v>23</v>
      </c>
      <c r="B29" s="3"/>
    </row>
    <row r="30" spans="1:4">
      <c r="A30" t="s">
        <v>44</v>
      </c>
      <c r="B30" s="3">
        <v>78.75</v>
      </c>
    </row>
    <row r="31" spans="1:4">
      <c r="A31" t="s">
        <v>25</v>
      </c>
      <c r="B31" s="12">
        <v>0.9</v>
      </c>
    </row>
    <row r="32" spans="1:4">
      <c r="A32" t="s">
        <v>0</v>
      </c>
      <c r="B32" s="3">
        <v>50</v>
      </c>
    </row>
    <row r="33" spans="1:5">
      <c r="A33" t="s">
        <v>28</v>
      </c>
      <c r="B33" s="12">
        <v>0.75</v>
      </c>
    </row>
    <row r="34" spans="1:5">
      <c r="A34" t="s">
        <v>1</v>
      </c>
      <c r="B34" s="3">
        <v>50</v>
      </c>
    </row>
    <row r="35" spans="1:5">
      <c r="A35" t="s">
        <v>26</v>
      </c>
      <c r="B35" s="13">
        <v>1</v>
      </c>
      <c r="C35" s="8"/>
    </row>
    <row r="36" spans="1:5">
      <c r="A36" t="s">
        <v>27</v>
      </c>
      <c r="B36" s="15">
        <v>400</v>
      </c>
      <c r="C36" s="10"/>
    </row>
    <row r="37" spans="1:5">
      <c r="A37" t="s">
        <v>45</v>
      </c>
      <c r="B37" s="13">
        <v>0.33</v>
      </c>
      <c r="C37" s="10"/>
    </row>
    <row r="38" spans="1:5">
      <c r="A38" t="s">
        <v>29</v>
      </c>
      <c r="B38" s="3">
        <f>7500+78.75+289</f>
        <v>7867.75</v>
      </c>
      <c r="C38" s="10"/>
    </row>
    <row r="39" spans="1:5">
      <c r="A39" t="s">
        <v>16</v>
      </c>
      <c r="B39" s="13">
        <v>0.02</v>
      </c>
      <c r="C39" s="10"/>
    </row>
    <row r="40" spans="1:5">
      <c r="A40" s="11" t="s">
        <v>30</v>
      </c>
      <c r="B40" s="14">
        <v>200</v>
      </c>
      <c r="C40" s="10"/>
    </row>
    <row r="41" spans="1:5">
      <c r="A41" s="8"/>
      <c r="B41" s="14"/>
      <c r="C41" s="10"/>
    </row>
    <row r="42" spans="1:5">
      <c r="A42" s="8"/>
      <c r="B42" s="19"/>
      <c r="C42" s="20" t="s">
        <v>31</v>
      </c>
      <c r="D42" s="1"/>
      <c r="E42" s="18"/>
    </row>
    <row r="43" spans="1:5">
      <c r="A43" s="18" t="s">
        <v>2</v>
      </c>
      <c r="B43" s="19" t="s">
        <v>35</v>
      </c>
      <c r="C43" s="20" t="s">
        <v>34</v>
      </c>
      <c r="D43" s="16" t="s">
        <v>33</v>
      </c>
      <c r="E43" s="18" t="s">
        <v>36</v>
      </c>
    </row>
    <row r="44" spans="1:5">
      <c r="A44" s="8">
        <v>1</v>
      </c>
      <c r="B44" s="9">
        <f>$B$6*($B$7-$B$10)</f>
        <v>479961.60000000015</v>
      </c>
      <c r="C44" s="10">
        <f>-B13*B14</f>
        <v>-106164</v>
      </c>
      <c r="D44" s="4">
        <f>SUM($B$44,C44)</f>
        <v>373797.60000000015</v>
      </c>
      <c r="E44" s="10">
        <f>NPV($B$9,D45:D63)+D44</f>
        <v>6179417.833990939</v>
      </c>
    </row>
    <row r="45" spans="1:5">
      <c r="A45" s="8">
        <v>2</v>
      </c>
      <c r="B45" s="9">
        <v>0</v>
      </c>
      <c r="C45" s="10">
        <f>(-($B$17*$B$18)-($B$19*$B$20)-($B$21*$B$22)-$B$23)*((1+$B$11)^(A45-$A$44))</f>
        <v>-538.10400000000004</v>
      </c>
      <c r="D45" s="4">
        <f>D44+C45</f>
        <v>373259.49600000016</v>
      </c>
      <c r="E45" s="21"/>
    </row>
    <row r="46" spans="1:5">
      <c r="A46" s="8">
        <v>3</v>
      </c>
      <c r="B46" s="9">
        <v>0</v>
      </c>
      <c r="C46" s="10">
        <f t="shared" ref="C46:C63" si="0">(-($B$17*$B$18)-($B$19*$B$20)-($B$21*$B$22)-$B$23)*((1+$B$11)^(A46-$A$44))</f>
        <v>-565.00920000000008</v>
      </c>
      <c r="D46" s="4">
        <f t="shared" ref="D46:D63" si="1">D45+C46</f>
        <v>372694.48680000019</v>
      </c>
      <c r="E46" s="21"/>
    </row>
    <row r="47" spans="1:5">
      <c r="A47" s="8">
        <v>4</v>
      </c>
      <c r="B47" s="9">
        <v>0</v>
      </c>
      <c r="C47" s="10">
        <f t="shared" si="0"/>
        <v>-593.25966000000005</v>
      </c>
      <c r="D47" s="4">
        <f t="shared" si="1"/>
        <v>372101.22714000021</v>
      </c>
      <c r="E47" s="21"/>
    </row>
    <row r="48" spans="1:5">
      <c r="A48" s="8">
        <v>5</v>
      </c>
      <c r="B48" s="9">
        <v>0</v>
      </c>
      <c r="C48" s="10">
        <f t="shared" si="0"/>
        <v>-622.92264299999999</v>
      </c>
      <c r="D48" s="4">
        <f t="shared" si="1"/>
        <v>371478.30449700018</v>
      </c>
      <c r="E48" s="21"/>
    </row>
    <row r="49" spans="1:5">
      <c r="A49" s="8">
        <v>6</v>
      </c>
      <c r="B49" s="9">
        <v>0</v>
      </c>
      <c r="C49" s="10">
        <f t="shared" si="0"/>
        <v>-654.06877515000008</v>
      </c>
      <c r="D49" s="4">
        <f t="shared" si="1"/>
        <v>370824.23572185019</v>
      </c>
      <c r="E49" s="21"/>
    </row>
    <row r="50" spans="1:5">
      <c r="A50" s="8">
        <v>7</v>
      </c>
      <c r="B50" s="9">
        <v>0</v>
      </c>
      <c r="C50" s="10">
        <f t="shared" si="0"/>
        <v>-686.77221390750003</v>
      </c>
      <c r="D50" s="4">
        <f t="shared" si="1"/>
        <v>370137.46350794268</v>
      </c>
      <c r="E50" s="21"/>
    </row>
    <row r="51" spans="1:5">
      <c r="A51" s="8">
        <v>8</v>
      </c>
      <c r="B51" s="9">
        <v>0</v>
      </c>
      <c r="C51" s="10">
        <f t="shared" si="0"/>
        <v>-721.11082460287514</v>
      </c>
      <c r="D51" s="4">
        <f t="shared" si="1"/>
        <v>369416.35268333979</v>
      </c>
      <c r="E51" s="21"/>
    </row>
    <row r="52" spans="1:5">
      <c r="A52" s="8">
        <v>9</v>
      </c>
      <c r="B52" s="9">
        <v>0</v>
      </c>
      <c r="C52" s="10">
        <f t="shared" si="0"/>
        <v>-757.16636583301886</v>
      </c>
      <c r="D52" s="4">
        <f t="shared" si="1"/>
        <v>368659.18631750677</v>
      </c>
      <c r="E52" s="21"/>
    </row>
    <row r="53" spans="1:5">
      <c r="A53" s="8">
        <v>10</v>
      </c>
      <c r="B53" s="9">
        <v>0</v>
      </c>
      <c r="C53" s="10">
        <f t="shared" si="0"/>
        <v>-795.02468412466976</v>
      </c>
      <c r="D53" s="4">
        <f t="shared" si="1"/>
        <v>367864.16163338209</v>
      </c>
      <c r="E53" s="21"/>
    </row>
    <row r="54" spans="1:5">
      <c r="A54" s="8">
        <v>11</v>
      </c>
      <c r="B54" s="9">
        <v>0</v>
      </c>
      <c r="C54" s="10">
        <f t="shared" si="0"/>
        <v>-834.77591833090332</v>
      </c>
      <c r="D54" s="4">
        <f t="shared" si="1"/>
        <v>367029.3857150512</v>
      </c>
      <c r="E54" s="21"/>
    </row>
    <row r="55" spans="1:5">
      <c r="A55" s="8">
        <v>12</v>
      </c>
      <c r="B55" s="9">
        <v>0</v>
      </c>
      <c r="C55" s="10">
        <f t="shared" si="0"/>
        <v>-876.51471424744852</v>
      </c>
      <c r="D55" s="4">
        <f t="shared" si="1"/>
        <v>366152.87100080377</v>
      </c>
      <c r="E55" s="21"/>
    </row>
    <row r="56" spans="1:5">
      <c r="A56" s="8">
        <v>13</v>
      </c>
      <c r="B56" s="9">
        <v>0</v>
      </c>
      <c r="C56" s="10">
        <f t="shared" si="0"/>
        <v>-920.34044995982083</v>
      </c>
      <c r="D56" s="4">
        <f t="shared" si="1"/>
        <v>365232.53055084398</v>
      </c>
      <c r="E56" s="21"/>
    </row>
    <row r="57" spans="1:5">
      <c r="A57" s="8">
        <v>14</v>
      </c>
      <c r="B57" s="9">
        <v>0</v>
      </c>
      <c r="C57" s="10">
        <f t="shared" si="0"/>
        <v>-966.35747245781204</v>
      </c>
      <c r="D57" s="4">
        <f t="shared" si="1"/>
        <v>364266.17307838617</v>
      </c>
      <c r="E57" s="21"/>
    </row>
    <row r="58" spans="1:5">
      <c r="A58" s="8">
        <v>15</v>
      </c>
      <c r="B58" s="9">
        <v>0</v>
      </c>
      <c r="C58" s="10">
        <f t="shared" si="0"/>
        <v>-1014.6753460807024</v>
      </c>
      <c r="D58" s="4">
        <f t="shared" si="1"/>
        <v>363251.49773230549</v>
      </c>
      <c r="E58" s="21"/>
    </row>
    <row r="59" spans="1:5">
      <c r="A59" s="8">
        <v>16</v>
      </c>
      <c r="B59" s="9">
        <v>0</v>
      </c>
      <c r="C59" s="10">
        <f t="shared" si="0"/>
        <v>-1065.4091133847378</v>
      </c>
      <c r="D59" s="4">
        <f t="shared" si="1"/>
        <v>362186.08861892077</v>
      </c>
      <c r="E59" s="21"/>
    </row>
    <row r="60" spans="1:5">
      <c r="A60" s="8">
        <v>17</v>
      </c>
      <c r="B60" s="9">
        <v>0</v>
      </c>
      <c r="C60" s="10">
        <f t="shared" si="0"/>
        <v>-1118.6795690539745</v>
      </c>
      <c r="D60" s="4">
        <f t="shared" si="1"/>
        <v>361067.40904986678</v>
      </c>
      <c r="E60" s="21"/>
    </row>
    <row r="61" spans="1:5">
      <c r="A61" s="8">
        <v>18</v>
      </c>
      <c r="B61" s="9">
        <v>0</v>
      </c>
      <c r="C61" s="10">
        <f t="shared" si="0"/>
        <v>-1174.6135475066735</v>
      </c>
      <c r="D61" s="4">
        <f t="shared" si="1"/>
        <v>359892.7955023601</v>
      </c>
      <c r="E61" s="21"/>
    </row>
    <row r="62" spans="1:5">
      <c r="A62" s="8">
        <v>19</v>
      </c>
      <c r="B62" s="9">
        <v>0</v>
      </c>
      <c r="C62" s="10">
        <f t="shared" si="0"/>
        <v>-1233.3442248820072</v>
      </c>
      <c r="D62" s="4">
        <f t="shared" si="1"/>
        <v>358659.45127747807</v>
      </c>
      <c r="E62" s="21"/>
    </row>
    <row r="63" spans="1:5">
      <c r="A63" s="8">
        <v>20</v>
      </c>
      <c r="B63" s="9">
        <v>0</v>
      </c>
      <c r="C63" s="10">
        <f t="shared" si="0"/>
        <v>-1295.0114361261076</v>
      </c>
      <c r="D63" s="4">
        <f t="shared" si="1"/>
        <v>357364.43984135194</v>
      </c>
      <c r="E63" s="21"/>
    </row>
    <row r="66" spans="1:5">
      <c r="C66" s="16" t="s">
        <v>32</v>
      </c>
    </row>
    <row r="67" spans="1:5">
      <c r="A67" s="18" t="s">
        <v>2</v>
      </c>
      <c r="B67" s="19" t="s">
        <v>35</v>
      </c>
      <c r="C67" s="20" t="s">
        <v>34</v>
      </c>
      <c r="D67" s="16" t="s">
        <v>33</v>
      </c>
      <c r="E67" s="18" t="s">
        <v>36</v>
      </c>
    </row>
    <row r="68" spans="1:5">
      <c r="A68" s="8">
        <v>1</v>
      </c>
      <c r="B68" s="4">
        <f>B6*(B8-B10)</f>
        <v>486857.60000000015</v>
      </c>
      <c r="C68" s="4">
        <f>-B26*B27</f>
        <v>-194859</v>
      </c>
      <c r="D68" s="4">
        <f>SUM($B$68,C68)</f>
        <v>291998.60000000015</v>
      </c>
      <c r="E68" s="3">
        <f>NPV($B$9,D69:D87)+D68</f>
        <v>4774366.4687887616</v>
      </c>
    </row>
    <row r="69" spans="1:5">
      <c r="A69" s="8">
        <v>2</v>
      </c>
      <c r="B69" s="3">
        <v>0</v>
      </c>
      <c r="C69" s="4">
        <f>(-($B$30*$B$31)-($B$32*$B$33)-($B$34*$B$35)-($B$36*$B$37)-($B$38*$B$39)-$B$40)*((1+$B$11)^(A69-$A$68))</f>
        <v>-680.11650000000009</v>
      </c>
      <c r="D69" s="4">
        <f>D68+C69</f>
        <v>291318.48350000015</v>
      </c>
    </row>
    <row r="70" spans="1:5">
      <c r="A70" s="8">
        <v>3</v>
      </c>
      <c r="B70" s="3">
        <v>0</v>
      </c>
      <c r="C70" s="4">
        <f t="shared" ref="C70:C87" si="2">(-($B$30*$B$31)-($B$32*$B$33)-($B$34*$B$35)-($B$36*$B$37)-($B$38*$B$39)-$B$40)*((1+$B$11)^(A70-$A$68))</f>
        <v>-714.12232500000005</v>
      </c>
      <c r="D70" s="4">
        <f t="shared" ref="D70:D87" si="3">D69+C70</f>
        <v>290604.36117500014</v>
      </c>
    </row>
    <row r="71" spans="1:5">
      <c r="A71" s="8">
        <v>4</v>
      </c>
      <c r="B71" s="3">
        <v>0</v>
      </c>
      <c r="C71" s="4">
        <f t="shared" si="2"/>
        <v>-749.82844125000008</v>
      </c>
      <c r="D71" s="4">
        <f t="shared" si="3"/>
        <v>289854.53273375012</v>
      </c>
    </row>
    <row r="72" spans="1:5">
      <c r="A72" s="8">
        <v>5</v>
      </c>
      <c r="B72" s="3">
        <v>0</v>
      </c>
      <c r="C72" s="4">
        <f t="shared" si="2"/>
        <v>-787.31986331250005</v>
      </c>
      <c r="D72" s="4">
        <f t="shared" si="3"/>
        <v>289067.21287043759</v>
      </c>
    </row>
    <row r="73" spans="1:5">
      <c r="A73" s="8">
        <v>6</v>
      </c>
      <c r="B73" s="3">
        <v>0</v>
      </c>
      <c r="C73" s="4">
        <f t="shared" si="2"/>
        <v>-826.68585647812506</v>
      </c>
      <c r="D73" s="4">
        <f t="shared" si="3"/>
        <v>288240.52701395948</v>
      </c>
    </row>
    <row r="74" spans="1:5">
      <c r="A74" s="8">
        <v>7</v>
      </c>
      <c r="B74" s="3">
        <v>0</v>
      </c>
      <c r="C74" s="4">
        <f t="shared" si="2"/>
        <v>-868.02014930203131</v>
      </c>
      <c r="D74" s="4">
        <f t="shared" si="3"/>
        <v>287372.50686465745</v>
      </c>
    </row>
    <row r="75" spans="1:5">
      <c r="A75" s="8">
        <v>8</v>
      </c>
      <c r="B75" s="3">
        <v>0</v>
      </c>
      <c r="C75" s="4">
        <f t="shared" si="2"/>
        <v>-911.42115676713297</v>
      </c>
      <c r="D75" s="4">
        <f t="shared" si="3"/>
        <v>286461.08570789034</v>
      </c>
    </row>
    <row r="76" spans="1:5">
      <c r="A76" s="8">
        <v>9</v>
      </c>
      <c r="B76" s="3">
        <v>0</v>
      </c>
      <c r="C76" s="4">
        <f t="shared" si="2"/>
        <v>-956.99221460548949</v>
      </c>
      <c r="D76" s="4">
        <f t="shared" si="3"/>
        <v>285504.09349328483</v>
      </c>
    </row>
    <row r="77" spans="1:5">
      <c r="A77" s="8">
        <v>10</v>
      </c>
      <c r="B77" s="3">
        <v>0</v>
      </c>
      <c r="C77" s="4">
        <f t="shared" si="2"/>
        <v>-1004.841825335764</v>
      </c>
      <c r="D77" s="4">
        <f t="shared" si="3"/>
        <v>284499.25166794908</v>
      </c>
    </row>
    <row r="78" spans="1:5">
      <c r="A78" s="8">
        <v>11</v>
      </c>
      <c r="B78" s="3">
        <v>0</v>
      </c>
      <c r="C78" s="4">
        <f t="shared" si="2"/>
        <v>-1055.0839166025523</v>
      </c>
      <c r="D78" s="4">
        <f t="shared" si="3"/>
        <v>283444.16775134654</v>
      </c>
    </row>
    <row r="79" spans="1:5">
      <c r="A79" s="8">
        <v>12</v>
      </c>
      <c r="B79" s="3">
        <v>0</v>
      </c>
      <c r="C79" s="4">
        <f t="shared" si="2"/>
        <v>-1107.83811243268</v>
      </c>
      <c r="D79" s="4">
        <f t="shared" si="3"/>
        <v>282336.32963891386</v>
      </c>
    </row>
    <row r="80" spans="1:5">
      <c r="A80" s="8">
        <v>13</v>
      </c>
      <c r="B80" s="3">
        <v>0</v>
      </c>
      <c r="C80" s="4">
        <f t="shared" si="2"/>
        <v>-1163.2300180543139</v>
      </c>
      <c r="D80" s="4">
        <f t="shared" si="3"/>
        <v>281173.09962085955</v>
      </c>
    </row>
    <row r="81" spans="1:8">
      <c r="A81" s="8">
        <v>14</v>
      </c>
      <c r="B81" s="3">
        <v>0</v>
      </c>
      <c r="C81" s="4">
        <f t="shared" si="2"/>
        <v>-1221.3915189570296</v>
      </c>
      <c r="D81" s="4">
        <f t="shared" si="3"/>
        <v>279951.70810190251</v>
      </c>
    </row>
    <row r="82" spans="1:8">
      <c r="A82" s="8">
        <v>15</v>
      </c>
      <c r="B82" s="3">
        <v>0</v>
      </c>
      <c r="C82" s="4">
        <f t="shared" si="2"/>
        <v>-1282.4610949048808</v>
      </c>
      <c r="D82" s="4">
        <f t="shared" si="3"/>
        <v>278669.24700699764</v>
      </c>
    </row>
    <row r="83" spans="1:8">
      <c r="A83" s="8">
        <v>16</v>
      </c>
      <c r="B83" s="3">
        <v>0</v>
      </c>
      <c r="C83" s="4">
        <f t="shared" si="2"/>
        <v>-1346.5841496501253</v>
      </c>
      <c r="D83" s="4">
        <f t="shared" si="3"/>
        <v>277322.66285734752</v>
      </c>
    </row>
    <row r="84" spans="1:8">
      <c r="A84" s="8">
        <v>17</v>
      </c>
      <c r="B84" s="3">
        <v>0</v>
      </c>
      <c r="C84" s="4">
        <f t="shared" si="2"/>
        <v>-1413.9133571326315</v>
      </c>
      <c r="D84" s="4">
        <f t="shared" si="3"/>
        <v>275908.74950021488</v>
      </c>
    </row>
    <row r="85" spans="1:8">
      <c r="A85" s="8">
        <v>18</v>
      </c>
      <c r="B85" s="3">
        <v>0</v>
      </c>
      <c r="C85" s="4">
        <f t="shared" si="2"/>
        <v>-1484.6090249892632</v>
      </c>
      <c r="D85" s="4">
        <f t="shared" si="3"/>
        <v>274424.14047522563</v>
      </c>
    </row>
    <row r="86" spans="1:8">
      <c r="A86" s="8">
        <v>19</v>
      </c>
      <c r="B86" s="3">
        <v>0</v>
      </c>
      <c r="C86" s="4">
        <f t="shared" si="2"/>
        <v>-1558.8394762387263</v>
      </c>
      <c r="D86" s="4">
        <f t="shared" si="3"/>
        <v>272865.30099898693</v>
      </c>
    </row>
    <row r="87" spans="1:8">
      <c r="A87" s="8">
        <v>20</v>
      </c>
      <c r="B87" s="3">
        <v>0</v>
      </c>
      <c r="C87" s="4">
        <f t="shared" si="2"/>
        <v>-1636.7814500506627</v>
      </c>
      <c r="D87" s="4">
        <f t="shared" si="3"/>
        <v>271228.51954893628</v>
      </c>
    </row>
    <row r="90" spans="1:8">
      <c r="A90" s="16" t="s">
        <v>37</v>
      </c>
    </row>
    <row r="91" spans="1:8">
      <c r="A91" s="7" t="s">
        <v>40</v>
      </c>
      <c r="B91" s="7">
        <v>215</v>
      </c>
      <c r="C91" s="7">
        <v>230</v>
      </c>
      <c r="D91" s="7">
        <v>245</v>
      </c>
      <c r="E91" s="7">
        <v>260</v>
      </c>
      <c r="F91" s="7">
        <v>275</v>
      </c>
      <c r="G91" s="7">
        <v>290</v>
      </c>
    </row>
    <row r="92" spans="1:8">
      <c r="A92" s="7">
        <v>215</v>
      </c>
      <c r="B92" s="23" t="s">
        <v>31</v>
      </c>
      <c r="C92" s="23" t="s">
        <v>31</v>
      </c>
      <c r="D92" s="23" t="s">
        <v>31</v>
      </c>
      <c r="E92" s="23" t="s">
        <v>31</v>
      </c>
      <c r="F92" s="23" t="s">
        <v>31</v>
      </c>
      <c r="G92" s="23" t="s">
        <v>31</v>
      </c>
      <c r="H92" s="7"/>
    </row>
    <row r="93" spans="1:8">
      <c r="A93" s="7">
        <v>230</v>
      </c>
      <c r="B93" s="23" t="s">
        <v>31</v>
      </c>
      <c r="C93" s="23" t="s">
        <v>31</v>
      </c>
      <c r="D93" s="23" t="s">
        <v>31</v>
      </c>
      <c r="E93" s="23" t="s">
        <v>31</v>
      </c>
      <c r="F93" s="23" t="s">
        <v>31</v>
      </c>
      <c r="G93" s="23" t="s">
        <v>31</v>
      </c>
    </row>
    <row r="94" spans="1:8">
      <c r="A94" s="7">
        <v>245</v>
      </c>
      <c r="B94" s="22" t="s">
        <v>32</v>
      </c>
      <c r="C94" s="23" t="s">
        <v>31</v>
      </c>
      <c r="D94" s="23" t="s">
        <v>31</v>
      </c>
      <c r="E94" s="23" t="s">
        <v>31</v>
      </c>
      <c r="F94" s="23" t="s">
        <v>31</v>
      </c>
      <c r="G94" s="23" t="s">
        <v>31</v>
      </c>
    </row>
    <row r="95" spans="1:8">
      <c r="A95" s="7">
        <v>260</v>
      </c>
      <c r="B95" s="22" t="s">
        <v>32</v>
      </c>
      <c r="C95" s="22" t="s">
        <v>32</v>
      </c>
      <c r="D95" s="23" t="s">
        <v>31</v>
      </c>
      <c r="E95" s="23" t="s">
        <v>31</v>
      </c>
      <c r="F95" s="23" t="s">
        <v>31</v>
      </c>
      <c r="G95" s="23" t="s">
        <v>31</v>
      </c>
    </row>
    <row r="96" spans="1:8">
      <c r="A96" s="7">
        <v>275</v>
      </c>
      <c r="B96" s="22" t="s">
        <v>32</v>
      </c>
      <c r="C96" s="22" t="s">
        <v>32</v>
      </c>
      <c r="D96" s="22" t="s">
        <v>32</v>
      </c>
      <c r="E96" s="23" t="s">
        <v>31</v>
      </c>
      <c r="F96" s="23" t="s">
        <v>31</v>
      </c>
      <c r="G96" s="23" t="s">
        <v>31</v>
      </c>
    </row>
    <row r="97" spans="1:7">
      <c r="A97" s="7">
        <v>290</v>
      </c>
      <c r="B97" s="22" t="s">
        <v>32</v>
      </c>
      <c r="C97" s="22" t="s">
        <v>32</v>
      </c>
      <c r="D97" s="22" t="s">
        <v>32</v>
      </c>
      <c r="E97" s="22" t="s">
        <v>32</v>
      </c>
      <c r="F97" s="23" t="s">
        <v>31</v>
      </c>
      <c r="G97" s="23" t="s">
        <v>31</v>
      </c>
    </row>
    <row r="99" spans="1:7">
      <c r="A99" s="17" t="s">
        <v>41</v>
      </c>
    </row>
    <row r="100" spans="1:7">
      <c r="A10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Kaufman</dc:creator>
  <cp:lastModifiedBy>Microsoft Office User</cp:lastModifiedBy>
  <dcterms:created xsi:type="dcterms:W3CDTF">2019-04-04T20:44:11Z</dcterms:created>
  <dcterms:modified xsi:type="dcterms:W3CDTF">2019-04-16T06:39:12Z</dcterms:modified>
</cp:coreProperties>
</file>