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7dayplus da\"/>
    </mc:Choice>
  </mc:AlternateContent>
  <xr:revisionPtr revIDLastSave="0" documentId="13_ncr:1_{F4CD8EE6-C2FA-44D5-8233-FBA2046D6148}" xr6:coauthVersionLast="47" xr6:coauthVersionMax="47" xr10:uidLastSave="{00000000-0000-0000-0000-000000000000}"/>
  <bookViews>
    <workbookView xWindow="-25305" yWindow="1680" windowWidth="24105" windowHeight="13275" tabRatio="745" xr2:uid="{28B34CE7-87C0-47D7-B332-5C06A5A16D13}"/>
  </bookViews>
  <sheets>
    <sheet name="运营数据" sheetId="1" r:id="rId1"/>
    <sheet name="用户质量" sheetId="2" r:id="rId2"/>
    <sheet name="破冰AB测试" sheetId="3" r:id="rId3"/>
    <sheet name="付费模型" sheetId="4" r:id="rId4"/>
    <sheet name="复购率" sheetId="8" r:id="rId5"/>
    <sheet name="复购商品清单" sheetId="10" r:id="rId6"/>
    <sheet name="付费留存" sheetId="9" r:id="rId7"/>
    <sheet name="礼包收入" sheetId="11" r:id="rId8"/>
    <sheet name="礼包等级付费" sheetId="5" r:id="rId9"/>
    <sheet name="广告视频" sheetId="6" r:id="rId10"/>
    <sheet name="晶珀商店" sheetId="7" r:id="rId11"/>
    <sheet name="抽卡" sheetId="12" r:id="rId12"/>
  </sheets>
  <externalReferences>
    <externalReference r:id="rId13"/>
  </externalReferences>
  <calcPr calcId="191029"/>
  <pivotCaches>
    <pivotCache cacheId="17" r:id="rId14"/>
    <pivotCache cacheId="18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9" l="1"/>
  <c r="C18" i="9"/>
  <c r="B15" i="12" l="1"/>
  <c r="B16" i="12" s="1"/>
  <c r="B13" i="12"/>
  <c r="B10" i="12"/>
  <c r="B9" i="12"/>
  <c r="B3" i="12"/>
  <c r="D22" i="6"/>
  <c r="C22" i="6"/>
  <c r="D21" i="6"/>
  <c r="C21" i="6"/>
  <c r="D20" i="6"/>
  <c r="C20" i="6"/>
  <c r="D19" i="6"/>
  <c r="C19" i="6"/>
  <c r="F18" i="6"/>
  <c r="D18" i="6"/>
  <c r="C18" i="6"/>
  <c r="B20" i="7"/>
  <c r="C19" i="7"/>
  <c r="C18" i="7"/>
  <c r="C17" i="7"/>
  <c r="C20" i="7" s="1"/>
  <c r="D11" i="7"/>
  <c r="D10" i="7"/>
  <c r="D9" i="7"/>
  <c r="D8" i="7"/>
  <c r="D7" i="7"/>
  <c r="D6" i="7"/>
  <c r="D5" i="7"/>
  <c r="D4" i="7"/>
  <c r="D3" i="7"/>
  <c r="D12" i="7" s="1"/>
  <c r="E4" i="7" s="1"/>
  <c r="C126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E5" i="7" l="1"/>
  <c r="E7" i="7"/>
  <c r="E8" i="7"/>
  <c r="E9" i="7"/>
  <c r="E6" i="7"/>
  <c r="E10" i="7"/>
  <c r="E11" i="7"/>
  <c r="E3" i="7"/>
  <c r="H5" i="8" l="1"/>
  <c r="H6" i="8"/>
  <c r="H8" i="8"/>
  <c r="H9" i="8"/>
  <c r="H10" i="8"/>
  <c r="B14" i="9"/>
  <c r="D4" i="9"/>
  <c r="D3" i="9"/>
  <c r="D2" i="9"/>
  <c r="B10" i="8"/>
  <c r="D9" i="8"/>
  <c r="C9" i="8"/>
  <c r="D8" i="8"/>
  <c r="C8" i="8"/>
  <c r="D7" i="8"/>
  <c r="C7" i="8"/>
  <c r="D6" i="8"/>
  <c r="C6" i="8"/>
  <c r="D5" i="8"/>
  <c r="C5" i="8"/>
  <c r="D4" i="8"/>
  <c r="C4" i="8"/>
  <c r="D3" i="8"/>
  <c r="C3" i="8"/>
  <c r="F9" i="1"/>
  <c r="G9" i="1"/>
  <c r="H9" i="1"/>
  <c r="I9" i="1"/>
  <c r="J9" i="1"/>
  <c r="K9" i="1"/>
  <c r="L9" i="1"/>
  <c r="E9" i="1"/>
  <c r="C9" i="1"/>
  <c r="D9" i="1"/>
  <c r="B9" i="1"/>
  <c r="I11" i="3"/>
  <c r="I17" i="3"/>
  <c r="I18" i="3"/>
  <c r="I10" i="3"/>
  <c r="E4" i="4"/>
  <c r="E5" i="4"/>
  <c r="E6" i="4"/>
  <c r="E7" i="4"/>
  <c r="E8" i="4"/>
  <c r="E3" i="4"/>
  <c r="H24" i="4"/>
  <c r="H23" i="4"/>
  <c r="H22" i="4"/>
  <c r="H21" i="4"/>
  <c r="H20" i="4"/>
  <c r="G24" i="4"/>
  <c r="G23" i="4"/>
  <c r="G22" i="4"/>
  <c r="G20" i="4"/>
  <c r="G19" i="4"/>
  <c r="E20" i="4"/>
  <c r="E21" i="4"/>
  <c r="E22" i="4"/>
  <c r="E23" i="4"/>
  <c r="E24" i="4"/>
  <c r="E19" i="4"/>
  <c r="C20" i="4"/>
  <c r="C21" i="4"/>
  <c r="C22" i="4"/>
  <c r="C23" i="4"/>
  <c r="C24" i="4"/>
  <c r="C19" i="4"/>
  <c r="C12" i="4" l="1"/>
  <c r="C13" i="4"/>
  <c r="C14" i="4"/>
  <c r="C15" i="4"/>
  <c r="C16" i="4"/>
  <c r="C11" i="4"/>
  <c r="E15" i="4"/>
  <c r="H8" i="4"/>
  <c r="H7" i="4"/>
  <c r="G6" i="4"/>
  <c r="H5" i="4"/>
  <c r="H3" i="4"/>
  <c r="G4" i="4" l="1"/>
  <c r="H4" i="4"/>
  <c r="H6" i="4"/>
  <c r="G3" i="4"/>
  <c r="G7" i="4"/>
  <c r="G8" i="4"/>
  <c r="I4" i="3" l="1"/>
  <c r="I3" i="3"/>
  <c r="E12" i="4"/>
  <c r="H12" i="4" s="1"/>
  <c r="E13" i="4"/>
  <c r="E14" i="4"/>
  <c r="H15" i="4"/>
  <c r="E16" i="4"/>
  <c r="G16" i="4" s="1"/>
  <c r="E11" i="4"/>
  <c r="G11" i="4" s="1"/>
  <c r="H14" i="4"/>
  <c r="H13" i="4"/>
  <c r="N5" i="2"/>
  <c r="H11" i="4" l="1"/>
  <c r="H16" i="4"/>
  <c r="G12" i="4"/>
  <c r="G14" i="4"/>
  <c r="G15" i="4"/>
  <c r="G32" i="4" l="1"/>
  <c r="G31" i="4"/>
  <c r="G30" i="4"/>
  <c r="G28" i="4"/>
  <c r="G27" i="4"/>
  <c r="N9" i="2"/>
  <c r="N27" i="2" s="1"/>
  <c r="C21" i="2"/>
  <c r="D21" i="2"/>
  <c r="E21" i="2"/>
  <c r="F21" i="2"/>
  <c r="G21" i="2"/>
  <c r="H21" i="2"/>
  <c r="I21" i="2"/>
  <c r="J21" i="2"/>
  <c r="K21" i="2"/>
  <c r="L21" i="2"/>
  <c r="M21" i="2"/>
  <c r="N21" i="2"/>
  <c r="C22" i="2"/>
  <c r="D22" i="2"/>
  <c r="E22" i="2"/>
  <c r="F22" i="2"/>
  <c r="G22" i="2"/>
  <c r="H22" i="2"/>
  <c r="I22" i="2"/>
  <c r="J22" i="2"/>
  <c r="K22" i="2"/>
  <c r="L22" i="2"/>
  <c r="M22" i="2"/>
  <c r="N22" i="2"/>
  <c r="C23" i="2"/>
  <c r="D23" i="2"/>
  <c r="E23" i="2"/>
  <c r="F23" i="2"/>
  <c r="G23" i="2"/>
  <c r="H23" i="2"/>
  <c r="I23" i="2"/>
  <c r="J23" i="2"/>
  <c r="K23" i="2"/>
  <c r="L23" i="2"/>
  <c r="M23" i="2"/>
  <c r="N23" i="2"/>
  <c r="C24" i="2"/>
  <c r="D24" i="2"/>
  <c r="E24" i="2"/>
  <c r="F24" i="2"/>
  <c r="G24" i="2"/>
  <c r="H24" i="2"/>
  <c r="I24" i="2"/>
  <c r="J24" i="2"/>
  <c r="K24" i="2"/>
  <c r="L24" i="2"/>
  <c r="M24" i="2"/>
  <c r="N24" i="2"/>
  <c r="C25" i="2"/>
  <c r="D25" i="2"/>
  <c r="E25" i="2"/>
  <c r="F25" i="2"/>
  <c r="G25" i="2"/>
  <c r="H25" i="2"/>
  <c r="I25" i="2"/>
  <c r="J25" i="2"/>
  <c r="K25" i="2"/>
  <c r="L25" i="2"/>
  <c r="M25" i="2"/>
  <c r="N25" i="2"/>
  <c r="C26" i="2"/>
  <c r="D26" i="2"/>
  <c r="E26" i="2"/>
  <c r="F26" i="2"/>
  <c r="G26" i="2"/>
  <c r="H26" i="2"/>
  <c r="I26" i="2"/>
  <c r="J26" i="2"/>
  <c r="K26" i="2"/>
  <c r="L26" i="2"/>
  <c r="M26" i="2"/>
  <c r="N26" i="2"/>
  <c r="C27" i="2"/>
  <c r="D27" i="2"/>
  <c r="E27" i="2"/>
  <c r="F27" i="2"/>
  <c r="H27" i="2"/>
  <c r="I27" i="2"/>
  <c r="J27" i="2"/>
  <c r="K27" i="2"/>
  <c r="L27" i="2"/>
  <c r="B22" i="2"/>
  <c r="B23" i="2"/>
  <c r="B24" i="2"/>
  <c r="B25" i="2"/>
  <c r="B26" i="2"/>
  <c r="B27" i="2"/>
  <c r="B21" i="2"/>
  <c r="N13" i="2"/>
  <c r="N14" i="2"/>
  <c r="N15" i="2"/>
  <c r="N16" i="2"/>
  <c r="N17" i="2"/>
  <c r="B18" i="2"/>
  <c r="N12" i="2"/>
  <c r="N18" i="2" s="1"/>
  <c r="M9" i="2"/>
  <c r="M27" i="2" s="1"/>
  <c r="G27" i="2"/>
  <c r="B9" i="2"/>
  <c r="N4" i="2"/>
  <c r="N3" i="2"/>
  <c r="C21" i="1"/>
  <c r="D21" i="1"/>
  <c r="E21" i="1"/>
  <c r="F21" i="1"/>
  <c r="G21" i="1"/>
  <c r="H21" i="1"/>
  <c r="I21" i="1"/>
  <c r="J21" i="1"/>
  <c r="K21" i="1"/>
  <c r="L21" i="1"/>
  <c r="C22" i="1"/>
  <c r="D22" i="1"/>
  <c r="E22" i="1"/>
  <c r="F22" i="1"/>
  <c r="G22" i="1"/>
  <c r="H22" i="1"/>
  <c r="I22" i="1"/>
  <c r="J22" i="1"/>
  <c r="K22" i="1"/>
  <c r="L22" i="1"/>
  <c r="C23" i="1"/>
  <c r="D23" i="1"/>
  <c r="E23" i="1"/>
  <c r="F23" i="1"/>
  <c r="G23" i="1"/>
  <c r="H23" i="1"/>
  <c r="I23" i="1"/>
  <c r="J23" i="1"/>
  <c r="K23" i="1"/>
  <c r="L23" i="1"/>
  <c r="C24" i="1"/>
  <c r="D24" i="1"/>
  <c r="E24" i="1"/>
  <c r="F24" i="1"/>
  <c r="G24" i="1"/>
  <c r="H24" i="1"/>
  <c r="I24" i="1"/>
  <c r="J24" i="1"/>
  <c r="K24" i="1"/>
  <c r="L24" i="1"/>
  <c r="C25" i="1"/>
  <c r="D25" i="1"/>
  <c r="E25" i="1"/>
  <c r="F25" i="1"/>
  <c r="G25" i="1"/>
  <c r="H25" i="1"/>
  <c r="I25" i="1"/>
  <c r="J25" i="1"/>
  <c r="K25" i="1"/>
  <c r="L25" i="1"/>
  <c r="C26" i="1"/>
  <c r="D26" i="1"/>
  <c r="E26" i="1"/>
  <c r="F26" i="1"/>
  <c r="G26" i="1"/>
  <c r="H26" i="1"/>
  <c r="I26" i="1"/>
  <c r="J26" i="1"/>
  <c r="K26" i="1"/>
  <c r="L26" i="1"/>
  <c r="J27" i="1"/>
  <c r="B22" i="1"/>
  <c r="B23" i="1"/>
  <c r="B24" i="1"/>
  <c r="B25" i="1"/>
  <c r="B26" i="1"/>
  <c r="B21" i="1"/>
  <c r="L27" i="1"/>
  <c r="K27" i="1"/>
  <c r="I27" i="1"/>
  <c r="H27" i="1"/>
  <c r="G27" i="1"/>
  <c r="F27" i="1"/>
  <c r="E27" i="1"/>
  <c r="D27" i="1"/>
  <c r="C27" i="1"/>
  <c r="B27" i="1"/>
  <c r="L18" i="1"/>
  <c r="K18" i="1"/>
  <c r="J18" i="1"/>
  <c r="I18" i="1"/>
  <c r="H18" i="1"/>
  <c r="G18" i="1"/>
  <c r="F18" i="1"/>
  <c r="E18" i="1"/>
  <c r="D18" i="1"/>
  <c r="C18" i="1"/>
  <c r="B18" i="1"/>
</calcChain>
</file>

<file path=xl/sharedStrings.xml><?xml version="1.0" encoding="utf-8"?>
<sst xmlns="http://schemas.openxmlformats.org/spreadsheetml/2006/main" count="882" uniqueCount="236">
  <si>
    <t>日期</t>
    <phoneticPr fontId="2" type="noConversion"/>
  </si>
  <si>
    <t>注册人数</t>
    <phoneticPr fontId="2" type="noConversion"/>
  </si>
  <si>
    <t>付费金额</t>
    <phoneticPr fontId="2" type="noConversion"/>
  </si>
  <si>
    <t>付费率</t>
    <phoneticPr fontId="2" type="noConversion"/>
  </si>
  <si>
    <t>新增用户付费人数</t>
    <phoneticPr fontId="2" type="noConversion"/>
  </si>
  <si>
    <t>新增付费率</t>
    <phoneticPr fontId="2" type="noConversion"/>
  </si>
  <si>
    <t>ARPU</t>
    <phoneticPr fontId="2" type="noConversion"/>
  </si>
  <si>
    <t>ARPPU</t>
    <phoneticPr fontId="2" type="noConversion"/>
  </si>
  <si>
    <t>人均登录次数</t>
    <phoneticPr fontId="2" type="noConversion"/>
  </si>
  <si>
    <t>人均在线时长(分钟)</t>
    <phoneticPr fontId="2" type="noConversion"/>
  </si>
  <si>
    <t>7day+(0.6.0)</t>
    <phoneticPr fontId="2" type="noConversion"/>
  </si>
  <si>
    <t>付费人数</t>
    <phoneticPr fontId="2" type="noConversion"/>
  </si>
  <si>
    <t>付费活跃用户数</t>
    <phoneticPr fontId="2" type="noConversion"/>
  </si>
  <si>
    <t>7day</t>
    <phoneticPr fontId="2" type="noConversion"/>
  </si>
  <si>
    <t>汇总</t>
    <phoneticPr fontId="2" type="noConversion"/>
  </si>
  <si>
    <t>7day+/7day</t>
    <phoneticPr fontId="2" type="noConversion"/>
  </si>
  <si>
    <t>新增人数</t>
    <phoneticPr fontId="2" type="noConversion"/>
  </si>
  <si>
    <t>D1留存</t>
    <phoneticPr fontId="2" type="noConversion"/>
  </si>
  <si>
    <t>D2留存</t>
  </si>
  <si>
    <t>D3留存</t>
  </si>
  <si>
    <t>D4留存</t>
  </si>
  <si>
    <t>D5留存</t>
  </si>
  <si>
    <t>LTV_D0</t>
    <phoneticPr fontId="2" type="noConversion"/>
  </si>
  <si>
    <t>LTV_D1</t>
  </si>
  <si>
    <t>LTV_D2</t>
  </si>
  <si>
    <t>LTV_D3</t>
  </si>
  <si>
    <t>LTV_D4</t>
  </si>
  <si>
    <t>LTV_D5</t>
  </si>
  <si>
    <t>LTV_D3/1</t>
    <phoneticPr fontId="2" type="noConversion"/>
  </si>
  <si>
    <t>-</t>
    <phoneticPr fontId="2" type="noConversion"/>
  </si>
  <si>
    <t>7day+</t>
    <phoneticPr fontId="2" type="noConversion"/>
  </si>
  <si>
    <t>id</t>
    <phoneticPr fontId="2" type="noConversion"/>
  </si>
  <si>
    <t>破冰</t>
    <phoneticPr fontId="2" type="noConversion"/>
  </si>
  <si>
    <t>LTV_D3</t>
    <phoneticPr fontId="2" type="noConversion"/>
  </si>
  <si>
    <t>D3/D0</t>
    <phoneticPr fontId="2" type="noConversion"/>
  </si>
  <si>
    <t>1服</t>
    <phoneticPr fontId="2" type="noConversion"/>
  </si>
  <si>
    <t>2服</t>
    <phoneticPr fontId="2" type="noConversion"/>
  </si>
  <si>
    <t>分层</t>
  </si>
  <si>
    <t>人数</t>
  </si>
  <si>
    <t>人数占比</t>
  </si>
  <si>
    <t>付费</t>
  </si>
  <si>
    <t>付费占比</t>
  </si>
  <si>
    <t>模型预期</t>
  </si>
  <si>
    <t>偏差</t>
  </si>
  <si>
    <t>超大</t>
  </si>
  <si>
    <t>超</t>
  </si>
  <si>
    <t>大</t>
  </si>
  <si>
    <t>中</t>
  </si>
  <si>
    <t>中小</t>
  </si>
  <si>
    <t>小</t>
  </si>
  <si>
    <t>0-3</t>
    <phoneticPr fontId="2" type="noConversion"/>
  </si>
  <si>
    <t>3~10</t>
    <phoneticPr fontId="2" type="noConversion"/>
  </si>
  <si>
    <t>10~18</t>
    <phoneticPr fontId="2" type="noConversion"/>
  </si>
  <si>
    <t>18~45</t>
    <phoneticPr fontId="2" type="noConversion"/>
  </si>
  <si>
    <t>45~100</t>
    <phoneticPr fontId="2" type="noConversion"/>
  </si>
  <si>
    <t>&gt;100</t>
    <phoneticPr fontId="2" type="noConversion"/>
  </si>
  <si>
    <t>预期偏差</t>
    <phoneticPr fontId="2" type="noConversion"/>
  </si>
  <si>
    <t>7day对比偏差</t>
    <phoneticPr fontId="2" type="noConversion"/>
  </si>
  <si>
    <t>礼包收入(标价）</t>
    <phoneticPr fontId="2" type="noConversion"/>
  </si>
  <si>
    <t>付费人次</t>
    <phoneticPr fontId="2" type="noConversion"/>
  </si>
  <si>
    <t>人均付费次数</t>
    <phoneticPr fontId="2" type="noConversion"/>
  </si>
  <si>
    <t>人均付费金额</t>
    <phoneticPr fontId="2" type="noConversion"/>
  </si>
  <si>
    <t>重复购买2~5次人数</t>
    <phoneticPr fontId="2" type="noConversion"/>
  </si>
  <si>
    <t>重复购买&gt;5次人数</t>
    <phoneticPr fontId="2" type="noConversion"/>
  </si>
  <si>
    <t>总体复购率</t>
    <phoneticPr fontId="2" type="noConversion"/>
  </si>
  <si>
    <t>宠物</t>
    <phoneticPr fontId="2" type="noConversion"/>
  </si>
  <si>
    <t>抽卡</t>
    <phoneticPr fontId="2" type="noConversion"/>
  </si>
  <si>
    <t>二队列</t>
    <phoneticPr fontId="2" type="noConversion"/>
  </si>
  <si>
    <t>晶珀</t>
    <phoneticPr fontId="2" type="noConversion"/>
  </si>
  <si>
    <t>雷达</t>
    <phoneticPr fontId="2" type="noConversion"/>
  </si>
  <si>
    <t>每日</t>
    <phoneticPr fontId="2" type="noConversion"/>
  </si>
  <si>
    <t>体力</t>
    <phoneticPr fontId="2" type="noConversion"/>
  </si>
  <si>
    <t>英雄</t>
    <phoneticPr fontId="2" type="noConversion"/>
  </si>
  <si>
    <t>城建</t>
    <phoneticPr fontId="2" type="noConversion"/>
  </si>
  <si>
    <t>总计</t>
    <phoneticPr fontId="2" type="noConversion"/>
  </si>
  <si>
    <t>流失付费玩家人数</t>
    <phoneticPr fontId="2" type="noConversion"/>
  </si>
  <si>
    <t>占比</t>
    <phoneticPr fontId="2" type="noConversion"/>
  </si>
  <si>
    <t>主基地5级</t>
    <phoneticPr fontId="2" type="noConversion"/>
  </si>
  <si>
    <t>主基地10级</t>
    <phoneticPr fontId="2" type="noConversion"/>
  </si>
  <si>
    <t>银币</t>
    <phoneticPr fontId="2" type="noConversion"/>
  </si>
  <si>
    <t>搏击-英雄经验</t>
    <phoneticPr fontId="2" type="noConversion"/>
  </si>
  <si>
    <t>搏击-宠物经验</t>
    <phoneticPr fontId="2" type="noConversion"/>
  </si>
  <si>
    <t>追猎30层</t>
    <phoneticPr fontId="2" type="noConversion"/>
  </si>
  <si>
    <t>追猎40层</t>
    <phoneticPr fontId="2" type="noConversion"/>
  </si>
  <si>
    <t>追猎50层</t>
    <phoneticPr fontId="2" type="noConversion"/>
  </si>
  <si>
    <t>追猎60层</t>
    <phoneticPr fontId="2" type="noConversion"/>
  </si>
  <si>
    <t>1200晶珀礼包</t>
    <phoneticPr fontId="2" type="noConversion"/>
  </si>
  <si>
    <t>礼包名称</t>
    <phoneticPr fontId="2" type="noConversion"/>
  </si>
  <si>
    <t>购买数量</t>
    <phoneticPr fontId="2" type="noConversion"/>
  </si>
  <si>
    <t>付费晶珀获得数量</t>
    <phoneticPr fontId="2" type="noConversion"/>
  </si>
  <si>
    <t>600晶珀礼包</t>
    <phoneticPr fontId="2" type="noConversion"/>
  </si>
  <si>
    <t>300晶珀礼包</t>
    <phoneticPr fontId="2" type="noConversion"/>
  </si>
  <si>
    <t>60晶珀礼包</t>
    <phoneticPr fontId="2" type="noConversion"/>
  </si>
  <si>
    <t>10/6 - 10/11六天统计</t>
    <phoneticPr fontId="2" type="noConversion"/>
  </si>
  <si>
    <t>0-6</t>
    <phoneticPr fontId="2" type="noConversion"/>
  </si>
  <si>
    <t>6~18</t>
    <phoneticPr fontId="2" type="noConversion"/>
  </si>
  <si>
    <t>18~36</t>
    <phoneticPr fontId="2" type="noConversion"/>
  </si>
  <si>
    <t>36~60</t>
    <phoneticPr fontId="2" type="noConversion"/>
  </si>
  <si>
    <t>60~100</t>
    <phoneticPr fontId="2" type="noConversion"/>
  </si>
  <si>
    <t>0.99杰登</t>
    <phoneticPr fontId="2" type="noConversion"/>
  </si>
  <si>
    <t>4.99杰登</t>
    <phoneticPr fontId="2" type="noConversion"/>
  </si>
  <si>
    <t>D1付费留存</t>
    <phoneticPr fontId="2" type="noConversion"/>
  </si>
  <si>
    <t>高质量AEO用户</t>
    <phoneticPr fontId="2" type="noConversion"/>
  </si>
  <si>
    <t>付费留存</t>
    <phoneticPr fontId="9" type="noConversion"/>
  </si>
  <si>
    <t>日期</t>
    <phoneticPr fontId="9" type="noConversion"/>
  </si>
  <si>
    <t>新增付费人数</t>
    <phoneticPr fontId="9" type="noConversion"/>
  </si>
  <si>
    <t>D1留存</t>
    <phoneticPr fontId="9" type="noConversion"/>
  </si>
  <si>
    <t>D2留存</t>
    <phoneticPr fontId="9" type="noConversion"/>
  </si>
  <si>
    <t>D3留存</t>
    <phoneticPr fontId="9" type="noConversion"/>
  </si>
  <si>
    <t>D4留存</t>
    <phoneticPr fontId="9" type="noConversion"/>
  </si>
  <si>
    <t>D5留存</t>
    <phoneticPr fontId="9" type="noConversion"/>
  </si>
  <si>
    <t>D6留存</t>
    <phoneticPr fontId="9" type="noConversion"/>
  </si>
  <si>
    <t>复购率</t>
    <phoneticPr fontId="9" type="noConversion"/>
  </si>
  <si>
    <t>付费次数</t>
    <phoneticPr fontId="9" type="noConversion"/>
  </si>
  <si>
    <t>人数</t>
    <phoneticPr fontId="9" type="noConversion"/>
  </si>
  <si>
    <t>占比</t>
    <phoneticPr fontId="9" type="noConversion"/>
  </si>
  <si>
    <t>10/6 - 10/11六天统计US</t>
    <phoneticPr fontId="2" type="noConversion"/>
  </si>
  <si>
    <t>全球</t>
    <phoneticPr fontId="2" type="noConversion"/>
  </si>
  <si>
    <t>US</t>
    <phoneticPr fontId="2" type="noConversion"/>
  </si>
  <si>
    <t>T1五国</t>
    <phoneticPr fontId="2" type="noConversion"/>
  </si>
  <si>
    <t>D2付费留存</t>
  </si>
  <si>
    <t>D3付费留存</t>
  </si>
  <si>
    <t>D4付费留存</t>
  </si>
  <si>
    <t>D5付费留存</t>
  </si>
  <si>
    <t>1次</t>
    <phoneticPr fontId="2" type="noConversion"/>
  </si>
  <si>
    <t>2次</t>
  </si>
  <si>
    <t>3次</t>
  </si>
  <si>
    <t>4次</t>
  </si>
  <si>
    <t>5次</t>
  </si>
  <si>
    <t>6次</t>
  </si>
  <si>
    <t>&gt;6次</t>
    <phoneticPr fontId="9" type="noConversion"/>
  </si>
  <si>
    <t>CATRGORY</t>
    <phoneticPr fontId="2" type="noConversion"/>
  </si>
  <si>
    <t>iap_product_name</t>
  </si>
  <si>
    <t>iap_rk</t>
  </si>
  <si>
    <t>购买角色数</t>
  </si>
  <si>
    <t>ssr.1200_Spcial_Z</t>
  </si>
  <si>
    <t>ssr.300_Special_Z</t>
  </si>
  <si>
    <t>ssr.60_Special_Z</t>
  </si>
  <si>
    <t>ssr.600_Spcial_Z</t>
  </si>
  <si>
    <t>ssr.base_material_10</t>
  </si>
  <si>
    <t>ssr.base_material_20</t>
  </si>
  <si>
    <t>ssr.base_material_5</t>
  </si>
  <si>
    <t>ssr.base_material_self_chosen_10</t>
  </si>
  <si>
    <t>ssr.base_material_self_chosen_100</t>
  </si>
  <si>
    <t>ssr.base_material_self_chosen_20</t>
  </si>
  <si>
    <t>ssr.base_material_self_chosen_5</t>
  </si>
  <si>
    <t>ssr.base_material_self_chosen_50</t>
  </si>
  <si>
    <t>ssr.daily.equip_exp.5usd</t>
  </si>
  <si>
    <t>ssr.daily.hero_exp.3usd</t>
  </si>
  <si>
    <t>ssr.daily.pet_exp.1usd</t>
  </si>
  <si>
    <t>ssr.gacha_custom_10usd</t>
  </si>
  <si>
    <t>ssr.gacha_custom_5usd</t>
  </si>
  <si>
    <t>ssr.jayden_1usd</t>
  </si>
  <si>
    <t>ssr.jayden_5usd</t>
  </si>
  <si>
    <t>ssr.jayden_piece_100usd</t>
  </si>
  <si>
    <t>ssr.jayden_piece_10usd</t>
  </si>
  <si>
    <t>ssr.jayden_piece_20usd</t>
  </si>
  <si>
    <t>ssr.jayden_piece_50usd</t>
  </si>
  <si>
    <t>ssr.jayden_piece_5usd</t>
  </si>
  <si>
    <t>ssr.nancy.10usd</t>
  </si>
  <si>
    <t>ssr.nancy.20usd</t>
  </si>
  <si>
    <t>ssr.nancy.5usd</t>
  </si>
  <si>
    <t>ssr.pet.10usd</t>
  </si>
  <si>
    <t>ssr.radar_5usd</t>
  </si>
  <si>
    <t>ssr.second_worker_5usd</t>
  </si>
  <si>
    <t>ssr.stamina_1usd</t>
  </si>
  <si>
    <t>行标签</t>
  </si>
  <si>
    <t>城建</t>
  </si>
  <si>
    <t>宠物</t>
  </si>
  <si>
    <t>抽卡</t>
  </si>
  <si>
    <t>二队列</t>
  </si>
  <si>
    <t>晶珀</t>
  </si>
  <si>
    <t>雷达</t>
  </si>
  <si>
    <t>每日</t>
  </si>
  <si>
    <t>破冰</t>
  </si>
  <si>
    <t>体力</t>
  </si>
  <si>
    <t>英雄</t>
  </si>
  <si>
    <t>总计</t>
  </si>
  <si>
    <t>求和项:购买角色数</t>
  </si>
  <si>
    <t>列标签</t>
  </si>
  <si>
    <t>CATEGORY</t>
    <phoneticPr fontId="2" type="noConversion"/>
  </si>
  <si>
    <t>LEVEL</t>
  </si>
  <si>
    <t>PURCHASES</t>
  </si>
  <si>
    <t>求和项:PURCHASES</t>
  </si>
  <si>
    <t>CATEGORY</t>
  </si>
  <si>
    <t>AMOUNT</t>
  </si>
  <si>
    <t>PRICE</t>
  </si>
  <si>
    <t>名称</t>
  </si>
  <si>
    <t>数量</t>
  </si>
  <si>
    <t>晶珀数量（单位）</t>
  </si>
  <si>
    <t>消耗总额</t>
  </si>
  <si>
    <t>占比</t>
  </si>
  <si>
    <t>100银币</t>
  </si>
  <si>
    <t>/</t>
    <phoneticPr fontId="2" type="noConversion"/>
  </si>
  <si>
    <t>加速币</t>
  </si>
  <si>
    <t>电子元件</t>
  </si>
  <si>
    <t>转盘卷</t>
  </si>
  <si>
    <t>打造粉尘</t>
  </si>
  <si>
    <t>宠物继承</t>
  </si>
  <si>
    <t>保护罩</t>
  </si>
  <si>
    <t>改名卡</t>
  </si>
  <si>
    <t>瞬间回城</t>
  </si>
  <si>
    <t>RV_ID</t>
  </si>
  <si>
    <t>RV_RENCI</t>
  </si>
  <si>
    <t>RV_COMPLETE_RENCI</t>
  </si>
  <si>
    <t>RV_RENSHU</t>
  </si>
  <si>
    <t>RV_COMPLETE_RENSHU</t>
  </si>
  <si>
    <t>主基地15级</t>
    <phoneticPr fontId="2" type="noConversion"/>
  </si>
  <si>
    <t>24小时流失且观看过视频用户</t>
    <phoneticPr fontId="2" type="noConversion"/>
  </si>
  <si>
    <t>24小时流失用户</t>
    <phoneticPr fontId="2" type="noConversion"/>
  </si>
  <si>
    <t>观看流失占比</t>
    <phoneticPr fontId="2" type="noConversion"/>
  </si>
  <si>
    <t>流失等级&lt;=4</t>
    <phoneticPr fontId="2" type="noConversion"/>
  </si>
  <si>
    <t>6~9</t>
    <phoneticPr fontId="2" type="noConversion"/>
  </si>
  <si>
    <t>&gt;10</t>
    <phoneticPr fontId="2" type="noConversion"/>
  </si>
  <si>
    <t>商店购买抽卡券数量</t>
    <phoneticPr fontId="2" type="noConversion"/>
  </si>
  <si>
    <t>礼包购买获得抽卡券数量</t>
    <phoneticPr fontId="2" type="noConversion"/>
  </si>
  <si>
    <t>兑换至晶珀数量为</t>
    <phoneticPr fontId="2" type="noConversion"/>
  </si>
  <si>
    <t>花销晶珀占比%</t>
    <phoneticPr fontId="2" type="noConversion"/>
  </si>
  <si>
    <t>参与抽卡玩家人次</t>
    <phoneticPr fontId="2" type="noConversion"/>
  </si>
  <si>
    <t>参与抽卡玩家人数</t>
    <phoneticPr fontId="2" type="noConversion"/>
  </si>
  <si>
    <t>单抽人次</t>
    <phoneticPr fontId="2" type="noConversion"/>
  </si>
  <si>
    <t>十连人次</t>
    <phoneticPr fontId="2" type="noConversion"/>
  </si>
  <si>
    <t>玩法占比%</t>
    <phoneticPr fontId="2" type="noConversion"/>
  </si>
  <si>
    <t>人均抽卡次数</t>
    <phoneticPr fontId="2" type="noConversion"/>
  </si>
  <si>
    <t>抽中金卡的玩家数</t>
    <phoneticPr fontId="2" type="noConversion"/>
  </si>
  <si>
    <t>抽卡玩家总数</t>
    <phoneticPr fontId="2" type="noConversion"/>
  </si>
  <si>
    <t>占比%</t>
    <phoneticPr fontId="2" type="noConversion"/>
  </si>
  <si>
    <t>抽中金卡的次数</t>
    <phoneticPr fontId="2" type="noConversion"/>
  </si>
  <si>
    <t>总抽卡次数</t>
    <phoneticPr fontId="2" type="noConversion"/>
  </si>
  <si>
    <t>SS付费留存</t>
  </si>
  <si>
    <t>SS</t>
  </si>
  <si>
    <t>日期</t>
  </si>
  <si>
    <t>D1留存</t>
  </si>
  <si>
    <t>D6留存</t>
  </si>
  <si>
    <t>D7留存</t>
  </si>
  <si>
    <t>偏差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</si>
</sst>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¥&quot;* #,##0.00_ ;_ &quot;¥&quot;* \-#,##0.00_ ;_ &quot;¥&quot;* &quot;-&quot;??_ ;_ @_ "/>
    <numFmt numFmtId="43" formatCode="_ * #,##0.00_ ;_ * \-#,##0.00_ ;_ * &quot;-&quot;??_ ;_ @_ "/>
    <numFmt numFmtId="26" formatCode="\$#,##0.00_);[Red]\(\$#,##0.00\)"/>
    <numFmt numFmtId="176" formatCode="yyyy/m/d;@"/>
    <numFmt numFmtId="177" formatCode="0.000"/>
    <numFmt numFmtId="178" formatCode="0.0%"/>
  </numFmts>
  <fonts count="19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0"/>
      <color theme="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1"/>
      <color theme="0"/>
      <name val="YaHei Consolas Hybrid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YaHei Consolas Hybrid"/>
      <family val="3"/>
      <charset val="134"/>
    </font>
    <font>
      <sz val="11"/>
      <color rgb="FF000000"/>
      <name val="等线"/>
      <family val="3"/>
      <charset val="134"/>
      <scheme val="minor"/>
    </font>
    <font>
      <sz val="11"/>
      <color rgb="FF000000"/>
      <name val="Microsoft JhengHei"/>
      <family val="3"/>
      <charset val="136"/>
    </font>
    <font>
      <sz val="10"/>
      <color theme="0"/>
      <name val="等线"/>
      <family val="3"/>
      <charset val="134"/>
      <scheme val="minor"/>
    </font>
    <font>
      <sz val="11"/>
      <color rgb="FFC00000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color rgb="FFFFFFFF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176" fontId="0" fillId="0" borderId="0" xfId="0" applyNumberFormat="1">
      <alignment vertical="center"/>
    </xf>
    <xf numFmtId="9" fontId="0" fillId="0" borderId="0" xfId="3" applyFont="1">
      <alignment vertical="center"/>
    </xf>
    <xf numFmtId="10" fontId="0" fillId="0" borderId="0" xfId="3" applyNumberFormat="1" applyFont="1">
      <alignment vertical="center"/>
    </xf>
    <xf numFmtId="2" fontId="0" fillId="0" borderId="0" xfId="0" applyNumberFormat="1">
      <alignment vertical="center"/>
    </xf>
    <xf numFmtId="0" fontId="3" fillId="2" borderId="0" xfId="0" applyFont="1" applyFill="1">
      <alignment vertical="center"/>
    </xf>
    <xf numFmtId="0" fontId="3" fillId="3" borderId="0" xfId="0" applyFont="1" applyFill="1">
      <alignment vertical="center"/>
    </xf>
    <xf numFmtId="0" fontId="0" fillId="4" borderId="0" xfId="0" applyFill="1">
      <alignment vertical="center"/>
    </xf>
    <xf numFmtId="10" fontId="0" fillId="0" borderId="0" xfId="0" applyNumberFormat="1">
      <alignment vertical="center"/>
    </xf>
    <xf numFmtId="9" fontId="0" fillId="0" borderId="0" xfId="3" applyNumberFormat="1" applyFont="1">
      <alignment vertical="center"/>
    </xf>
    <xf numFmtId="43" fontId="0" fillId="0" borderId="0" xfId="1" applyFont="1">
      <alignment vertical="center"/>
    </xf>
    <xf numFmtId="43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9" fontId="5" fillId="0" borderId="0" xfId="3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5" fillId="0" borderId="0" xfId="3" applyFont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26" fontId="0" fillId="0" borderId="0" xfId="2" applyNumberFormat="1" applyFont="1">
      <alignment vertical="center"/>
    </xf>
    <xf numFmtId="0" fontId="3" fillId="2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10" fontId="0" fillId="0" borderId="0" xfId="3" applyNumberFormat="1" applyFont="1" applyAlignment="1">
      <alignment horizontal="center" vertical="center"/>
    </xf>
    <xf numFmtId="0" fontId="5" fillId="0" borderId="1" xfId="0" applyFont="1" applyBorder="1">
      <alignment vertical="center"/>
    </xf>
    <xf numFmtId="10" fontId="5" fillId="0" borderId="0" xfId="0" applyNumberFormat="1" applyFont="1" applyAlignment="1">
      <alignment horizontal="center" vertical="center"/>
    </xf>
    <xf numFmtId="9" fontId="5" fillId="0" borderId="0" xfId="3" applyFont="1" applyAlignment="1">
      <alignment horizontal="center" vertical="center"/>
    </xf>
    <xf numFmtId="0" fontId="0" fillId="0" borderId="0" xfId="0" applyAlignment="1">
      <alignment horizontal="right" vertical="center"/>
    </xf>
    <xf numFmtId="10" fontId="0" fillId="0" borderId="0" xfId="3" applyNumberFormat="1" applyFont="1" applyAlignment="1">
      <alignment horizontal="right" vertical="center"/>
    </xf>
    <xf numFmtId="43" fontId="0" fillId="0" borderId="0" xfId="1" applyFont="1" applyAlignment="1">
      <alignment horizontal="right" vertical="center"/>
    </xf>
    <xf numFmtId="43" fontId="0" fillId="0" borderId="0" xfId="1" quotePrefix="1" applyFont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58" fontId="0" fillId="0" borderId="0" xfId="0" applyNumberFormat="1">
      <alignment vertical="center"/>
    </xf>
    <xf numFmtId="0" fontId="8" fillId="3" borderId="0" xfId="0" applyFont="1" applyFill="1" applyAlignment="1">
      <alignment horizontal="left"/>
    </xf>
    <xf numFmtId="0" fontId="10" fillId="0" borderId="0" xfId="0" applyFont="1" applyAlignment="1">
      <alignment horizontal="left"/>
    </xf>
    <xf numFmtId="0" fontId="8" fillId="2" borderId="0" xfId="0" applyFont="1" applyFill="1" applyAlignment="1">
      <alignment horizontal="left"/>
    </xf>
    <xf numFmtId="0" fontId="11" fillId="0" borderId="1" xfId="0" applyFont="1" applyBorder="1" applyAlignment="1">
      <alignment horizontal="left" vertical="center"/>
    </xf>
    <xf numFmtId="10" fontId="10" fillId="0" borderId="0" xfId="3" applyNumberFormat="1" applyFont="1" applyAlignment="1">
      <alignment horizontal="left"/>
    </xf>
    <xf numFmtId="0" fontId="12" fillId="0" borderId="1" xfId="0" applyFont="1" applyBorder="1" applyAlignment="1">
      <alignment horizontal="left" vertical="center"/>
    </xf>
    <xf numFmtId="0" fontId="7" fillId="4" borderId="0" xfId="0" applyFont="1" applyFill="1">
      <alignment vertical="center"/>
    </xf>
    <xf numFmtId="0" fontId="4" fillId="4" borderId="0" xfId="0" applyFont="1" applyFill="1" applyAlignment="1">
      <alignment horizontal="center" vertical="center"/>
    </xf>
    <xf numFmtId="10" fontId="13" fillId="4" borderId="0" xfId="0" applyNumberFormat="1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10" fontId="0" fillId="6" borderId="0" xfId="0" applyNumberFormat="1" applyFill="1" applyAlignment="1">
      <alignment horizontal="center" vertical="center"/>
    </xf>
    <xf numFmtId="10" fontId="0" fillId="6" borderId="0" xfId="3" applyNumberFormat="1" applyFont="1" applyFill="1" applyAlignment="1">
      <alignment horizontal="center" vertical="center"/>
    </xf>
    <xf numFmtId="177" fontId="14" fillId="6" borderId="0" xfId="0" applyNumberFormat="1" applyFont="1" applyFill="1" applyAlignment="1">
      <alignment horizontal="center" vertical="center"/>
    </xf>
    <xf numFmtId="10" fontId="14" fillId="6" borderId="0" xfId="3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9" fontId="5" fillId="0" borderId="0" xfId="3" applyFont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15" fillId="5" borderId="0" xfId="0" applyFont="1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3" fontId="0" fillId="0" borderId="0" xfId="0" applyNumberFormat="1">
      <alignment vertical="center"/>
    </xf>
    <xf numFmtId="178" fontId="0" fillId="0" borderId="0" xfId="3" applyNumberFormat="1" applyFont="1" applyAlignment="1">
      <alignment horizontal="center" vertical="center"/>
    </xf>
    <xf numFmtId="10" fontId="16" fillId="5" borderId="0" xfId="0" applyNumberFormat="1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7" fillId="3" borderId="1" xfId="0" applyFont="1" applyFill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17" fillId="7" borderId="1" xfId="0" applyFont="1" applyFill="1" applyBorder="1" applyAlignment="1">
      <alignment horizontal="left"/>
    </xf>
    <xf numFmtId="14" fontId="18" fillId="0" borderId="1" xfId="0" applyNumberFormat="1" applyFont="1" applyBorder="1" applyAlignment="1">
      <alignment horizontal="left"/>
    </xf>
    <xf numFmtId="10" fontId="18" fillId="0" borderId="1" xfId="0" applyNumberFormat="1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3" fillId="8" borderId="0" xfId="0" applyFont="1" applyFill="1">
      <alignment vertical="center"/>
    </xf>
  </cellXfs>
  <cellStyles count="4">
    <cellStyle name="百分比" xfId="3" builtinId="5"/>
    <cellStyle name="常规" xfId="0" builtinId="0"/>
    <cellStyle name="货币" xfId="2" builtinId="4"/>
    <cellStyle name="千位分隔" xfId="1" builtinId="3"/>
  </cellStyles>
  <dxfs count="1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B89E6"/>
      <color rgb="FF4BA7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复购玩家占比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DC89-48C2-9A5A-60C8454B66D2}"/>
              </c:ext>
            </c:extLst>
          </c:dPt>
          <c:dPt>
            <c:idx val="3"/>
            <c:bubble3D val="0"/>
            <c:spPr>
              <a:solidFill>
                <a:srgbClr val="EB89E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C89-48C2-9A5A-60C8454B66D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C89-48C2-9A5A-60C8454B66D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C89-48C2-9A5A-60C8454B66D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C89-48C2-9A5A-60C8454B66D2}"/>
              </c:ext>
            </c:extLst>
          </c:dPt>
          <c:dPt>
            <c:idx val="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C89-48C2-9A5A-60C8454B66D2}"/>
              </c:ext>
            </c:extLst>
          </c:dPt>
          <c:dLbls>
            <c:dLbl>
              <c:idx val="2"/>
              <c:layout>
                <c:manualLayout>
                  <c:x val="5.2777777777777778E-2"/>
                  <c:y val="-2.1218890680033321E-1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C89-48C2-9A5A-60C8454B66D2}"/>
                </c:ext>
              </c:extLst>
            </c:dLbl>
            <c:dLbl>
              <c:idx val="3"/>
              <c:layout>
                <c:manualLayout>
                  <c:x val="3.0555555555555454E-2"/>
                  <c:y val="-4.6296296296296719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C89-48C2-9A5A-60C8454B66D2}"/>
                </c:ext>
              </c:extLst>
            </c:dLbl>
            <c:dLbl>
              <c:idx val="4"/>
              <c:layout>
                <c:manualLayout>
                  <c:x val="3.0555555555555555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C89-48C2-9A5A-60C8454B66D2}"/>
                </c:ext>
              </c:extLst>
            </c:dLbl>
            <c:dLbl>
              <c:idx val="5"/>
              <c:layout>
                <c:manualLayout>
                  <c:x val="4.1666666666666664E-2"/>
                  <c:y val="8.796296296296296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C89-48C2-9A5A-60C8454B66D2}"/>
                </c:ext>
              </c:extLst>
            </c:dLbl>
            <c:dLbl>
              <c:idx val="6"/>
              <c:layout>
                <c:manualLayout>
                  <c:x val="-5.5555555555555558E-3"/>
                  <c:y val="8.333333333333324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C89-48C2-9A5A-60C8454B66D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zh-CN" altLang="en-US" baseline="0"/>
                      <a:t>复购玩家
</a:t>
                    </a:r>
                    <a:fld id="{47CD4013-378B-4FDE-BC9B-5E735CD051DA}" type="PERCENTAGE">
                      <a:rPr lang="en-US" altLang="zh-CN" baseline="0"/>
                      <a:pPr/>
                      <a:t>[百分比]</a:t>
                    </a:fld>
                    <a:endParaRPr lang="zh-CN" alt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DC89-48C2-9A5A-60C8454B66D2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复购率!$A$3:$A$9</c:f>
              <c:strCache>
                <c:ptCount val="7"/>
                <c:pt idx="0">
                  <c:v>1次</c:v>
                </c:pt>
                <c:pt idx="1">
                  <c:v>2次</c:v>
                </c:pt>
                <c:pt idx="2">
                  <c:v>3次</c:v>
                </c:pt>
                <c:pt idx="3">
                  <c:v>4次</c:v>
                </c:pt>
                <c:pt idx="4">
                  <c:v>5次</c:v>
                </c:pt>
                <c:pt idx="5">
                  <c:v>6次</c:v>
                </c:pt>
                <c:pt idx="6">
                  <c:v>&gt;6次</c:v>
                </c:pt>
              </c:strCache>
            </c:strRef>
          </c:cat>
          <c:val>
            <c:numRef>
              <c:f>复购率!$B$3:$B$9</c:f>
              <c:numCache>
                <c:formatCode>General</c:formatCode>
                <c:ptCount val="7"/>
                <c:pt idx="0">
                  <c:v>348</c:v>
                </c:pt>
                <c:pt idx="1">
                  <c:v>77</c:v>
                </c:pt>
                <c:pt idx="2">
                  <c:v>23</c:v>
                </c:pt>
                <c:pt idx="3">
                  <c:v>17</c:v>
                </c:pt>
                <c:pt idx="4">
                  <c:v>5</c:v>
                </c:pt>
                <c:pt idx="5">
                  <c:v>5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89-48C2-9A5A-60C8454B66D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percent"/>
        <c:splitPos val="3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[7day+.xlsx]复购商品清单!数据透视表5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第二次购买礼包分布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5.5555555555555552E-2"/>
              <c:y val="0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9444444444444434"/>
              <c:y val="4.6296296296296294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3055555555555545"/>
              <c:y val="1.3888888888888888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6944444444444445"/>
              <c:y val="1.3888888888888888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9444444444444448E-2"/>
              <c:y val="-2.7777777777777776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6666666666666666E-2"/>
              <c:y val="1.388888888888872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7777777777777776E-2"/>
              <c:y val="-1.6975112544026657E-16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9444444444444445E-2"/>
              <c:y val="-1.6975112544026657E-16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复购商品清单!$H$3:$H$4</c:f>
              <c:strCache>
                <c:ptCount val="1"/>
                <c:pt idx="0">
                  <c:v>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715-4D9C-8704-A2431866CB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715-4D9C-8704-A2431866CBD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715-4D9C-8704-A2431866CBD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715-4D9C-8704-A2431866CBD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715-4D9C-8704-A2431866CBD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715-4D9C-8704-A2431866CBD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715-4D9C-8704-A2431866CBD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8715-4D9C-8704-A2431866CBD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16944444444444445"/>
                  <c:y val="1.388888888888888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715-4D9C-8704-A2431866CBDA}"/>
                </c:ext>
              </c:extLst>
            </c:dLbl>
            <c:dLbl>
              <c:idx val="1"/>
              <c:layout>
                <c:manualLayout>
                  <c:x val="0.13055555555555545"/>
                  <c:y val="1.388888888888888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715-4D9C-8704-A2431866CBDA}"/>
                </c:ext>
              </c:extLst>
            </c:dLbl>
            <c:dLbl>
              <c:idx val="2"/>
              <c:layout>
                <c:manualLayout>
                  <c:x val="0.19444444444444434"/>
                  <c:y val="4.629629629629629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715-4D9C-8704-A2431866CBDA}"/>
                </c:ext>
              </c:extLst>
            </c:dLbl>
            <c:dLbl>
              <c:idx val="3"/>
              <c:layout>
                <c:manualLayout>
                  <c:x val="5.5555555555555552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715-4D9C-8704-A2431866CBDA}"/>
                </c:ext>
              </c:extLst>
            </c:dLbl>
            <c:dLbl>
              <c:idx val="4"/>
              <c:layout>
                <c:manualLayout>
                  <c:x val="6.9444444444444448E-2"/>
                  <c:y val="-2.777777777777777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715-4D9C-8704-A2431866CBDA}"/>
                </c:ext>
              </c:extLst>
            </c:dLbl>
            <c:dLbl>
              <c:idx val="5"/>
              <c:layout>
                <c:manualLayout>
                  <c:x val="6.6666666666666666E-2"/>
                  <c:y val="1.38888888888887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715-4D9C-8704-A2431866CBDA}"/>
                </c:ext>
              </c:extLst>
            </c:dLbl>
            <c:dLbl>
              <c:idx val="6"/>
              <c:layout>
                <c:manualLayout>
                  <c:x val="-1.9444444444444445E-2"/>
                  <c:y val="-1.6975112544026657E-1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715-4D9C-8704-A2431866CBDA}"/>
                </c:ext>
              </c:extLst>
            </c:dLbl>
            <c:dLbl>
              <c:idx val="7"/>
              <c:layout>
                <c:manualLayout>
                  <c:x val="-2.7777777777777776E-2"/>
                  <c:y val="-1.6975112544026657E-1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715-4D9C-8704-A2431866CBDA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复购商品清单!$G$5:$G$14</c:f>
              <c:strCache>
                <c:ptCount val="9"/>
                <c:pt idx="0">
                  <c:v>城建</c:v>
                </c:pt>
                <c:pt idx="1">
                  <c:v>宠物</c:v>
                </c:pt>
                <c:pt idx="2">
                  <c:v>抽卡</c:v>
                </c:pt>
                <c:pt idx="3">
                  <c:v>二队列</c:v>
                </c:pt>
                <c:pt idx="4">
                  <c:v>晶珀</c:v>
                </c:pt>
                <c:pt idx="5">
                  <c:v>每日</c:v>
                </c:pt>
                <c:pt idx="6">
                  <c:v>破冰</c:v>
                </c:pt>
                <c:pt idx="7">
                  <c:v>体力</c:v>
                </c:pt>
                <c:pt idx="8">
                  <c:v>英雄</c:v>
                </c:pt>
              </c:strCache>
            </c:strRef>
          </c:cat>
          <c:val>
            <c:numRef>
              <c:f>复购商品清单!$H$5:$H$14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2">
                  <c:v>2</c:v>
                </c:pt>
                <c:pt idx="3">
                  <c:v>36</c:v>
                </c:pt>
                <c:pt idx="4">
                  <c:v>11</c:v>
                </c:pt>
                <c:pt idx="5">
                  <c:v>4</c:v>
                </c:pt>
                <c:pt idx="6">
                  <c:v>7</c:v>
                </c:pt>
                <c:pt idx="7">
                  <c:v>3</c:v>
                </c:pt>
                <c:pt idx="8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15-4D9C-8704-A2431866C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礼包收入分布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[1]礼包收入分布!$C$1</c:f>
              <c:strCache>
                <c:ptCount val="1"/>
                <c:pt idx="0">
                  <c:v>PRICE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36C-4314-8404-9E19EED881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36C-4314-8404-9E19EED881B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36C-4314-8404-9E19EED881B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36C-4314-8404-9E19EED881B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36C-4314-8404-9E19EED881B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36C-4314-8404-9E19EED881B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36C-4314-8404-9E19EED881B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36C-4314-8404-9E19EED881B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36C-4314-8404-9E19EED881B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36C-4314-8404-9E19EED881B2}"/>
              </c:ext>
            </c:extLst>
          </c:dPt>
          <c:dLbls>
            <c:dLbl>
              <c:idx val="0"/>
              <c:layout>
                <c:manualLayout>
                  <c:x val="0.19086571233810487"/>
                  <c:y val="4.1279669762641896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36C-4314-8404-9E19EED881B2}"/>
                </c:ext>
              </c:extLst>
            </c:dLbl>
            <c:dLbl>
              <c:idx val="1"/>
              <c:layout>
                <c:manualLayout>
                  <c:x val="0.15814587593728699"/>
                  <c:y val="8.255933952528379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36C-4314-8404-9E19EED881B2}"/>
                </c:ext>
              </c:extLst>
            </c:dLbl>
            <c:dLbl>
              <c:idx val="2"/>
              <c:layout>
                <c:manualLayout>
                  <c:x val="8.9979550102249492E-2"/>
                  <c:y val="4.127966976264189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36C-4314-8404-9E19EED881B2}"/>
                </c:ext>
              </c:extLst>
            </c:dLbl>
            <c:dLbl>
              <c:idx val="3"/>
              <c:layout>
                <c:manualLayout>
                  <c:x val="6.5439672801635998E-2"/>
                  <c:y val="0.1155830753353972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36C-4314-8404-9E19EED881B2}"/>
                </c:ext>
              </c:extLst>
            </c:dLbl>
            <c:dLbl>
              <c:idx val="6"/>
              <c:layout>
                <c:manualLayout>
                  <c:x val="-0.11451942740286299"/>
                  <c:y val="9.907120743034059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36C-4314-8404-9E19EED881B2}"/>
                </c:ext>
              </c:extLst>
            </c:dLbl>
            <c:dLbl>
              <c:idx val="7"/>
              <c:layout>
                <c:manualLayout>
                  <c:x val="-0.14451261077027949"/>
                  <c:y val="2.476780185758514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36C-4314-8404-9E19EED881B2}"/>
                </c:ext>
              </c:extLst>
            </c:dLbl>
            <c:dLbl>
              <c:idx val="8"/>
              <c:layout>
                <c:manualLayout>
                  <c:x val="-0.16632583503749152"/>
                  <c:y val="-5.36635706914344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36C-4314-8404-9E19EED881B2}"/>
                </c:ext>
              </c:extLst>
            </c:dLbl>
            <c:dLbl>
              <c:idx val="9"/>
              <c:layout>
                <c:manualLayout>
                  <c:x val="-0.13633265167007499"/>
                  <c:y val="-5.779153766769865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36C-4314-8404-9E19EED881B2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[1]礼包收入分布!$A$2:$A$11</c:f>
              <c:strCache>
                <c:ptCount val="10"/>
                <c:pt idx="0">
                  <c:v>晶珀</c:v>
                </c:pt>
                <c:pt idx="1">
                  <c:v>城建</c:v>
                </c:pt>
                <c:pt idx="2">
                  <c:v>每日</c:v>
                </c:pt>
                <c:pt idx="3">
                  <c:v>抽卡</c:v>
                </c:pt>
                <c:pt idx="4">
                  <c:v>破冰</c:v>
                </c:pt>
                <c:pt idx="5">
                  <c:v>英雄</c:v>
                </c:pt>
                <c:pt idx="6">
                  <c:v>宠物</c:v>
                </c:pt>
                <c:pt idx="7">
                  <c:v>雷达</c:v>
                </c:pt>
                <c:pt idx="8">
                  <c:v>二队列</c:v>
                </c:pt>
                <c:pt idx="9">
                  <c:v>体力</c:v>
                </c:pt>
              </c:strCache>
            </c:strRef>
          </c:cat>
          <c:val>
            <c:numRef>
              <c:f>[1]礼包收入分布!$C$2:$C$11</c:f>
              <c:numCache>
                <c:formatCode>General</c:formatCode>
                <c:ptCount val="10"/>
                <c:pt idx="0">
                  <c:v>179.59000000000003</c:v>
                </c:pt>
                <c:pt idx="1">
                  <c:v>304.76</c:v>
                </c:pt>
                <c:pt idx="2">
                  <c:v>43.84</c:v>
                </c:pt>
                <c:pt idx="3">
                  <c:v>79.849999999999994</c:v>
                </c:pt>
                <c:pt idx="4">
                  <c:v>1008.4300000000001</c:v>
                </c:pt>
                <c:pt idx="5">
                  <c:v>1223.5400000000002</c:v>
                </c:pt>
                <c:pt idx="6">
                  <c:v>259.74</c:v>
                </c:pt>
                <c:pt idx="7">
                  <c:v>34.93</c:v>
                </c:pt>
                <c:pt idx="8">
                  <c:v>324.35000000000002</c:v>
                </c:pt>
                <c:pt idx="9">
                  <c:v>10.89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36C-4314-8404-9E19EED881B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破冰后主基地等级付费分布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[1]等级付费分布!$G$17</c:f>
              <c:strCache>
                <c:ptCount val="1"/>
                <c:pt idx="0">
                  <c:v>城建</c:v>
                </c:pt>
              </c:strCache>
            </c:strRef>
          </c:tx>
          <c:spPr>
            <a:solidFill>
              <a:srgbClr val="2BBF91"/>
            </a:solidFill>
            <a:ln>
              <a:noFill/>
            </a:ln>
            <a:effectLst/>
          </c:spPr>
          <c:invertIfNegative val="0"/>
          <c:cat>
            <c:numRef>
              <c:f>[1]等级付费分布!$I$16:$T$16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[1]等级付费分布!$I$17:$T$17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7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C9-4CFF-84BD-2BD8C4DA1CB3}"/>
            </c:ext>
          </c:extLst>
        </c:ser>
        <c:ser>
          <c:idx val="1"/>
          <c:order val="1"/>
          <c:tx>
            <c:strRef>
              <c:f>[1]等级付费分布!$G$18</c:f>
              <c:strCache>
                <c:ptCount val="1"/>
                <c:pt idx="0">
                  <c:v>宠物</c:v>
                </c:pt>
              </c:strCache>
            </c:strRef>
          </c:tx>
          <c:spPr>
            <a:solidFill>
              <a:srgbClr val="F0C1F1"/>
            </a:solidFill>
            <a:ln>
              <a:noFill/>
            </a:ln>
            <a:effectLst/>
          </c:spPr>
          <c:invertIfNegative val="0"/>
          <c:cat>
            <c:numRef>
              <c:f>[1]等级付费分布!$I$16:$T$16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[1]等级付费分布!$I$18:$T$18</c:f>
              <c:numCache>
                <c:formatCode>General</c:formatCode>
                <c:ptCount val="12"/>
                <c:pt idx="0">
                  <c:v>0</c:v>
                </c:pt>
                <c:pt idx="1">
                  <c:v>9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C9-4CFF-84BD-2BD8C4DA1CB3}"/>
            </c:ext>
          </c:extLst>
        </c:ser>
        <c:ser>
          <c:idx val="2"/>
          <c:order val="2"/>
          <c:tx>
            <c:strRef>
              <c:f>[1]等级付费分布!$G$19</c:f>
              <c:strCache>
                <c:ptCount val="1"/>
                <c:pt idx="0">
                  <c:v>抽卡</c:v>
                </c:pt>
              </c:strCache>
            </c:strRef>
          </c:tx>
          <c:spPr>
            <a:solidFill>
              <a:srgbClr val="B549F1"/>
            </a:solidFill>
            <a:ln>
              <a:noFill/>
            </a:ln>
            <a:effectLst/>
          </c:spPr>
          <c:invertIfNegative val="0"/>
          <c:cat>
            <c:numRef>
              <c:f>[1]等级付费分布!$I$16:$T$16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[1]等级付费分布!$I$19:$T$19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6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C9-4CFF-84BD-2BD8C4DA1CB3}"/>
            </c:ext>
          </c:extLst>
        </c:ser>
        <c:ser>
          <c:idx val="3"/>
          <c:order val="3"/>
          <c:tx>
            <c:strRef>
              <c:f>[1]等级付费分布!$G$20</c:f>
              <c:strCache>
                <c:ptCount val="1"/>
                <c:pt idx="0">
                  <c:v>二队列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[1]等级付费分布!$I$16:$T$16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[1]等级付费分布!$I$20:$T$20</c:f>
              <c:numCache>
                <c:formatCode>General</c:formatCode>
                <c:ptCount val="12"/>
                <c:pt idx="0">
                  <c:v>0</c:v>
                </c:pt>
                <c:pt idx="1">
                  <c:v>19</c:v>
                </c:pt>
                <c:pt idx="2">
                  <c:v>13</c:v>
                </c:pt>
                <c:pt idx="3">
                  <c:v>11</c:v>
                </c:pt>
                <c:pt idx="4">
                  <c:v>10</c:v>
                </c:pt>
                <c:pt idx="5">
                  <c:v>6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C9-4CFF-84BD-2BD8C4DA1CB3}"/>
            </c:ext>
          </c:extLst>
        </c:ser>
        <c:ser>
          <c:idx val="4"/>
          <c:order val="4"/>
          <c:tx>
            <c:strRef>
              <c:f>[1]等级付费分布!$G$21</c:f>
              <c:strCache>
                <c:ptCount val="1"/>
                <c:pt idx="0">
                  <c:v>晶珀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[1]等级付费分布!$I$16:$T$16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[1]等级付费分布!$I$21:$T$21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9</c:v>
                </c:pt>
                <c:pt idx="6">
                  <c:v>6</c:v>
                </c:pt>
                <c:pt idx="7">
                  <c:v>2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C9-4CFF-84BD-2BD8C4DA1CB3}"/>
            </c:ext>
          </c:extLst>
        </c:ser>
        <c:ser>
          <c:idx val="5"/>
          <c:order val="5"/>
          <c:tx>
            <c:strRef>
              <c:f>[1]等级付费分布!$G$22</c:f>
              <c:strCache>
                <c:ptCount val="1"/>
                <c:pt idx="0">
                  <c:v>雷达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[1]等级付费分布!$I$16:$T$16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[1]等级付费分布!$I$22:$T$22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C9-4CFF-84BD-2BD8C4DA1CB3}"/>
            </c:ext>
          </c:extLst>
        </c:ser>
        <c:ser>
          <c:idx val="6"/>
          <c:order val="6"/>
          <c:tx>
            <c:strRef>
              <c:f>[1]等级付费分布!$G$23</c:f>
              <c:strCache>
                <c:ptCount val="1"/>
                <c:pt idx="0">
                  <c:v>每日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[1]等级付费分布!$I$16:$T$16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[1]等级付费分布!$I$23:$T$23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8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C9-4CFF-84BD-2BD8C4DA1CB3}"/>
            </c:ext>
          </c:extLst>
        </c:ser>
        <c:ser>
          <c:idx val="7"/>
          <c:order val="7"/>
          <c:tx>
            <c:strRef>
              <c:f>[1]等级付费分布!$G$24</c:f>
              <c:strCache>
                <c:ptCount val="1"/>
                <c:pt idx="0">
                  <c:v>破冰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[1]等级付费分布!$I$16:$T$16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[1]等级付费分布!$I$24:$T$24</c:f>
              <c:numCache>
                <c:formatCode>General</c:formatCode>
                <c:ptCount val="12"/>
                <c:pt idx="0">
                  <c:v>15</c:v>
                </c:pt>
                <c:pt idx="1">
                  <c:v>17</c:v>
                </c:pt>
                <c:pt idx="2">
                  <c:v>8</c:v>
                </c:pt>
                <c:pt idx="3">
                  <c:v>11</c:v>
                </c:pt>
                <c:pt idx="4">
                  <c:v>16</c:v>
                </c:pt>
                <c:pt idx="5">
                  <c:v>12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2C9-4CFF-84BD-2BD8C4DA1CB3}"/>
            </c:ext>
          </c:extLst>
        </c:ser>
        <c:ser>
          <c:idx val="8"/>
          <c:order val="8"/>
          <c:tx>
            <c:strRef>
              <c:f>[1]等级付费分布!$G$25</c:f>
              <c:strCache>
                <c:ptCount val="1"/>
                <c:pt idx="0">
                  <c:v>体力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[1]等级付费分布!$I$16:$T$16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[1]等级付费分布!$I$25:$T$25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2C9-4CFF-84BD-2BD8C4DA1CB3}"/>
            </c:ext>
          </c:extLst>
        </c:ser>
        <c:ser>
          <c:idx val="9"/>
          <c:order val="9"/>
          <c:tx>
            <c:strRef>
              <c:f>[1]等级付费分布!$G$26</c:f>
              <c:strCache>
                <c:ptCount val="1"/>
                <c:pt idx="0">
                  <c:v>英雄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[1]等级付费分布!$I$16:$T$16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[1]等级付费分布!$I$26:$T$26</c:f>
              <c:numCache>
                <c:formatCode>General</c:formatCode>
                <c:ptCount val="12"/>
                <c:pt idx="0">
                  <c:v>10</c:v>
                </c:pt>
                <c:pt idx="1">
                  <c:v>2</c:v>
                </c:pt>
                <c:pt idx="2">
                  <c:v>6</c:v>
                </c:pt>
                <c:pt idx="3">
                  <c:v>41</c:v>
                </c:pt>
                <c:pt idx="4">
                  <c:v>18</c:v>
                </c:pt>
                <c:pt idx="5">
                  <c:v>21</c:v>
                </c:pt>
                <c:pt idx="6">
                  <c:v>7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2C9-4CFF-84BD-2BD8C4DA1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78749216"/>
        <c:axId val="278744224"/>
      </c:barChart>
      <c:catAx>
        <c:axId val="27874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8744224"/>
        <c:crosses val="autoZero"/>
        <c:auto val="1"/>
        <c:lblAlgn val="ctr"/>
        <c:lblOffset val="100"/>
        <c:noMultiLvlLbl val="0"/>
      </c:catAx>
      <c:valAx>
        <c:axId val="27874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874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播放人次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[1]Sheet6!$C$1</c:f>
              <c:strCache>
                <c:ptCount val="1"/>
                <c:pt idx="0">
                  <c:v>RV_COMPLETE_RENCI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17-4667-B263-2196DFFBAF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17-4667-B263-2196DFFBAF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917-4667-B263-2196DFFBAF8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917-4667-B263-2196DFFBAF8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917-4667-B263-2196DFFBAF8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917-4667-B263-2196DFFBAF8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917-4667-B263-2196DFFBAF8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917-4667-B263-2196DFFBAF8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917-4667-B263-2196DFFBAF8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917-4667-B263-2196DFFBAF80}"/>
              </c:ext>
            </c:extLst>
          </c:dPt>
          <c:dLbls>
            <c:dLbl>
              <c:idx val="1"/>
              <c:layout>
                <c:manualLayout>
                  <c:x val="5.1517934306617282E-2"/>
                  <c:y val="-1.3968092607656221E-1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17-4667-B263-2196DFFBAF80}"/>
                </c:ext>
              </c:extLst>
            </c:dLbl>
            <c:dLbl>
              <c:idx val="2"/>
              <c:layout>
                <c:manualLayout>
                  <c:x val="-3.1892054570763079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917-4667-B263-2196DFFBAF80}"/>
                </c:ext>
              </c:extLst>
            </c:dLbl>
            <c:dLbl>
              <c:idx val="3"/>
              <c:layout>
                <c:manualLayout>
                  <c:x val="-4.4158229405671955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917-4667-B263-2196DFFBAF80}"/>
                </c:ext>
              </c:extLst>
            </c:dLbl>
            <c:dLbl>
              <c:idx val="5"/>
              <c:layout>
                <c:manualLayout>
                  <c:x val="-8.8316458811343923E-2"/>
                  <c:y val="4.57142857142856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917-4667-B263-2196DFFBAF80}"/>
                </c:ext>
              </c:extLst>
            </c:dLbl>
            <c:dLbl>
              <c:idx val="6"/>
              <c:layout>
                <c:manualLayout>
                  <c:x val="0"/>
                  <c:y val="2.666666666666666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917-4667-B263-2196DFFBAF80}"/>
                </c:ext>
              </c:extLst>
            </c:dLbl>
            <c:dLbl>
              <c:idx val="7"/>
              <c:layout>
                <c:manualLayout>
                  <c:x val="-0.13247468821701586"/>
                  <c:y val="-1.7460115759570277E-1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917-4667-B263-2196DFFBAF80}"/>
                </c:ext>
              </c:extLst>
            </c:dLbl>
            <c:dLbl>
              <c:idx val="8"/>
              <c:layout>
                <c:manualLayout>
                  <c:x val="-0.12266174834908877"/>
                  <c:y val="-7.619047619047619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917-4667-B263-2196DFFBAF80}"/>
                </c:ext>
              </c:extLst>
            </c:dLbl>
            <c:dLbl>
              <c:idx val="9"/>
              <c:layout>
                <c:manualLayout>
                  <c:x val="-2.9438819603781349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917-4667-B263-2196DFFBAF80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[1]Sheet6!$A$2:$A$11</c:f>
              <c:strCache>
                <c:ptCount val="10"/>
                <c:pt idx="0">
                  <c:v>主基地5级</c:v>
                </c:pt>
                <c:pt idx="1">
                  <c:v>主基地10级</c:v>
                </c:pt>
                <c:pt idx="2">
                  <c:v>主基地15级</c:v>
                </c:pt>
                <c:pt idx="3">
                  <c:v>银币</c:v>
                </c:pt>
                <c:pt idx="4">
                  <c:v>追猎30层</c:v>
                </c:pt>
                <c:pt idx="5">
                  <c:v>追猎40层</c:v>
                </c:pt>
                <c:pt idx="6">
                  <c:v>追猎50层</c:v>
                </c:pt>
                <c:pt idx="7">
                  <c:v>追猎60层</c:v>
                </c:pt>
                <c:pt idx="8">
                  <c:v>搏击-英雄经验</c:v>
                </c:pt>
                <c:pt idx="9">
                  <c:v>搏击-宠物经验</c:v>
                </c:pt>
              </c:strCache>
            </c:strRef>
          </c:cat>
          <c:val>
            <c:numRef>
              <c:f>[1]Sheet6!$C$2:$C$11</c:f>
              <c:numCache>
                <c:formatCode>General</c:formatCode>
                <c:ptCount val="10"/>
                <c:pt idx="0">
                  <c:v>2643</c:v>
                </c:pt>
                <c:pt idx="1">
                  <c:v>412</c:v>
                </c:pt>
                <c:pt idx="2">
                  <c:v>6</c:v>
                </c:pt>
                <c:pt idx="3">
                  <c:v>698</c:v>
                </c:pt>
                <c:pt idx="4">
                  <c:v>603</c:v>
                </c:pt>
                <c:pt idx="5">
                  <c:v>252</c:v>
                </c:pt>
                <c:pt idx="6">
                  <c:v>116</c:v>
                </c:pt>
                <c:pt idx="7">
                  <c:v>30</c:v>
                </c:pt>
                <c:pt idx="8">
                  <c:v>241</c:v>
                </c:pt>
                <c:pt idx="9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917-4667-B263-2196DFFBAF8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晶珀消耗占比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73F-4EC7-AAB6-CFAC15FF06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73F-4EC7-AAB6-CFAC15FF06E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73F-4EC7-AAB6-CFAC15FF06E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73F-4EC7-AAB6-CFAC15FF06E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73F-4EC7-AAB6-CFAC15FF06E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73F-4EC7-AAB6-CFAC15FF06E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73F-4EC7-AAB6-CFAC15FF06E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73F-4EC7-AAB6-CFAC15FF06E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73F-4EC7-AAB6-CFAC15FF06E9}"/>
              </c:ext>
            </c:extLst>
          </c:dPt>
          <c:dLbls>
            <c:dLbl>
              <c:idx val="0"/>
              <c:layout>
                <c:manualLayout>
                  <c:x val="0.14100634295713035"/>
                  <c:y val="0.1750211431904345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73F-4EC7-AAB6-CFAC15FF06E9}"/>
                </c:ext>
              </c:extLst>
            </c:dLbl>
            <c:dLbl>
              <c:idx val="1"/>
              <c:layout>
                <c:manualLayout>
                  <c:x val="0.10448425196850394"/>
                  <c:y val="-9.209135316418780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73F-4EC7-AAB6-CFAC15FF06E9}"/>
                </c:ext>
              </c:extLst>
            </c:dLbl>
            <c:dLbl>
              <c:idx val="2"/>
              <c:layout>
                <c:manualLayout>
                  <c:x val="-5.2034339457567802E-2"/>
                  <c:y val="7.375364537766113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73F-4EC7-AAB6-CFAC15FF06E9}"/>
                </c:ext>
              </c:extLst>
            </c:dLbl>
            <c:dLbl>
              <c:idx val="3"/>
              <c:layout>
                <c:manualLayout>
                  <c:x val="-7.1982939632545928E-2"/>
                  <c:y val="0.2063797754447360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73F-4EC7-AAB6-CFAC15FF06E9}"/>
                </c:ext>
              </c:extLst>
            </c:dLbl>
            <c:dLbl>
              <c:idx val="4"/>
              <c:layout>
                <c:manualLayout>
                  <c:x val="-8.2165354330708665E-2"/>
                  <c:y val="0.1128947944006999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73F-4EC7-AAB6-CFAC15FF06E9}"/>
                </c:ext>
              </c:extLst>
            </c:dLbl>
            <c:dLbl>
              <c:idx val="5"/>
              <c:layout>
                <c:manualLayout>
                  <c:x val="-0.12895188101487315"/>
                  <c:y val="3.630431612715077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73F-4EC7-AAB6-CFAC15FF06E9}"/>
                </c:ext>
              </c:extLst>
            </c:dLbl>
            <c:dLbl>
              <c:idx val="6"/>
              <c:layout>
                <c:manualLayout>
                  <c:x val="-0.22635695538057743"/>
                  <c:y val="-5.130322251385243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73F-4EC7-AAB6-CFAC15FF06E9}"/>
                </c:ext>
              </c:extLst>
            </c:dLbl>
            <c:dLbl>
              <c:idx val="7"/>
              <c:layout>
                <c:manualLayout>
                  <c:x val="-0.11419094488188976"/>
                  <c:y val="-7.525080198308545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73F-4EC7-AAB6-CFAC15FF06E9}"/>
                </c:ext>
              </c:extLst>
            </c:dLbl>
            <c:dLbl>
              <c:idx val="8"/>
              <c:layout>
                <c:manualLayout>
                  <c:x val="0.33304986876640419"/>
                  <c:y val="1.871281714785651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73F-4EC7-AAB6-CFAC15FF06E9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[1]晶珀商店!$A$3:$A$11</c:f>
              <c:strCache>
                <c:ptCount val="9"/>
                <c:pt idx="0">
                  <c:v>加速币</c:v>
                </c:pt>
                <c:pt idx="1">
                  <c:v>抽卡</c:v>
                </c:pt>
                <c:pt idx="2">
                  <c:v>电子元件</c:v>
                </c:pt>
                <c:pt idx="3">
                  <c:v>转盘卷</c:v>
                </c:pt>
                <c:pt idx="4">
                  <c:v>打造粉尘</c:v>
                </c:pt>
                <c:pt idx="5">
                  <c:v>宠物继承</c:v>
                </c:pt>
                <c:pt idx="6">
                  <c:v>保护罩</c:v>
                </c:pt>
                <c:pt idx="7">
                  <c:v>改名卡</c:v>
                </c:pt>
                <c:pt idx="8">
                  <c:v>瞬间回城</c:v>
                </c:pt>
              </c:strCache>
            </c:strRef>
          </c:cat>
          <c:val>
            <c:numRef>
              <c:f>[1]晶珀商店!$E$3:$E$11</c:f>
              <c:numCache>
                <c:formatCode>General</c:formatCode>
                <c:ptCount val="9"/>
                <c:pt idx="0">
                  <c:v>0.18366291271319204</c:v>
                </c:pt>
                <c:pt idx="1">
                  <c:v>0.43229582335727584</c:v>
                </c:pt>
                <c:pt idx="2">
                  <c:v>0.11284029440454021</c:v>
                </c:pt>
                <c:pt idx="3">
                  <c:v>0.14454198811740712</c:v>
                </c:pt>
                <c:pt idx="4">
                  <c:v>1.596169193934557E-2</c:v>
                </c:pt>
                <c:pt idx="5">
                  <c:v>9.8430433625964348E-2</c:v>
                </c:pt>
                <c:pt idx="6">
                  <c:v>5.3205639797818567E-3</c:v>
                </c:pt>
                <c:pt idx="7">
                  <c:v>1.3301409949454642E-3</c:v>
                </c:pt>
                <c:pt idx="8">
                  <c:v>5.6161508675475159E-3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73F-4EC7-AAB6-CFAC15FF06E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11</xdr:row>
      <xdr:rowOff>28575</xdr:rowOff>
    </xdr:from>
    <xdr:to>
      <xdr:col>6</xdr:col>
      <xdr:colOff>1047750</xdr:colOff>
      <xdr:row>26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4075C8A-AFBD-410F-BDCE-8B87DE951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223837</xdr:colOff>
      <xdr:row>15</xdr:row>
      <xdr:rowOff>123824</xdr:rowOff>
    </xdr:from>
    <xdr:to>
      <xdr:col>15</xdr:col>
      <xdr:colOff>171450</xdr:colOff>
      <xdr:row>31</xdr:row>
      <xdr:rowOff>133349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1540A45-178D-4272-81BA-85DE85121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561974</xdr:colOff>
      <xdr:row>2</xdr:row>
      <xdr:rowOff>85724</xdr:rowOff>
    </xdr:from>
    <xdr:to>
      <xdr:col>11</xdr:col>
      <xdr:colOff>419099</xdr:colOff>
      <xdr:row>19</xdr:row>
      <xdr:rowOff>85724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7A38F68-6842-41CC-9A92-4FE12DB7FF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28</xdr:row>
      <xdr:rowOff>19049</xdr:rowOff>
    </xdr:from>
    <xdr:to>
      <xdr:col>19</xdr:col>
      <xdr:colOff>190500</xdr:colOff>
      <xdr:row>46</xdr:row>
      <xdr:rowOff>85724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32FFC99-D8DC-4AF9-9DD7-9010B8B8D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414337</xdr:colOff>
      <xdr:row>0</xdr:row>
      <xdr:rowOff>0</xdr:rowOff>
    </xdr:from>
    <xdr:to>
      <xdr:col>12</xdr:col>
      <xdr:colOff>209550</xdr:colOff>
      <xdr:row>15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920532A-D0D6-44C5-A7CE-5B3D08F86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4</xdr:row>
      <xdr:rowOff>161925</xdr:rowOff>
    </xdr:from>
    <xdr:to>
      <xdr:col>12</xdr:col>
      <xdr:colOff>461962</xdr:colOff>
      <xdr:row>20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9575824-9B0C-4936-B024-2F3F08D23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06&#33267;1009&#20184;&#36153;&#31036;&#21253;&#25353;&#31561;&#32423;&#27719;&#24635;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两服汇总1"/>
      <sheetName val="1服"/>
      <sheetName val="1服new"/>
      <sheetName val="2服"/>
      <sheetName val="标签"/>
      <sheetName val="晶珀商店"/>
      <sheetName val="礼包收入分布"/>
      <sheetName val="等级付费分布"/>
      <sheetName val="Sheet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">
          <cell r="A3" t="str">
            <v>加速币</v>
          </cell>
          <cell r="E3">
            <v>0.18366291271319204</v>
          </cell>
        </row>
        <row r="4">
          <cell r="A4" t="str">
            <v>抽卡</v>
          </cell>
          <cell r="E4">
            <v>0.43229582335727584</v>
          </cell>
        </row>
        <row r="5">
          <cell r="A5" t="str">
            <v>电子元件</v>
          </cell>
          <cell r="E5">
            <v>0.11284029440454021</v>
          </cell>
        </row>
        <row r="6">
          <cell r="A6" t="str">
            <v>转盘卷</v>
          </cell>
          <cell r="E6">
            <v>0.14454198811740712</v>
          </cell>
        </row>
        <row r="7">
          <cell r="A7" t="str">
            <v>打造粉尘</v>
          </cell>
          <cell r="E7">
            <v>1.596169193934557E-2</v>
          </cell>
        </row>
        <row r="8">
          <cell r="A8" t="str">
            <v>宠物继承</v>
          </cell>
          <cell r="E8">
            <v>9.8430433625964348E-2</v>
          </cell>
        </row>
        <row r="9">
          <cell r="A9" t="str">
            <v>保护罩</v>
          </cell>
          <cell r="E9">
            <v>5.3205639797818567E-3</v>
          </cell>
        </row>
        <row r="10">
          <cell r="A10" t="str">
            <v>改名卡</v>
          </cell>
          <cell r="E10">
            <v>1.3301409949454642E-3</v>
          </cell>
        </row>
        <row r="11">
          <cell r="A11" t="str">
            <v>瞬间回城</v>
          </cell>
          <cell r="E11">
            <v>5.6161508675475159E-3</v>
          </cell>
        </row>
      </sheetData>
      <sheetData sheetId="6">
        <row r="1">
          <cell r="C1" t="str">
            <v>PRICE</v>
          </cell>
        </row>
        <row r="2">
          <cell r="A2" t="str">
            <v>晶珀</v>
          </cell>
          <cell r="C2">
            <v>179.59000000000003</v>
          </cell>
        </row>
        <row r="3">
          <cell r="A3" t="str">
            <v>城建</v>
          </cell>
          <cell r="C3">
            <v>304.76</v>
          </cell>
        </row>
        <row r="4">
          <cell r="A4" t="str">
            <v>每日</v>
          </cell>
          <cell r="C4">
            <v>43.84</v>
          </cell>
        </row>
        <row r="5">
          <cell r="A5" t="str">
            <v>抽卡</v>
          </cell>
          <cell r="C5">
            <v>79.849999999999994</v>
          </cell>
        </row>
        <row r="6">
          <cell r="A6" t="str">
            <v>破冰</v>
          </cell>
          <cell r="C6">
            <v>1008.4300000000001</v>
          </cell>
        </row>
        <row r="7">
          <cell r="A7" t="str">
            <v>英雄</v>
          </cell>
          <cell r="C7">
            <v>1223.5400000000002</v>
          </cell>
        </row>
        <row r="8">
          <cell r="A8" t="str">
            <v>宠物</v>
          </cell>
          <cell r="C8">
            <v>259.74</v>
          </cell>
        </row>
        <row r="9">
          <cell r="A9" t="str">
            <v>雷达</v>
          </cell>
          <cell r="C9">
            <v>34.93</v>
          </cell>
        </row>
        <row r="10">
          <cell r="A10" t="str">
            <v>二队列</v>
          </cell>
          <cell r="C10">
            <v>324.35000000000002</v>
          </cell>
        </row>
        <row r="11">
          <cell r="A11" t="str">
            <v>体力</v>
          </cell>
          <cell r="C11">
            <v>10.89</v>
          </cell>
        </row>
      </sheetData>
      <sheetData sheetId="7">
        <row r="16">
          <cell r="I16">
            <v>4</v>
          </cell>
          <cell r="J16">
            <v>5</v>
          </cell>
          <cell r="K16">
            <v>6</v>
          </cell>
          <cell r="L16">
            <v>7</v>
          </cell>
          <cell r="M16">
            <v>8</v>
          </cell>
          <cell r="N16">
            <v>9</v>
          </cell>
          <cell r="O16">
            <v>10</v>
          </cell>
          <cell r="P16">
            <v>11</v>
          </cell>
          <cell r="Q16">
            <v>12</v>
          </cell>
          <cell r="R16">
            <v>13</v>
          </cell>
          <cell r="S16">
            <v>14</v>
          </cell>
          <cell r="T16">
            <v>15</v>
          </cell>
        </row>
        <row r="17">
          <cell r="G17" t="str">
            <v>城建</v>
          </cell>
          <cell r="I17" t="str">
            <v>-</v>
          </cell>
          <cell r="J17">
            <v>1</v>
          </cell>
          <cell r="K17" t="str">
            <v>-</v>
          </cell>
          <cell r="L17" t="str">
            <v>-</v>
          </cell>
          <cell r="M17">
            <v>9</v>
          </cell>
          <cell r="N17">
            <v>7</v>
          </cell>
          <cell r="O17" t="str">
            <v>-</v>
          </cell>
          <cell r="P17">
            <v>1</v>
          </cell>
          <cell r="Q17">
            <v>2</v>
          </cell>
          <cell r="R17">
            <v>1</v>
          </cell>
          <cell r="S17">
            <v>2</v>
          </cell>
          <cell r="T17">
            <v>1</v>
          </cell>
        </row>
        <row r="18">
          <cell r="G18" t="str">
            <v>宠物</v>
          </cell>
          <cell r="I18" t="str">
            <v>-</v>
          </cell>
          <cell r="J18">
            <v>9</v>
          </cell>
          <cell r="K18">
            <v>5</v>
          </cell>
          <cell r="L18">
            <v>4</v>
          </cell>
          <cell r="M18">
            <v>3</v>
          </cell>
          <cell r="N18">
            <v>2</v>
          </cell>
          <cell r="O18">
            <v>2</v>
          </cell>
          <cell r="P18" t="str">
            <v>-</v>
          </cell>
          <cell r="Q18">
            <v>1</v>
          </cell>
          <cell r="R18" t="str">
            <v>-</v>
          </cell>
          <cell r="S18" t="str">
            <v>-</v>
          </cell>
          <cell r="T18" t="str">
            <v>-</v>
          </cell>
        </row>
        <row r="19">
          <cell r="G19" t="str">
            <v>抽卡</v>
          </cell>
          <cell r="I19" t="str">
            <v>-</v>
          </cell>
          <cell r="J19" t="str">
            <v>-</v>
          </cell>
          <cell r="K19" t="str">
            <v>-</v>
          </cell>
          <cell r="L19">
            <v>1</v>
          </cell>
          <cell r="M19">
            <v>3</v>
          </cell>
          <cell r="N19">
            <v>6</v>
          </cell>
          <cell r="O19">
            <v>2</v>
          </cell>
          <cell r="P19">
            <v>3</v>
          </cell>
          <cell r="Q19" t="str">
            <v>-</v>
          </cell>
          <cell r="R19" t="str">
            <v>-</v>
          </cell>
          <cell r="S19" t="str">
            <v>-</v>
          </cell>
          <cell r="T19" t="str">
            <v>-</v>
          </cell>
        </row>
        <row r="20">
          <cell r="G20" t="str">
            <v>二队列</v>
          </cell>
          <cell r="I20" t="str">
            <v>-</v>
          </cell>
          <cell r="J20">
            <v>19</v>
          </cell>
          <cell r="K20">
            <v>13</v>
          </cell>
          <cell r="L20">
            <v>11</v>
          </cell>
          <cell r="M20">
            <v>10</v>
          </cell>
          <cell r="N20">
            <v>6</v>
          </cell>
          <cell r="O20">
            <v>3</v>
          </cell>
          <cell r="P20">
            <v>1</v>
          </cell>
          <cell r="Q20">
            <v>2</v>
          </cell>
          <cell r="R20" t="str">
            <v>-</v>
          </cell>
          <cell r="S20" t="str">
            <v>-</v>
          </cell>
          <cell r="T20" t="str">
            <v>-</v>
          </cell>
        </row>
        <row r="21">
          <cell r="G21" t="str">
            <v>晶珀</v>
          </cell>
          <cell r="I21" t="str">
            <v>-</v>
          </cell>
          <cell r="J21">
            <v>5</v>
          </cell>
          <cell r="K21">
            <v>4</v>
          </cell>
          <cell r="L21">
            <v>8</v>
          </cell>
          <cell r="M21">
            <v>10</v>
          </cell>
          <cell r="N21">
            <v>9</v>
          </cell>
          <cell r="O21">
            <v>6</v>
          </cell>
          <cell r="P21">
            <v>2</v>
          </cell>
          <cell r="Q21">
            <v>3</v>
          </cell>
          <cell r="R21" t="str">
            <v>-</v>
          </cell>
          <cell r="S21" t="str">
            <v>-</v>
          </cell>
          <cell r="T21" t="str">
            <v>-</v>
          </cell>
        </row>
        <row r="22">
          <cell r="G22" t="str">
            <v>雷达</v>
          </cell>
          <cell r="I22" t="str">
            <v>-</v>
          </cell>
          <cell r="J22" t="str">
            <v>-</v>
          </cell>
          <cell r="K22" t="str">
            <v>-</v>
          </cell>
          <cell r="L22">
            <v>1</v>
          </cell>
          <cell r="M22" t="str">
            <v>-</v>
          </cell>
          <cell r="N22">
            <v>4</v>
          </cell>
          <cell r="O22">
            <v>1</v>
          </cell>
          <cell r="P22">
            <v>1</v>
          </cell>
          <cell r="Q22" t="str">
            <v>-</v>
          </cell>
          <cell r="R22" t="str">
            <v>-</v>
          </cell>
          <cell r="S22" t="str">
            <v>-</v>
          </cell>
          <cell r="T22" t="str">
            <v>-</v>
          </cell>
        </row>
        <row r="23">
          <cell r="G23" t="str">
            <v>每日</v>
          </cell>
          <cell r="I23" t="str">
            <v>-</v>
          </cell>
          <cell r="J23" t="str">
            <v>-</v>
          </cell>
          <cell r="K23" t="str">
            <v>-</v>
          </cell>
          <cell r="L23">
            <v>2</v>
          </cell>
          <cell r="M23">
            <v>5</v>
          </cell>
          <cell r="N23">
            <v>8</v>
          </cell>
          <cell r="O23">
            <v>1</v>
          </cell>
          <cell r="P23" t="str">
            <v>-</v>
          </cell>
          <cell r="Q23" t="str">
            <v>-</v>
          </cell>
          <cell r="R23" t="str">
            <v>-</v>
          </cell>
          <cell r="S23" t="str">
            <v>-</v>
          </cell>
          <cell r="T23" t="str">
            <v>-</v>
          </cell>
        </row>
        <row r="24">
          <cell r="G24" t="str">
            <v>破冰</v>
          </cell>
          <cell r="I24">
            <v>15</v>
          </cell>
          <cell r="J24">
            <v>17</v>
          </cell>
          <cell r="K24">
            <v>8</v>
          </cell>
          <cell r="L24">
            <v>11</v>
          </cell>
          <cell r="M24">
            <v>16</v>
          </cell>
          <cell r="N24">
            <v>12</v>
          </cell>
          <cell r="O24">
            <v>3</v>
          </cell>
          <cell r="P24">
            <v>1</v>
          </cell>
          <cell r="Q24">
            <v>1</v>
          </cell>
          <cell r="R24" t="str">
            <v>-</v>
          </cell>
          <cell r="S24">
            <v>1</v>
          </cell>
          <cell r="T24" t="str">
            <v>-</v>
          </cell>
        </row>
        <row r="25">
          <cell r="G25" t="str">
            <v>体力</v>
          </cell>
          <cell r="I25" t="str">
            <v>-</v>
          </cell>
          <cell r="J25" t="str">
            <v>-</v>
          </cell>
          <cell r="K25" t="str">
            <v>-</v>
          </cell>
          <cell r="L25" t="str">
            <v>-</v>
          </cell>
          <cell r="M25">
            <v>4</v>
          </cell>
          <cell r="N25" t="str">
            <v>-</v>
          </cell>
          <cell r="O25">
            <v>4</v>
          </cell>
          <cell r="P25">
            <v>2</v>
          </cell>
          <cell r="Q25">
            <v>1</v>
          </cell>
          <cell r="R25" t="str">
            <v>-</v>
          </cell>
          <cell r="S25" t="str">
            <v>-</v>
          </cell>
          <cell r="T25" t="str">
            <v>-</v>
          </cell>
        </row>
        <row r="26">
          <cell r="G26" t="str">
            <v>英雄</v>
          </cell>
          <cell r="I26">
            <v>10</v>
          </cell>
          <cell r="J26">
            <v>2</v>
          </cell>
          <cell r="K26">
            <v>6</v>
          </cell>
          <cell r="L26">
            <v>41</v>
          </cell>
          <cell r="M26">
            <v>18</v>
          </cell>
          <cell r="N26">
            <v>21</v>
          </cell>
          <cell r="O26">
            <v>7</v>
          </cell>
          <cell r="P26" t="str">
            <v>-</v>
          </cell>
          <cell r="Q26">
            <v>3</v>
          </cell>
          <cell r="R26" t="str">
            <v>-</v>
          </cell>
          <cell r="S26" t="str">
            <v>-</v>
          </cell>
          <cell r="T26" t="str">
            <v>-</v>
          </cell>
        </row>
      </sheetData>
      <sheetData sheetId="8">
        <row r="1">
          <cell r="C1" t="str">
            <v>RV_COMPLETE_RENCI</v>
          </cell>
        </row>
        <row r="2">
          <cell r="A2" t="str">
            <v>主基地5级</v>
          </cell>
          <cell r="C2">
            <v>2643</v>
          </cell>
        </row>
        <row r="3">
          <cell r="A3" t="str">
            <v>主基地10级</v>
          </cell>
          <cell r="C3">
            <v>412</v>
          </cell>
        </row>
        <row r="4">
          <cell r="A4" t="str">
            <v>主基地15级</v>
          </cell>
          <cell r="C4">
            <v>6</v>
          </cell>
        </row>
        <row r="5">
          <cell r="A5" t="str">
            <v>银币</v>
          </cell>
          <cell r="C5">
            <v>698</v>
          </cell>
        </row>
        <row r="6">
          <cell r="A6" t="str">
            <v>追猎30层</v>
          </cell>
          <cell r="C6">
            <v>603</v>
          </cell>
        </row>
        <row r="7">
          <cell r="A7" t="str">
            <v>追猎40层</v>
          </cell>
          <cell r="C7">
            <v>252</v>
          </cell>
        </row>
        <row r="8">
          <cell r="A8" t="str">
            <v>追猎50层</v>
          </cell>
          <cell r="C8">
            <v>116</v>
          </cell>
        </row>
        <row r="9">
          <cell r="A9" t="str">
            <v>追猎60层</v>
          </cell>
          <cell r="C9">
            <v>30</v>
          </cell>
        </row>
        <row r="10">
          <cell r="A10" t="str">
            <v>搏击-英雄经验</v>
          </cell>
          <cell r="C10">
            <v>241</v>
          </cell>
        </row>
        <row r="11">
          <cell r="A11" t="str">
            <v>搏击-宠物经验</v>
          </cell>
          <cell r="C11">
            <v>184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1006&#33267;1009&#20184;&#36153;&#31036;&#21253;&#25353;&#31561;&#32423;&#27719;&#24635;2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212.704258101854" createdVersion="7" refreshedVersion="7" minRefreshableVersion="3" recordCount="112" xr:uid="{C9C94F59-48A7-406B-9EC6-BF9245CD1225}">
  <cacheSource type="worksheet">
    <worksheetSource ref="A1:D1048576" sheet="复购商品清单"/>
  </cacheSource>
  <cacheFields count="4">
    <cacheField name="CATRGORY" numFmtId="0">
      <sharedItems containsBlank="1" count="11">
        <s v="晶珀"/>
        <s v="城建"/>
        <s v="每日"/>
        <s v="抽卡"/>
        <s v="破冰"/>
        <s v="英雄"/>
        <s v="宠物"/>
        <s v="雷达"/>
        <s v="二队列"/>
        <s v="体力"/>
        <m/>
      </sharedItems>
    </cacheField>
    <cacheField name="iap_product_name" numFmtId="0">
      <sharedItems containsBlank="1"/>
    </cacheField>
    <cacheField name="iap_rk" numFmtId="0">
      <sharedItems containsString="0" containsBlank="1" containsNumber="1" containsInteger="1" minValue="1" maxValue="10" count="11">
        <n v="7"/>
        <n v="4"/>
        <n v="3"/>
        <n v="1"/>
        <n v="5"/>
        <n v="2"/>
        <n v="6"/>
        <n v="8"/>
        <n v="9"/>
        <n v="10"/>
        <m/>
      </sharedItems>
    </cacheField>
    <cacheField name="购买角色数" numFmtId="0">
      <sharedItems containsString="0" containsBlank="1" containsNumber="1" containsInteger="1" minValue="1" maxValue="3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211.670356712966" createdVersion="7" refreshedVersion="7" minRefreshableVersion="3" recordCount="124" xr:uid="{BA75DBF2-E5FC-4733-8545-4E22F4E771EC}">
  <cacheSource type="worksheet">
    <worksheetSource ref="A1:C125" sheet="等级付费分布" r:id="rId2"/>
  </cacheSource>
  <cacheFields count="3">
    <cacheField name="CATEGORY" numFmtId="0">
      <sharedItems count="10">
        <s v="晶珀"/>
        <s v="城建"/>
        <s v="每日"/>
        <s v="抽卡"/>
        <s v="破冰"/>
        <s v="英雄"/>
        <s v="宠物"/>
        <s v="雷达"/>
        <s v="二队列"/>
        <s v="体力"/>
      </sharedItems>
    </cacheField>
    <cacheField name="LEVEL" numFmtId="0">
      <sharedItems containsSemiMixedTypes="0" containsString="0" containsNumber="1" containsInteger="1" minValue="3" maxValue="15" count="13">
        <n v="9"/>
        <n v="10"/>
        <n v="6"/>
        <n v="7"/>
        <n v="8"/>
        <n v="11"/>
        <n v="5"/>
        <n v="14"/>
        <n v="12"/>
        <n v="13"/>
        <n v="15"/>
        <n v="3"/>
        <n v="4"/>
      </sharedItems>
    </cacheField>
    <cacheField name="PURCHASES" numFmtId="0">
      <sharedItems containsSemiMixedTypes="0" containsString="0" containsNumber="1" containsInteger="1" minValue="1" maxValue="2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x v="0"/>
    <s v="ssr.1200_Spcial_Z"/>
    <x v="0"/>
    <n v="1"/>
  </r>
  <r>
    <x v="0"/>
    <s v="ssr.1200_Spcial_Z"/>
    <x v="1"/>
    <n v="1"/>
  </r>
  <r>
    <x v="0"/>
    <s v="ssr.300_Special_Z"/>
    <x v="2"/>
    <n v="3"/>
  </r>
  <r>
    <x v="0"/>
    <s v="ssr.300_Special_Z"/>
    <x v="3"/>
    <n v="3"/>
  </r>
  <r>
    <x v="0"/>
    <s v="ssr.300_Special_Z"/>
    <x v="4"/>
    <n v="1"/>
  </r>
  <r>
    <x v="0"/>
    <s v="ssr.300_Special_Z"/>
    <x v="5"/>
    <n v="6"/>
  </r>
  <r>
    <x v="0"/>
    <s v="ssr.300_Special_Z"/>
    <x v="1"/>
    <n v="3"/>
  </r>
  <r>
    <x v="0"/>
    <s v="ssr.60_Special_Z"/>
    <x v="5"/>
    <n v="4"/>
  </r>
  <r>
    <x v="0"/>
    <s v="ssr.60_Special_Z"/>
    <x v="1"/>
    <n v="2"/>
  </r>
  <r>
    <x v="0"/>
    <s v="ssr.60_Special_Z"/>
    <x v="4"/>
    <n v="2"/>
  </r>
  <r>
    <x v="0"/>
    <s v="ssr.60_Special_Z"/>
    <x v="3"/>
    <n v="14"/>
  </r>
  <r>
    <x v="0"/>
    <s v="ssr.60_Special_Z"/>
    <x v="2"/>
    <n v="1"/>
  </r>
  <r>
    <x v="0"/>
    <s v="ssr.600_Spcial_Z"/>
    <x v="6"/>
    <n v="2"/>
  </r>
  <r>
    <x v="0"/>
    <s v="ssr.600_Spcial_Z"/>
    <x v="4"/>
    <n v="1"/>
  </r>
  <r>
    <x v="0"/>
    <s v="ssr.600_Spcial_Z"/>
    <x v="3"/>
    <n v="1"/>
  </r>
  <r>
    <x v="0"/>
    <s v="ssr.600_Spcial_Z"/>
    <x v="5"/>
    <n v="1"/>
  </r>
  <r>
    <x v="0"/>
    <s v="ssr.600_Spcial_Z"/>
    <x v="2"/>
    <n v="1"/>
  </r>
  <r>
    <x v="1"/>
    <s v="ssr.base_material_10"/>
    <x v="7"/>
    <n v="1"/>
  </r>
  <r>
    <x v="1"/>
    <s v="ssr.base_material_20"/>
    <x v="8"/>
    <n v="1"/>
  </r>
  <r>
    <x v="1"/>
    <s v="ssr.base_material_5"/>
    <x v="5"/>
    <n v="1"/>
  </r>
  <r>
    <x v="1"/>
    <s v="ssr.base_material_5"/>
    <x v="3"/>
    <n v="2"/>
  </r>
  <r>
    <x v="1"/>
    <s v="ssr.base_material_5"/>
    <x v="6"/>
    <n v="1"/>
  </r>
  <r>
    <x v="1"/>
    <s v="ssr.base_material_5"/>
    <x v="0"/>
    <n v="4"/>
  </r>
  <r>
    <x v="1"/>
    <s v="ssr.base_material_5"/>
    <x v="2"/>
    <n v="3"/>
  </r>
  <r>
    <x v="1"/>
    <s v="ssr.base_material_5"/>
    <x v="9"/>
    <n v="1"/>
  </r>
  <r>
    <x v="1"/>
    <s v="ssr.base_material_5"/>
    <x v="4"/>
    <n v="1"/>
  </r>
  <r>
    <x v="1"/>
    <s v="ssr.base_material_5"/>
    <x v="1"/>
    <n v="1"/>
  </r>
  <r>
    <x v="1"/>
    <s v="ssr.base_material_self_chosen_10"/>
    <x v="1"/>
    <n v="1"/>
  </r>
  <r>
    <x v="1"/>
    <s v="ssr.base_material_self_chosen_10"/>
    <x v="7"/>
    <n v="1"/>
  </r>
  <r>
    <x v="1"/>
    <s v="ssr.base_material_self_chosen_100"/>
    <x v="2"/>
    <n v="1"/>
  </r>
  <r>
    <x v="1"/>
    <s v="ssr.base_material_self_chosen_20"/>
    <x v="6"/>
    <n v="1"/>
  </r>
  <r>
    <x v="1"/>
    <s v="ssr.base_material_self_chosen_5"/>
    <x v="2"/>
    <n v="1"/>
  </r>
  <r>
    <x v="1"/>
    <s v="ssr.base_material_self_chosen_5"/>
    <x v="5"/>
    <n v="1"/>
  </r>
  <r>
    <x v="1"/>
    <s v="ssr.base_material_self_chosen_50"/>
    <x v="4"/>
    <n v="1"/>
  </r>
  <r>
    <x v="2"/>
    <s v="ssr.daily.equip_exp.5usd"/>
    <x v="1"/>
    <n v="1"/>
  </r>
  <r>
    <x v="2"/>
    <s v="ssr.daily.equip_exp.5usd"/>
    <x v="5"/>
    <n v="1"/>
  </r>
  <r>
    <x v="2"/>
    <s v="ssr.daily.equip_exp.5usd"/>
    <x v="4"/>
    <n v="1"/>
  </r>
  <r>
    <x v="2"/>
    <s v="ssr.daily.equip_exp.5usd"/>
    <x v="7"/>
    <n v="1"/>
  </r>
  <r>
    <x v="2"/>
    <s v="ssr.daily.hero_exp.3usd"/>
    <x v="5"/>
    <n v="1"/>
  </r>
  <r>
    <x v="2"/>
    <s v="ssr.daily.hero_exp.3usd"/>
    <x v="3"/>
    <n v="1"/>
  </r>
  <r>
    <x v="2"/>
    <s v="ssr.daily.hero_exp.3usd"/>
    <x v="1"/>
    <n v="2"/>
  </r>
  <r>
    <x v="2"/>
    <s v="ssr.daily.pet_exp.1usd"/>
    <x v="0"/>
    <n v="2"/>
  </r>
  <r>
    <x v="2"/>
    <s v="ssr.daily.pet_exp.1usd"/>
    <x v="2"/>
    <n v="2"/>
  </r>
  <r>
    <x v="2"/>
    <s v="ssr.daily.pet_exp.1usd"/>
    <x v="5"/>
    <n v="2"/>
  </r>
  <r>
    <x v="2"/>
    <s v="ssr.daily.pet_exp.1usd"/>
    <x v="1"/>
    <n v="1"/>
  </r>
  <r>
    <x v="3"/>
    <s v="ssr.gacha_custom_10usd"/>
    <x v="7"/>
    <n v="1"/>
  </r>
  <r>
    <x v="3"/>
    <s v="ssr.gacha_custom_5usd"/>
    <x v="7"/>
    <n v="1"/>
  </r>
  <r>
    <x v="3"/>
    <s v="ssr.gacha_custom_5usd"/>
    <x v="0"/>
    <n v="2"/>
  </r>
  <r>
    <x v="3"/>
    <s v="ssr.gacha_custom_5usd"/>
    <x v="5"/>
    <n v="2"/>
  </r>
  <r>
    <x v="3"/>
    <s v="ssr.gacha_custom_5usd"/>
    <x v="2"/>
    <n v="3"/>
  </r>
  <r>
    <x v="3"/>
    <s v="ssr.gacha_custom_5usd"/>
    <x v="3"/>
    <n v="2"/>
  </r>
  <r>
    <x v="3"/>
    <s v="ssr.gacha_custom_5usd"/>
    <x v="1"/>
    <n v="3"/>
  </r>
  <r>
    <x v="3"/>
    <s v="ssr.gacha_custom_5usd"/>
    <x v="4"/>
    <n v="1"/>
  </r>
  <r>
    <x v="4"/>
    <s v="ssr.jayden_1usd"/>
    <x v="2"/>
    <n v="1"/>
  </r>
  <r>
    <x v="4"/>
    <s v="ssr.jayden_1usd"/>
    <x v="3"/>
    <n v="314"/>
  </r>
  <r>
    <x v="4"/>
    <s v="ssr.jayden_1usd"/>
    <x v="5"/>
    <n v="3"/>
  </r>
  <r>
    <x v="4"/>
    <s v="ssr.jayden_5usd"/>
    <x v="3"/>
    <n v="137"/>
  </r>
  <r>
    <x v="4"/>
    <s v="ssr.jayden_5usd"/>
    <x v="5"/>
    <n v="4"/>
  </r>
  <r>
    <x v="5"/>
    <s v="ssr.jayden_piece_100usd"/>
    <x v="9"/>
    <n v="1"/>
  </r>
  <r>
    <x v="5"/>
    <s v="ssr.jayden_piece_10usd"/>
    <x v="1"/>
    <n v="2"/>
  </r>
  <r>
    <x v="5"/>
    <s v="ssr.jayden_piece_10usd"/>
    <x v="8"/>
    <n v="1"/>
  </r>
  <r>
    <x v="5"/>
    <s v="ssr.jayden_piece_10usd"/>
    <x v="6"/>
    <n v="2"/>
  </r>
  <r>
    <x v="5"/>
    <s v="ssr.jayden_piece_10usd"/>
    <x v="2"/>
    <n v="10"/>
  </r>
  <r>
    <x v="5"/>
    <s v="ssr.jayden_piece_10usd"/>
    <x v="4"/>
    <n v="1"/>
  </r>
  <r>
    <x v="5"/>
    <s v="ssr.jayden_piece_20usd"/>
    <x v="1"/>
    <n v="2"/>
  </r>
  <r>
    <x v="5"/>
    <s v="ssr.jayden_piece_20usd"/>
    <x v="6"/>
    <n v="2"/>
  </r>
  <r>
    <x v="5"/>
    <s v="ssr.jayden_piece_20usd"/>
    <x v="8"/>
    <n v="1"/>
  </r>
  <r>
    <x v="5"/>
    <s v="ssr.jayden_piece_20usd"/>
    <x v="0"/>
    <n v="1"/>
  </r>
  <r>
    <x v="5"/>
    <s v="ssr.jayden_piece_50usd"/>
    <x v="8"/>
    <n v="2"/>
  </r>
  <r>
    <x v="5"/>
    <s v="ssr.jayden_piece_5usd"/>
    <x v="2"/>
    <n v="5"/>
  </r>
  <r>
    <x v="5"/>
    <s v="ssr.jayden_piece_5usd"/>
    <x v="4"/>
    <n v="1"/>
  </r>
  <r>
    <x v="5"/>
    <s v="ssr.jayden_piece_5usd"/>
    <x v="5"/>
    <n v="48"/>
  </r>
  <r>
    <x v="5"/>
    <s v="ssr.nancy.10usd"/>
    <x v="6"/>
    <n v="3"/>
  </r>
  <r>
    <x v="5"/>
    <s v="ssr.nancy.10usd"/>
    <x v="8"/>
    <n v="2"/>
  </r>
  <r>
    <x v="5"/>
    <s v="ssr.nancy.10usd"/>
    <x v="5"/>
    <n v="1"/>
  </r>
  <r>
    <x v="5"/>
    <s v="ssr.nancy.10usd"/>
    <x v="1"/>
    <n v="3"/>
  </r>
  <r>
    <x v="5"/>
    <s v="ssr.nancy.10usd"/>
    <x v="2"/>
    <n v="1"/>
  </r>
  <r>
    <x v="5"/>
    <s v="ssr.nancy.10usd"/>
    <x v="7"/>
    <n v="1"/>
  </r>
  <r>
    <x v="5"/>
    <s v="ssr.nancy.10usd"/>
    <x v="9"/>
    <n v="1"/>
  </r>
  <r>
    <x v="5"/>
    <s v="ssr.nancy.10usd"/>
    <x v="0"/>
    <n v="4"/>
  </r>
  <r>
    <x v="5"/>
    <s v="ssr.nancy.20usd"/>
    <x v="7"/>
    <n v="2"/>
  </r>
  <r>
    <x v="5"/>
    <s v="ssr.nancy.20usd"/>
    <x v="9"/>
    <n v="2"/>
  </r>
  <r>
    <x v="5"/>
    <s v="ssr.nancy.5usd"/>
    <x v="3"/>
    <n v="2"/>
  </r>
  <r>
    <x v="5"/>
    <s v="ssr.nancy.5usd"/>
    <x v="7"/>
    <n v="1"/>
  </r>
  <r>
    <x v="5"/>
    <s v="ssr.nancy.5usd"/>
    <x v="0"/>
    <n v="2"/>
  </r>
  <r>
    <x v="5"/>
    <s v="ssr.nancy.5usd"/>
    <x v="1"/>
    <n v="3"/>
  </r>
  <r>
    <x v="5"/>
    <s v="ssr.nancy.5usd"/>
    <x v="5"/>
    <n v="20"/>
  </r>
  <r>
    <x v="5"/>
    <s v="ssr.nancy.5usd"/>
    <x v="6"/>
    <n v="4"/>
  </r>
  <r>
    <x v="5"/>
    <s v="ssr.nancy.5usd"/>
    <x v="2"/>
    <n v="11"/>
  </r>
  <r>
    <x v="5"/>
    <s v="ssr.nancy.5usd"/>
    <x v="4"/>
    <n v="4"/>
  </r>
  <r>
    <x v="6"/>
    <s v="ssr.pet.10usd"/>
    <x v="4"/>
    <n v="4"/>
  </r>
  <r>
    <x v="6"/>
    <s v="ssr.pet.10usd"/>
    <x v="6"/>
    <n v="2"/>
  </r>
  <r>
    <x v="6"/>
    <s v="ssr.pet.10usd"/>
    <x v="1"/>
    <n v="4"/>
  </r>
  <r>
    <x v="6"/>
    <s v="ssr.pet.10usd"/>
    <x v="2"/>
    <n v="11"/>
  </r>
  <r>
    <x v="6"/>
    <s v="ssr.pet.10usd"/>
    <x v="5"/>
    <n v="5"/>
  </r>
  <r>
    <x v="7"/>
    <s v="ssr.radar_5usd"/>
    <x v="4"/>
    <n v="1"/>
  </r>
  <r>
    <x v="7"/>
    <s v="ssr.radar_5usd"/>
    <x v="1"/>
    <n v="1"/>
  </r>
  <r>
    <x v="7"/>
    <s v="ssr.radar_5usd"/>
    <x v="3"/>
    <n v="1"/>
  </r>
  <r>
    <x v="7"/>
    <s v="ssr.radar_5usd"/>
    <x v="6"/>
    <n v="2"/>
  </r>
  <r>
    <x v="7"/>
    <s v="ssr.radar_5usd"/>
    <x v="7"/>
    <n v="2"/>
  </r>
  <r>
    <x v="8"/>
    <s v="ssr.second_worker_5usd"/>
    <x v="4"/>
    <n v="3"/>
  </r>
  <r>
    <x v="8"/>
    <s v="ssr.second_worker_5usd"/>
    <x v="3"/>
    <n v="9"/>
  </r>
  <r>
    <x v="8"/>
    <s v="ssr.second_worker_5usd"/>
    <x v="5"/>
    <n v="36"/>
  </r>
  <r>
    <x v="8"/>
    <s v="ssr.second_worker_5usd"/>
    <x v="7"/>
    <n v="1"/>
  </r>
  <r>
    <x v="8"/>
    <s v="ssr.second_worker_5usd"/>
    <x v="2"/>
    <n v="7"/>
  </r>
  <r>
    <x v="8"/>
    <s v="ssr.second_worker_5usd"/>
    <x v="1"/>
    <n v="9"/>
  </r>
  <r>
    <x v="9"/>
    <s v="ssr.stamina_1usd"/>
    <x v="3"/>
    <n v="3"/>
  </r>
  <r>
    <x v="9"/>
    <s v="ssr.stamina_1usd"/>
    <x v="6"/>
    <n v="2"/>
  </r>
  <r>
    <x v="9"/>
    <s v="ssr.stamina_1usd"/>
    <x v="2"/>
    <n v="1"/>
  </r>
  <r>
    <x v="9"/>
    <s v="ssr.stamina_1usd"/>
    <x v="5"/>
    <n v="3"/>
  </r>
  <r>
    <x v="10"/>
    <m/>
    <x v="10"/>
    <m/>
  </r>
  <r>
    <x v="10"/>
    <m/>
    <x v="1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">
  <r>
    <x v="0"/>
    <x v="0"/>
    <n v="1"/>
  </r>
  <r>
    <x v="0"/>
    <x v="1"/>
    <n v="1"/>
  </r>
  <r>
    <x v="0"/>
    <x v="2"/>
    <n v="2"/>
  </r>
  <r>
    <x v="0"/>
    <x v="3"/>
    <n v="2"/>
  </r>
  <r>
    <x v="0"/>
    <x v="4"/>
    <n v="5"/>
  </r>
  <r>
    <x v="0"/>
    <x v="0"/>
    <n v="3"/>
  </r>
  <r>
    <x v="0"/>
    <x v="5"/>
    <n v="2"/>
  </r>
  <r>
    <x v="0"/>
    <x v="2"/>
    <n v="1"/>
  </r>
  <r>
    <x v="0"/>
    <x v="4"/>
    <n v="1"/>
  </r>
  <r>
    <x v="0"/>
    <x v="0"/>
    <n v="2"/>
  </r>
  <r>
    <x v="0"/>
    <x v="5"/>
    <n v="1"/>
  </r>
  <r>
    <x v="0"/>
    <x v="6"/>
    <n v="5"/>
  </r>
  <r>
    <x v="0"/>
    <x v="2"/>
    <n v="1"/>
  </r>
  <r>
    <x v="0"/>
    <x v="3"/>
    <n v="6"/>
  </r>
  <r>
    <x v="0"/>
    <x v="4"/>
    <n v="4"/>
  </r>
  <r>
    <x v="0"/>
    <x v="0"/>
    <n v="3"/>
  </r>
  <r>
    <x v="0"/>
    <x v="1"/>
    <n v="1"/>
  </r>
  <r>
    <x v="1"/>
    <x v="7"/>
    <n v="1"/>
  </r>
  <r>
    <x v="1"/>
    <x v="7"/>
    <n v="1"/>
  </r>
  <r>
    <x v="1"/>
    <x v="4"/>
    <n v="7"/>
  </r>
  <r>
    <x v="1"/>
    <x v="0"/>
    <n v="4"/>
  </r>
  <r>
    <x v="1"/>
    <x v="5"/>
    <n v="1"/>
  </r>
  <r>
    <x v="1"/>
    <x v="8"/>
    <n v="1"/>
  </r>
  <r>
    <x v="1"/>
    <x v="9"/>
    <n v="1"/>
  </r>
  <r>
    <x v="1"/>
    <x v="10"/>
    <n v="1"/>
  </r>
  <r>
    <x v="1"/>
    <x v="4"/>
    <n v="1"/>
  </r>
  <r>
    <x v="1"/>
    <x v="0"/>
    <n v="1"/>
  </r>
  <r>
    <x v="1"/>
    <x v="8"/>
    <n v="1"/>
  </r>
  <r>
    <x v="1"/>
    <x v="0"/>
    <n v="1"/>
  </r>
  <r>
    <x v="1"/>
    <x v="6"/>
    <n v="1"/>
  </r>
  <r>
    <x v="1"/>
    <x v="4"/>
    <n v="1"/>
  </r>
  <r>
    <x v="1"/>
    <x v="0"/>
    <n v="1"/>
  </r>
  <r>
    <x v="2"/>
    <x v="4"/>
    <n v="2"/>
  </r>
  <r>
    <x v="2"/>
    <x v="0"/>
    <n v="2"/>
  </r>
  <r>
    <x v="2"/>
    <x v="1"/>
    <n v="1"/>
  </r>
  <r>
    <x v="2"/>
    <x v="3"/>
    <n v="1"/>
  </r>
  <r>
    <x v="2"/>
    <x v="4"/>
    <n v="2"/>
  </r>
  <r>
    <x v="2"/>
    <x v="0"/>
    <n v="1"/>
  </r>
  <r>
    <x v="2"/>
    <x v="3"/>
    <n v="1"/>
  </r>
  <r>
    <x v="2"/>
    <x v="4"/>
    <n v="1"/>
  </r>
  <r>
    <x v="2"/>
    <x v="0"/>
    <n v="5"/>
  </r>
  <r>
    <x v="3"/>
    <x v="5"/>
    <n v="1"/>
  </r>
  <r>
    <x v="3"/>
    <x v="3"/>
    <n v="1"/>
  </r>
  <r>
    <x v="3"/>
    <x v="4"/>
    <n v="3"/>
  </r>
  <r>
    <x v="3"/>
    <x v="0"/>
    <n v="6"/>
  </r>
  <r>
    <x v="3"/>
    <x v="1"/>
    <n v="2"/>
  </r>
  <r>
    <x v="3"/>
    <x v="5"/>
    <n v="2"/>
  </r>
  <r>
    <x v="4"/>
    <x v="11"/>
    <n v="266"/>
  </r>
  <r>
    <x v="4"/>
    <x v="12"/>
    <n v="10"/>
  </r>
  <r>
    <x v="4"/>
    <x v="6"/>
    <n v="12"/>
  </r>
  <r>
    <x v="4"/>
    <x v="2"/>
    <n v="3"/>
  </r>
  <r>
    <x v="4"/>
    <x v="3"/>
    <n v="5"/>
  </r>
  <r>
    <x v="4"/>
    <x v="4"/>
    <n v="11"/>
  </r>
  <r>
    <x v="4"/>
    <x v="0"/>
    <n v="8"/>
  </r>
  <r>
    <x v="4"/>
    <x v="1"/>
    <n v="1"/>
  </r>
  <r>
    <x v="4"/>
    <x v="5"/>
    <n v="1"/>
  </r>
  <r>
    <x v="4"/>
    <x v="7"/>
    <n v="1"/>
  </r>
  <r>
    <x v="4"/>
    <x v="11"/>
    <n v="106"/>
  </r>
  <r>
    <x v="4"/>
    <x v="12"/>
    <n v="5"/>
  </r>
  <r>
    <x v="4"/>
    <x v="6"/>
    <n v="5"/>
  </r>
  <r>
    <x v="4"/>
    <x v="2"/>
    <n v="5"/>
  </r>
  <r>
    <x v="4"/>
    <x v="3"/>
    <n v="6"/>
  </r>
  <r>
    <x v="4"/>
    <x v="4"/>
    <n v="5"/>
  </r>
  <r>
    <x v="4"/>
    <x v="0"/>
    <n v="4"/>
  </r>
  <r>
    <x v="4"/>
    <x v="1"/>
    <n v="2"/>
  </r>
  <r>
    <x v="4"/>
    <x v="8"/>
    <n v="1"/>
  </r>
  <r>
    <x v="5"/>
    <x v="4"/>
    <n v="1"/>
  </r>
  <r>
    <x v="5"/>
    <x v="11"/>
    <n v="5"/>
  </r>
  <r>
    <x v="5"/>
    <x v="12"/>
    <n v="2"/>
  </r>
  <r>
    <x v="5"/>
    <x v="6"/>
    <n v="1"/>
  </r>
  <r>
    <x v="5"/>
    <x v="2"/>
    <n v="3"/>
  </r>
  <r>
    <x v="5"/>
    <x v="3"/>
    <n v="1"/>
  </r>
  <r>
    <x v="5"/>
    <x v="4"/>
    <n v="2"/>
  </r>
  <r>
    <x v="5"/>
    <x v="0"/>
    <n v="1"/>
  </r>
  <r>
    <x v="5"/>
    <x v="1"/>
    <n v="1"/>
  </r>
  <r>
    <x v="5"/>
    <x v="11"/>
    <n v="2"/>
  </r>
  <r>
    <x v="5"/>
    <x v="6"/>
    <n v="1"/>
  </r>
  <r>
    <x v="5"/>
    <x v="4"/>
    <n v="2"/>
  </r>
  <r>
    <x v="5"/>
    <x v="0"/>
    <n v="1"/>
  </r>
  <r>
    <x v="5"/>
    <x v="3"/>
    <n v="1"/>
  </r>
  <r>
    <x v="5"/>
    <x v="1"/>
    <n v="1"/>
  </r>
  <r>
    <x v="5"/>
    <x v="11"/>
    <n v="31"/>
  </r>
  <r>
    <x v="5"/>
    <x v="12"/>
    <n v="8"/>
  </r>
  <r>
    <x v="5"/>
    <x v="2"/>
    <n v="3"/>
  </r>
  <r>
    <x v="5"/>
    <x v="3"/>
    <n v="4"/>
  </r>
  <r>
    <x v="5"/>
    <x v="4"/>
    <n v="4"/>
  </r>
  <r>
    <x v="5"/>
    <x v="0"/>
    <n v="4"/>
  </r>
  <r>
    <x v="5"/>
    <x v="3"/>
    <n v="8"/>
  </r>
  <r>
    <x v="5"/>
    <x v="4"/>
    <n v="2"/>
  </r>
  <r>
    <x v="5"/>
    <x v="0"/>
    <n v="3"/>
  </r>
  <r>
    <x v="5"/>
    <x v="1"/>
    <n v="2"/>
  </r>
  <r>
    <x v="5"/>
    <x v="8"/>
    <n v="1"/>
  </r>
  <r>
    <x v="5"/>
    <x v="3"/>
    <n v="1"/>
  </r>
  <r>
    <x v="5"/>
    <x v="4"/>
    <n v="1"/>
  </r>
  <r>
    <x v="5"/>
    <x v="0"/>
    <n v="1"/>
  </r>
  <r>
    <x v="5"/>
    <x v="1"/>
    <n v="1"/>
  </r>
  <r>
    <x v="5"/>
    <x v="3"/>
    <n v="26"/>
  </r>
  <r>
    <x v="5"/>
    <x v="4"/>
    <n v="6"/>
  </r>
  <r>
    <x v="5"/>
    <x v="0"/>
    <n v="11"/>
  </r>
  <r>
    <x v="5"/>
    <x v="1"/>
    <n v="2"/>
  </r>
  <r>
    <x v="5"/>
    <x v="8"/>
    <n v="2"/>
  </r>
  <r>
    <x v="6"/>
    <x v="6"/>
    <n v="9"/>
  </r>
  <r>
    <x v="6"/>
    <x v="2"/>
    <n v="5"/>
  </r>
  <r>
    <x v="6"/>
    <x v="3"/>
    <n v="4"/>
  </r>
  <r>
    <x v="6"/>
    <x v="4"/>
    <n v="3"/>
  </r>
  <r>
    <x v="6"/>
    <x v="0"/>
    <n v="2"/>
  </r>
  <r>
    <x v="6"/>
    <x v="1"/>
    <n v="2"/>
  </r>
  <r>
    <x v="6"/>
    <x v="8"/>
    <n v="1"/>
  </r>
  <r>
    <x v="7"/>
    <x v="3"/>
    <n v="1"/>
  </r>
  <r>
    <x v="7"/>
    <x v="0"/>
    <n v="4"/>
  </r>
  <r>
    <x v="7"/>
    <x v="1"/>
    <n v="1"/>
  </r>
  <r>
    <x v="7"/>
    <x v="5"/>
    <n v="1"/>
  </r>
  <r>
    <x v="8"/>
    <x v="6"/>
    <n v="19"/>
  </r>
  <r>
    <x v="8"/>
    <x v="2"/>
    <n v="13"/>
  </r>
  <r>
    <x v="8"/>
    <x v="3"/>
    <n v="11"/>
  </r>
  <r>
    <x v="8"/>
    <x v="4"/>
    <n v="10"/>
  </r>
  <r>
    <x v="8"/>
    <x v="0"/>
    <n v="6"/>
  </r>
  <r>
    <x v="8"/>
    <x v="1"/>
    <n v="3"/>
  </r>
  <r>
    <x v="8"/>
    <x v="5"/>
    <n v="1"/>
  </r>
  <r>
    <x v="8"/>
    <x v="8"/>
    <n v="2"/>
  </r>
  <r>
    <x v="9"/>
    <x v="4"/>
    <n v="4"/>
  </r>
  <r>
    <x v="9"/>
    <x v="1"/>
    <n v="4"/>
  </r>
  <r>
    <x v="9"/>
    <x v="5"/>
    <n v="2"/>
  </r>
  <r>
    <x v="9"/>
    <x v="8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4738A6-6AFA-4FC4-994A-31A8D4005432}" name="数据透视表5" cacheId="17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5">
  <location ref="G3:I14" firstHeaderRow="1" firstDataRow="2" firstDataCol="1"/>
  <pivotFields count="4">
    <pivotField axis="axisRow" showAll="0">
      <items count="12">
        <item x="1"/>
        <item x="6"/>
        <item x="3"/>
        <item x="8"/>
        <item x="0"/>
        <item x="7"/>
        <item x="2"/>
        <item x="4"/>
        <item x="9"/>
        <item x="5"/>
        <item x="10"/>
        <item t="default"/>
      </items>
    </pivotField>
    <pivotField showAll="0"/>
    <pivotField axis="axisCol" showAll="0">
      <items count="12">
        <item h="1" x="3"/>
        <item x="5"/>
        <item h="1" x="2"/>
        <item h="1" x="1"/>
        <item h="1" x="4"/>
        <item h="1" x="6"/>
        <item h="1" x="0"/>
        <item h="1" x="7"/>
        <item h="1" x="8"/>
        <item h="1" x="9"/>
        <item h="1" x="10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 t="grand">
      <x/>
    </i>
  </rowItems>
  <colFields count="1">
    <field x="2"/>
  </colFields>
  <colItems count="2">
    <i>
      <x v="1"/>
    </i>
    <i t="grand">
      <x/>
    </i>
  </colItems>
  <dataFields count="1">
    <dataField name="求和项:购买角色数" fld="3" baseField="0" baseItem="0"/>
  </dataFields>
  <chartFormats count="9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"/>
          </reference>
        </references>
      </pivotArea>
    </chartFormat>
    <chartFormat chart="1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1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1"/>
          </reference>
        </references>
      </pivotArea>
    </chartFormat>
    <chartFormat chart="1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EF2259-425F-4108-B771-08894783B806}" name="数据透视表6" cacheId="18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4">
  <location ref="G2:U14" firstHeaderRow="1" firstDataRow="2" firstDataCol="1"/>
  <pivotFields count="3">
    <pivotField axis="axisRow" showAll="0">
      <items count="11">
        <item x="1"/>
        <item x="6"/>
        <item x="3"/>
        <item x="8"/>
        <item x="0"/>
        <item x="7"/>
        <item x="2"/>
        <item x="4"/>
        <item x="9"/>
        <item x="5"/>
        <item t="default"/>
      </items>
    </pivotField>
    <pivotField axis="axisCol" showAll="0">
      <items count="14">
        <item x="11"/>
        <item x="12"/>
        <item x="6"/>
        <item x="2"/>
        <item x="3"/>
        <item x="4"/>
        <item x="0"/>
        <item x="1"/>
        <item x="5"/>
        <item x="8"/>
        <item x="9"/>
        <item x="7"/>
        <item x="10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求和项:PURCHAS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20468-7CB2-473C-9EBA-0A684F4EAE38}">
  <dimension ref="A1:L27"/>
  <sheetViews>
    <sheetView tabSelected="1" workbookViewId="0">
      <selection activeCell="O4" sqref="O4"/>
    </sheetView>
  </sheetViews>
  <sheetFormatPr defaultRowHeight="14.25"/>
  <cols>
    <col min="1" max="1" width="12.375" bestFit="1" customWidth="1"/>
    <col min="6" max="6" width="17.25" bestFit="1" customWidth="1"/>
    <col min="7" max="7" width="11" bestFit="1" customWidth="1"/>
    <col min="8" max="8" width="17.25" customWidth="1"/>
    <col min="11" max="11" width="18.375" bestFit="1" customWidth="1"/>
    <col min="12" max="12" width="13" bestFit="1" customWidth="1"/>
  </cols>
  <sheetData>
    <row r="1" spans="1:12">
      <c r="A1" s="6" t="s">
        <v>10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>
      <c r="A2" s="5" t="s">
        <v>0</v>
      </c>
      <c r="B2" s="5" t="s">
        <v>1</v>
      </c>
      <c r="C2" s="5" t="s">
        <v>2</v>
      </c>
      <c r="D2" s="5" t="s">
        <v>11</v>
      </c>
      <c r="E2" s="5" t="s">
        <v>3</v>
      </c>
      <c r="F2" s="5" t="s">
        <v>4</v>
      </c>
      <c r="G2" s="5" t="s">
        <v>5</v>
      </c>
      <c r="H2" s="5" t="s">
        <v>12</v>
      </c>
      <c r="I2" s="5" t="s">
        <v>6</v>
      </c>
      <c r="J2" s="5" t="s">
        <v>7</v>
      </c>
      <c r="K2" s="5" t="s">
        <v>9</v>
      </c>
      <c r="L2" s="5" t="s">
        <v>8</v>
      </c>
    </row>
    <row r="3" spans="1:12">
      <c r="A3" s="1">
        <v>45205</v>
      </c>
      <c r="B3">
        <v>1412</v>
      </c>
      <c r="C3">
        <v>282.66000000000003</v>
      </c>
      <c r="D3">
        <v>82</v>
      </c>
      <c r="E3" s="3">
        <v>5.67E-2</v>
      </c>
      <c r="F3">
        <v>82</v>
      </c>
      <c r="G3" s="3">
        <v>5.8099999999999999E-2</v>
      </c>
      <c r="H3">
        <v>82</v>
      </c>
      <c r="I3" s="4">
        <v>0.2</v>
      </c>
      <c r="J3" s="4">
        <v>7.04</v>
      </c>
      <c r="K3" s="4">
        <v>69.13</v>
      </c>
      <c r="L3" s="4">
        <v>2.52</v>
      </c>
    </row>
    <row r="4" spans="1:12">
      <c r="A4" s="1">
        <v>45206</v>
      </c>
      <c r="B4">
        <v>1520</v>
      </c>
      <c r="C4">
        <v>1014.81</v>
      </c>
      <c r="D4">
        <v>152</v>
      </c>
      <c r="E4" s="3">
        <v>7.3599999999999999E-2</v>
      </c>
      <c r="F4">
        <v>126</v>
      </c>
      <c r="G4" s="3">
        <v>8.2900000000000001E-2</v>
      </c>
      <c r="H4">
        <v>212</v>
      </c>
      <c r="I4" s="4">
        <v>0.49</v>
      </c>
      <c r="J4" s="4">
        <v>8.11</v>
      </c>
      <c r="K4" s="4">
        <v>83.72</v>
      </c>
      <c r="L4" s="4">
        <v>2.96</v>
      </c>
    </row>
    <row r="5" spans="1:12">
      <c r="A5" s="1">
        <v>45207</v>
      </c>
      <c r="B5">
        <v>1648</v>
      </c>
      <c r="C5">
        <v>1353.73</v>
      </c>
      <c r="D5">
        <v>200</v>
      </c>
      <c r="E5" s="3">
        <v>7.8200000000000006E-2</v>
      </c>
      <c r="F5">
        <v>159</v>
      </c>
      <c r="G5" s="3">
        <v>9.6500000000000002E-2</v>
      </c>
      <c r="H5">
        <v>262</v>
      </c>
      <c r="I5" s="4">
        <v>0.53</v>
      </c>
      <c r="J5" s="4">
        <v>6.77</v>
      </c>
      <c r="K5" s="4">
        <v>79.849999999999994</v>
      </c>
      <c r="L5" s="4">
        <v>2.92</v>
      </c>
    </row>
    <row r="6" spans="1:12">
      <c r="A6" s="1">
        <v>45208</v>
      </c>
      <c r="B6">
        <v>377</v>
      </c>
      <c r="C6">
        <v>567.71</v>
      </c>
      <c r="D6">
        <v>70</v>
      </c>
      <c r="E6" s="3">
        <v>4.5499999999999999E-2</v>
      </c>
      <c r="F6">
        <v>17</v>
      </c>
      <c r="G6" s="3">
        <v>4.5100000000000001E-2</v>
      </c>
      <c r="H6">
        <v>201</v>
      </c>
      <c r="I6" s="4">
        <v>0.37</v>
      </c>
      <c r="J6" s="4">
        <v>6.68</v>
      </c>
      <c r="K6" s="4">
        <v>94.62</v>
      </c>
      <c r="L6" s="4">
        <v>3.18</v>
      </c>
    </row>
    <row r="7" spans="1:12">
      <c r="A7" s="1">
        <v>45209</v>
      </c>
      <c r="B7">
        <v>174</v>
      </c>
      <c r="C7">
        <v>338.1</v>
      </c>
      <c r="D7">
        <v>48</v>
      </c>
      <c r="E7" s="3">
        <v>4.2000000000000003E-2</v>
      </c>
      <c r="F7">
        <v>6</v>
      </c>
      <c r="G7" s="3">
        <v>3.4500000000000003E-2</v>
      </c>
      <c r="H7">
        <v>319</v>
      </c>
      <c r="I7" s="4">
        <v>0.31</v>
      </c>
      <c r="J7" s="4">
        <v>3.45</v>
      </c>
      <c r="K7" s="4">
        <v>101</v>
      </c>
      <c r="L7" s="4">
        <v>3.15</v>
      </c>
    </row>
    <row r="8" spans="1:12">
      <c r="A8" s="1">
        <v>45210</v>
      </c>
      <c r="B8">
        <v>169</v>
      </c>
      <c r="C8">
        <v>143.93</v>
      </c>
      <c r="D8">
        <v>23</v>
      </c>
      <c r="E8" s="3">
        <v>2.4199999999999999E-2</v>
      </c>
      <c r="F8">
        <v>2</v>
      </c>
      <c r="G8" s="3">
        <v>1.18E-2</v>
      </c>
      <c r="H8">
        <v>199</v>
      </c>
      <c r="I8">
        <v>0.15</v>
      </c>
      <c r="J8" s="4">
        <v>6.26</v>
      </c>
      <c r="K8" s="4">
        <v>92.04</v>
      </c>
      <c r="L8" s="4">
        <v>3.2</v>
      </c>
    </row>
    <row r="9" spans="1:12">
      <c r="A9" t="s">
        <v>14</v>
      </c>
      <c r="B9">
        <f>SUM(B3:B8)</f>
        <v>5300</v>
      </c>
      <c r="C9">
        <f t="shared" ref="C9:D9" si="0">SUM(C3:C8)</f>
        <v>3700.9399999999996</v>
      </c>
      <c r="D9">
        <f t="shared" si="0"/>
        <v>575</v>
      </c>
      <c r="E9" s="8">
        <f>AVERAGE(E3:E8)</f>
        <v>5.3366666666666666E-2</v>
      </c>
      <c r="F9">
        <f>SUM(F3:F8)</f>
        <v>392</v>
      </c>
      <c r="G9" s="3">
        <f t="shared" ref="F9:L9" si="1">AVERAGE(G3:G8)</f>
        <v>5.4816666666666673E-2</v>
      </c>
      <c r="H9" s="4">
        <f t="shared" si="1"/>
        <v>212.5</v>
      </c>
      <c r="I9" s="10">
        <f t="shared" si="1"/>
        <v>0.34166666666666662</v>
      </c>
      <c r="J9" s="4">
        <f t="shared" si="1"/>
        <v>6.3849999999999989</v>
      </c>
      <c r="K9" s="4">
        <f t="shared" si="1"/>
        <v>86.726666666666674</v>
      </c>
      <c r="L9" s="4">
        <f t="shared" si="1"/>
        <v>2.9883333333333333</v>
      </c>
    </row>
    <row r="10" spans="1:12">
      <c r="A10" s="6" t="s">
        <v>13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  <row r="11" spans="1:12">
      <c r="A11" s="5" t="s">
        <v>0</v>
      </c>
      <c r="B11" s="5" t="s">
        <v>1</v>
      </c>
      <c r="C11" s="5" t="s">
        <v>2</v>
      </c>
      <c r="D11" s="5" t="s">
        <v>11</v>
      </c>
      <c r="E11" s="5" t="s">
        <v>3</v>
      </c>
      <c r="F11" s="5" t="s">
        <v>4</v>
      </c>
      <c r="G11" s="5" t="s">
        <v>5</v>
      </c>
      <c r="H11" s="5" t="s">
        <v>12</v>
      </c>
      <c r="I11" s="5" t="s">
        <v>6</v>
      </c>
      <c r="J11" s="5" t="s">
        <v>7</v>
      </c>
      <c r="K11" s="5" t="s">
        <v>9</v>
      </c>
      <c r="L11" s="5" t="s">
        <v>8</v>
      </c>
    </row>
    <row r="12" spans="1:12">
      <c r="A12" s="1">
        <v>45183</v>
      </c>
      <c r="B12">
        <v>1869</v>
      </c>
      <c r="C12">
        <v>29.19</v>
      </c>
      <c r="D12">
        <v>11</v>
      </c>
      <c r="E12" s="3">
        <v>5.7999999999999996E-3</v>
      </c>
      <c r="F12">
        <v>11</v>
      </c>
      <c r="G12" s="3">
        <v>5.8999999999999999E-3</v>
      </c>
      <c r="H12" s="4">
        <v>11</v>
      </c>
      <c r="I12" s="4">
        <v>0.02</v>
      </c>
      <c r="J12" s="4">
        <v>2.65</v>
      </c>
      <c r="K12" s="4">
        <v>32.770000000000003</v>
      </c>
      <c r="L12" s="4">
        <v>2</v>
      </c>
    </row>
    <row r="13" spans="1:12">
      <c r="A13" s="1">
        <v>45184</v>
      </c>
      <c r="B13">
        <v>990</v>
      </c>
      <c r="C13">
        <v>168.22</v>
      </c>
      <c r="D13">
        <v>33</v>
      </c>
      <c r="E13" s="3">
        <v>2.24E-2</v>
      </c>
      <c r="F13">
        <v>27</v>
      </c>
      <c r="G13" s="3">
        <v>2.7300000000000001E-2</v>
      </c>
      <c r="H13">
        <v>40</v>
      </c>
      <c r="I13" s="4">
        <v>0.11</v>
      </c>
      <c r="J13" s="4">
        <v>5.0999999999999996</v>
      </c>
      <c r="K13" s="4">
        <v>53.72</v>
      </c>
      <c r="L13" s="4">
        <v>2.56</v>
      </c>
    </row>
    <row r="14" spans="1:12">
      <c r="A14" s="1">
        <v>45185</v>
      </c>
      <c r="B14">
        <v>971</v>
      </c>
      <c r="C14">
        <v>418.33</v>
      </c>
      <c r="D14">
        <v>69</v>
      </c>
      <c r="E14" s="3">
        <v>4.7399999999999998E-2</v>
      </c>
      <c r="F14">
        <v>56</v>
      </c>
      <c r="G14" s="3">
        <v>5.7700000000000001E-2</v>
      </c>
      <c r="H14">
        <v>98</v>
      </c>
      <c r="I14" s="4">
        <v>0.28999999999999998</v>
      </c>
      <c r="J14" s="4">
        <v>6.06</v>
      </c>
      <c r="K14" s="4">
        <v>51.54</v>
      </c>
      <c r="L14" s="4">
        <v>2.33</v>
      </c>
    </row>
    <row r="15" spans="1:12">
      <c r="A15" s="1">
        <v>45186</v>
      </c>
      <c r="B15">
        <v>1127</v>
      </c>
      <c r="C15">
        <v>244.5</v>
      </c>
      <c r="D15">
        <v>39</v>
      </c>
      <c r="E15" s="3">
        <v>2.29E-2</v>
      </c>
      <c r="F15">
        <v>9</v>
      </c>
      <c r="G15" s="3">
        <v>8.0000000000000002E-3</v>
      </c>
      <c r="H15">
        <v>105</v>
      </c>
      <c r="I15" s="4">
        <v>0.14000000000000001</v>
      </c>
      <c r="J15" s="4">
        <v>6.27</v>
      </c>
      <c r="K15" s="4">
        <v>46.18</v>
      </c>
      <c r="L15" s="4">
        <v>2.2999999999999998</v>
      </c>
    </row>
    <row r="16" spans="1:12">
      <c r="A16" s="1">
        <v>45187</v>
      </c>
      <c r="B16">
        <v>161</v>
      </c>
      <c r="C16">
        <v>150.99</v>
      </c>
      <c r="D16">
        <v>18</v>
      </c>
      <c r="E16" s="3">
        <v>2.52E-2</v>
      </c>
      <c r="F16">
        <v>3</v>
      </c>
      <c r="G16" s="3">
        <v>1.8599999999999998E-2</v>
      </c>
      <c r="H16">
        <v>78</v>
      </c>
      <c r="I16" s="4">
        <v>0.21</v>
      </c>
      <c r="J16" s="4">
        <v>8.39</v>
      </c>
      <c r="K16" s="4">
        <v>66.739999999999995</v>
      </c>
      <c r="L16" s="4">
        <v>3.12</v>
      </c>
    </row>
    <row r="17" spans="1:12">
      <c r="A17" s="1">
        <v>45188</v>
      </c>
      <c r="B17">
        <v>74</v>
      </c>
      <c r="C17">
        <v>54.15</v>
      </c>
      <c r="D17">
        <v>6</v>
      </c>
      <c r="E17" s="3">
        <v>1.29E-2</v>
      </c>
      <c r="F17">
        <v>1</v>
      </c>
      <c r="G17" s="3">
        <v>1.35E-2</v>
      </c>
      <c r="H17">
        <v>61</v>
      </c>
      <c r="I17" s="4">
        <v>0.12</v>
      </c>
      <c r="J17" s="4">
        <v>9.0299999999999994</v>
      </c>
      <c r="K17" s="4">
        <v>79.87</v>
      </c>
      <c r="L17" s="4">
        <v>3</v>
      </c>
    </row>
    <row r="18" spans="1:12">
      <c r="A18" t="s">
        <v>14</v>
      </c>
      <c r="B18">
        <f>SUM(B12:B17)</f>
        <v>5192</v>
      </c>
      <c r="C18">
        <f>SUM(C12:C17)</f>
        <v>1065.3800000000001</v>
      </c>
      <c r="D18">
        <f>SUM(D12:D17)</f>
        <v>176</v>
      </c>
      <c r="E18" s="8">
        <f>AVERAGE(E12:E17)</f>
        <v>2.2766666666666668E-2</v>
      </c>
      <c r="F18">
        <f>SUM(F12:F17)</f>
        <v>107</v>
      </c>
      <c r="G18" s="3">
        <f t="shared" ref="G18:L18" si="2">AVERAGE(G12:G17)</f>
        <v>2.183333333333334E-2</v>
      </c>
      <c r="H18" s="4">
        <f t="shared" si="2"/>
        <v>65.5</v>
      </c>
      <c r="I18" s="10">
        <f t="shared" si="2"/>
        <v>0.14833333333333334</v>
      </c>
      <c r="J18" s="4">
        <f t="shared" si="2"/>
        <v>6.25</v>
      </c>
      <c r="K18" s="4">
        <f t="shared" si="2"/>
        <v>55.136666666666663</v>
      </c>
      <c r="L18" s="4">
        <f t="shared" si="2"/>
        <v>2.5516666666666672</v>
      </c>
    </row>
    <row r="19" spans="1:12">
      <c r="A19" s="6" t="s">
        <v>15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</row>
    <row r="20" spans="1:12">
      <c r="A20" s="5" t="s">
        <v>0</v>
      </c>
      <c r="B20" s="5" t="s">
        <v>1</v>
      </c>
      <c r="C20" s="5" t="s">
        <v>2</v>
      </c>
      <c r="D20" s="5" t="s">
        <v>11</v>
      </c>
      <c r="E20" s="5" t="s">
        <v>3</v>
      </c>
      <c r="F20" s="5" t="s">
        <v>4</v>
      </c>
      <c r="G20" s="5" t="s">
        <v>5</v>
      </c>
      <c r="H20" s="5" t="s">
        <v>12</v>
      </c>
      <c r="I20" s="5" t="s">
        <v>6</v>
      </c>
      <c r="J20" s="5" t="s">
        <v>7</v>
      </c>
      <c r="K20" s="5" t="s">
        <v>9</v>
      </c>
      <c r="L20" s="5" t="s">
        <v>8</v>
      </c>
    </row>
    <row r="21" spans="1:12">
      <c r="A21">
        <v>1</v>
      </c>
      <c r="B21" s="9">
        <f>B3/B12</f>
        <v>0.75548421615837347</v>
      </c>
      <c r="C21" s="9">
        <f t="shared" ref="C21:L21" si="3">C3/C12</f>
        <v>9.6834532374100721</v>
      </c>
      <c r="D21" s="9">
        <f t="shared" si="3"/>
        <v>7.4545454545454541</v>
      </c>
      <c r="E21" s="9">
        <f t="shared" si="3"/>
        <v>9.7758620689655178</v>
      </c>
      <c r="F21" s="9">
        <f t="shared" si="3"/>
        <v>7.4545454545454541</v>
      </c>
      <c r="G21" s="9">
        <f t="shared" si="3"/>
        <v>9.8474576271186436</v>
      </c>
      <c r="H21" s="9">
        <f t="shared" si="3"/>
        <v>7.4545454545454541</v>
      </c>
      <c r="I21" s="9">
        <f t="shared" si="3"/>
        <v>10</v>
      </c>
      <c r="J21" s="9">
        <f t="shared" si="3"/>
        <v>2.656603773584906</v>
      </c>
      <c r="K21" s="9">
        <f t="shared" si="3"/>
        <v>2.1095514189807747</v>
      </c>
      <c r="L21" s="9">
        <f t="shared" si="3"/>
        <v>1.26</v>
      </c>
    </row>
    <row r="22" spans="1:12">
      <c r="A22">
        <v>2</v>
      </c>
      <c r="B22" s="9">
        <f t="shared" ref="B22:L27" si="4">B4/B13</f>
        <v>1.5353535353535352</v>
      </c>
      <c r="C22" s="9">
        <f t="shared" si="4"/>
        <v>6.0326358340268689</v>
      </c>
      <c r="D22" s="9">
        <f t="shared" si="4"/>
        <v>4.6060606060606064</v>
      </c>
      <c r="E22" s="9">
        <f t="shared" si="4"/>
        <v>3.2857142857142856</v>
      </c>
      <c r="F22" s="9">
        <f t="shared" si="4"/>
        <v>4.666666666666667</v>
      </c>
      <c r="G22" s="9">
        <f t="shared" si="4"/>
        <v>3.0366300366300365</v>
      </c>
      <c r="H22" s="9">
        <f t="shared" si="4"/>
        <v>5.3</v>
      </c>
      <c r="I22" s="9">
        <f t="shared" si="4"/>
        <v>4.4545454545454541</v>
      </c>
      <c r="J22" s="9">
        <f t="shared" si="4"/>
        <v>1.5901960784313725</v>
      </c>
      <c r="K22" s="9">
        <f t="shared" si="4"/>
        <v>1.558451228592703</v>
      </c>
      <c r="L22" s="9">
        <f t="shared" si="4"/>
        <v>1.15625</v>
      </c>
    </row>
    <row r="23" spans="1:12">
      <c r="A23">
        <v>3</v>
      </c>
      <c r="B23" s="9">
        <f t="shared" si="4"/>
        <v>1.6972193614830071</v>
      </c>
      <c r="C23" s="9">
        <f t="shared" si="4"/>
        <v>3.236033753256998</v>
      </c>
      <c r="D23" s="9">
        <f t="shared" si="4"/>
        <v>2.8985507246376812</v>
      </c>
      <c r="E23" s="9">
        <f t="shared" si="4"/>
        <v>1.6497890295358653</v>
      </c>
      <c r="F23" s="9">
        <f t="shared" si="4"/>
        <v>2.8392857142857144</v>
      </c>
      <c r="G23" s="9">
        <f t="shared" si="4"/>
        <v>1.6724436741767765</v>
      </c>
      <c r="H23" s="9">
        <f t="shared" si="4"/>
        <v>2.6734693877551021</v>
      </c>
      <c r="I23" s="9">
        <f t="shared" si="4"/>
        <v>1.827586206896552</v>
      </c>
      <c r="J23" s="9">
        <f t="shared" si="4"/>
        <v>1.1171617161716172</v>
      </c>
      <c r="K23" s="9">
        <f t="shared" si="4"/>
        <v>1.5492821109817616</v>
      </c>
      <c r="L23" s="9">
        <f t="shared" si="4"/>
        <v>1.2532188841201717</v>
      </c>
    </row>
    <row r="24" spans="1:12">
      <c r="A24">
        <v>4</v>
      </c>
      <c r="B24" s="9">
        <f t="shared" si="4"/>
        <v>0.33451641526175685</v>
      </c>
      <c r="C24" s="9">
        <f t="shared" si="4"/>
        <v>2.3219222903885481</v>
      </c>
      <c r="D24" s="9">
        <f t="shared" si="4"/>
        <v>1.7948717948717949</v>
      </c>
      <c r="E24" s="9">
        <f t="shared" si="4"/>
        <v>1.9868995633187772</v>
      </c>
      <c r="F24" s="9">
        <f t="shared" si="4"/>
        <v>1.8888888888888888</v>
      </c>
      <c r="G24" s="9">
        <f t="shared" si="4"/>
        <v>5.6375000000000002</v>
      </c>
      <c r="H24" s="9">
        <f t="shared" si="4"/>
        <v>1.9142857142857144</v>
      </c>
      <c r="I24" s="9">
        <f t="shared" si="4"/>
        <v>2.6428571428571428</v>
      </c>
      <c r="J24" s="9">
        <f t="shared" si="4"/>
        <v>1.065390749601276</v>
      </c>
      <c r="K24" s="9">
        <f t="shared" si="4"/>
        <v>2.0489389346037248</v>
      </c>
      <c r="L24" s="9">
        <f t="shared" si="4"/>
        <v>1.3826086956521741</v>
      </c>
    </row>
    <row r="25" spans="1:12">
      <c r="A25">
        <v>5</v>
      </c>
      <c r="B25" s="9">
        <f t="shared" si="4"/>
        <v>1.0807453416149069</v>
      </c>
      <c r="C25" s="9">
        <f t="shared" si="4"/>
        <v>2.2392211404728792</v>
      </c>
      <c r="D25" s="9">
        <f t="shared" si="4"/>
        <v>2.6666666666666665</v>
      </c>
      <c r="E25" s="9">
        <f t="shared" si="4"/>
        <v>1.6666666666666667</v>
      </c>
      <c r="F25" s="9">
        <f t="shared" si="4"/>
        <v>2</v>
      </c>
      <c r="G25" s="9">
        <f t="shared" si="4"/>
        <v>1.8548387096774197</v>
      </c>
      <c r="H25" s="9">
        <f t="shared" si="4"/>
        <v>4.0897435897435894</v>
      </c>
      <c r="I25" s="9">
        <f t="shared" si="4"/>
        <v>1.4761904761904763</v>
      </c>
      <c r="J25" s="9">
        <f t="shared" si="4"/>
        <v>0.41120381406436235</v>
      </c>
      <c r="K25" s="9">
        <f t="shared" si="4"/>
        <v>1.5133353311357507</v>
      </c>
      <c r="L25" s="9">
        <f t="shared" si="4"/>
        <v>1.0096153846153846</v>
      </c>
    </row>
    <row r="26" spans="1:12">
      <c r="A26">
        <v>6</v>
      </c>
      <c r="B26" s="9">
        <f t="shared" si="4"/>
        <v>2.2837837837837838</v>
      </c>
      <c r="C26" s="9">
        <f t="shared" si="4"/>
        <v>2.6579870729455219</v>
      </c>
      <c r="D26" s="9">
        <f t="shared" si="4"/>
        <v>3.8333333333333335</v>
      </c>
      <c r="E26" s="9">
        <f t="shared" si="4"/>
        <v>1.875968992248062</v>
      </c>
      <c r="F26" s="9">
        <f t="shared" si="4"/>
        <v>2</v>
      </c>
      <c r="G26" s="9">
        <f t="shared" si="4"/>
        <v>0.87407407407407411</v>
      </c>
      <c r="H26" s="9">
        <f t="shared" si="4"/>
        <v>3.262295081967213</v>
      </c>
      <c r="I26" s="9">
        <f t="shared" si="4"/>
        <v>1.25</v>
      </c>
      <c r="J26" s="9">
        <f t="shared" si="4"/>
        <v>0.69324473975636769</v>
      </c>
      <c r="K26" s="9">
        <f t="shared" si="4"/>
        <v>1.1523726054839114</v>
      </c>
      <c r="L26" s="9">
        <f t="shared" si="4"/>
        <v>1.0666666666666667</v>
      </c>
    </row>
    <row r="27" spans="1:12">
      <c r="A27" t="s">
        <v>14</v>
      </c>
      <c r="B27" s="9">
        <f t="shared" si="4"/>
        <v>1.0208012326656395</v>
      </c>
      <c r="C27" s="9">
        <f t="shared" si="4"/>
        <v>3.4738215472413589</v>
      </c>
      <c r="D27" s="9">
        <f t="shared" si="4"/>
        <v>3.2670454545454546</v>
      </c>
      <c r="E27" s="9">
        <f t="shared" si="4"/>
        <v>2.3440702781844802</v>
      </c>
      <c r="F27" s="9">
        <f t="shared" si="4"/>
        <v>3.6635514018691588</v>
      </c>
      <c r="G27" s="9">
        <f t="shared" si="4"/>
        <v>2.510687022900763</v>
      </c>
      <c r="H27" s="9">
        <f t="shared" si="4"/>
        <v>3.2442748091603053</v>
      </c>
      <c r="I27" s="9">
        <f t="shared" si="4"/>
        <v>2.3033707865168536</v>
      </c>
      <c r="J27" s="9">
        <f t="shared" si="4"/>
        <v>1.0215999999999998</v>
      </c>
      <c r="K27" s="9">
        <f t="shared" si="4"/>
        <v>1.5729399673538482</v>
      </c>
      <c r="L27" s="9">
        <f t="shared" si="4"/>
        <v>1.1711299804049637</v>
      </c>
    </row>
  </sheetData>
  <phoneticPr fontId="2" type="noConversion"/>
  <conditionalFormatting sqref="B21:L27">
    <cfRule type="cellIs" dxfId="18" priority="1" operator="between">
      <formula>0.001</formula>
      <formula>1</formula>
    </cfRule>
    <cfRule type="cellIs" dxfId="17" priority="2" operator="greaterThan">
      <formula>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2C0E1-22B1-4D07-818B-E536CCD5CB15}">
  <dimension ref="A1:H24"/>
  <sheetViews>
    <sheetView workbookViewId="0">
      <selection activeCell="L22" sqref="L22"/>
    </sheetView>
  </sheetViews>
  <sheetFormatPr defaultRowHeight="14.25"/>
  <cols>
    <col min="1" max="1" width="14.125" bestFit="1" customWidth="1"/>
    <col min="2" max="2" width="9.625" bestFit="1" customWidth="1"/>
    <col min="3" max="3" width="20.375" bestFit="1" customWidth="1"/>
    <col min="4" max="4" width="11.625" bestFit="1" customWidth="1"/>
    <col min="5" max="5" width="22.5" bestFit="1" customWidth="1"/>
  </cols>
  <sheetData>
    <row r="1" spans="1:5">
      <c r="A1" t="s">
        <v>202</v>
      </c>
      <c r="B1" t="s">
        <v>203</v>
      </c>
      <c r="C1" t="s">
        <v>204</v>
      </c>
      <c r="D1" t="s">
        <v>205</v>
      </c>
      <c r="E1" t="s">
        <v>206</v>
      </c>
    </row>
    <row r="2" spans="1:5">
      <c r="A2" t="s">
        <v>77</v>
      </c>
      <c r="B2">
        <v>309</v>
      </c>
      <c r="C2" s="68">
        <v>2643</v>
      </c>
      <c r="D2">
        <v>309</v>
      </c>
      <c r="E2" s="68">
        <v>1748</v>
      </c>
    </row>
    <row r="3" spans="1:5">
      <c r="A3" t="s">
        <v>78</v>
      </c>
      <c r="B3">
        <v>84</v>
      </c>
      <c r="C3">
        <v>412</v>
      </c>
      <c r="D3">
        <v>84</v>
      </c>
      <c r="E3">
        <v>204</v>
      </c>
    </row>
    <row r="4" spans="1:5">
      <c r="A4" t="s">
        <v>207</v>
      </c>
      <c r="B4">
        <v>2</v>
      </c>
      <c r="C4">
        <v>6</v>
      </c>
      <c r="D4">
        <v>2</v>
      </c>
      <c r="E4">
        <v>2</v>
      </c>
    </row>
    <row r="5" spans="1:5">
      <c r="A5" t="s">
        <v>79</v>
      </c>
      <c r="B5">
        <v>516</v>
      </c>
      <c r="C5">
        <v>698</v>
      </c>
      <c r="D5">
        <v>380</v>
      </c>
      <c r="E5">
        <v>524</v>
      </c>
    </row>
    <row r="6" spans="1:5">
      <c r="A6" t="s">
        <v>82</v>
      </c>
      <c r="B6">
        <v>134</v>
      </c>
      <c r="C6">
        <v>603</v>
      </c>
      <c r="D6">
        <v>134</v>
      </c>
      <c r="E6">
        <v>281</v>
      </c>
    </row>
    <row r="7" spans="1:5">
      <c r="A7" t="s">
        <v>83</v>
      </c>
      <c r="B7">
        <v>59</v>
      </c>
      <c r="C7">
        <v>252</v>
      </c>
      <c r="D7">
        <v>59</v>
      </c>
      <c r="E7">
        <v>107</v>
      </c>
    </row>
    <row r="8" spans="1:5">
      <c r="A8" t="s">
        <v>84</v>
      </c>
      <c r="B8">
        <v>29</v>
      </c>
      <c r="C8">
        <v>116</v>
      </c>
      <c r="D8">
        <v>29</v>
      </c>
      <c r="E8">
        <v>48</v>
      </c>
    </row>
    <row r="9" spans="1:5">
      <c r="A9" t="s">
        <v>85</v>
      </c>
      <c r="B9">
        <v>7</v>
      </c>
      <c r="C9">
        <v>30</v>
      </c>
      <c r="D9">
        <v>7</v>
      </c>
      <c r="E9">
        <v>14</v>
      </c>
    </row>
    <row r="10" spans="1:5">
      <c r="A10" t="s">
        <v>80</v>
      </c>
      <c r="B10">
        <v>212</v>
      </c>
      <c r="C10">
        <v>241</v>
      </c>
      <c r="D10">
        <v>164</v>
      </c>
      <c r="E10">
        <v>190</v>
      </c>
    </row>
    <row r="11" spans="1:5">
      <c r="A11" t="s">
        <v>81</v>
      </c>
      <c r="B11">
        <v>164</v>
      </c>
      <c r="C11">
        <v>184</v>
      </c>
      <c r="D11">
        <v>113</v>
      </c>
      <c r="E11">
        <v>127</v>
      </c>
    </row>
    <row r="12" spans="1:5">
      <c r="B12">
        <v>0</v>
      </c>
      <c r="C12">
        <v>0</v>
      </c>
      <c r="D12">
        <v>0</v>
      </c>
      <c r="E12">
        <v>0</v>
      </c>
    </row>
    <row r="17" spans="1:8">
      <c r="A17" s="21" t="s">
        <v>208</v>
      </c>
      <c r="B17" s="21" t="s">
        <v>209</v>
      </c>
      <c r="C17" s="21" t="s">
        <v>210</v>
      </c>
      <c r="D17" s="21" t="s">
        <v>211</v>
      </c>
      <c r="E17" s="21">
        <v>5</v>
      </c>
      <c r="F17" s="21" t="s">
        <v>212</v>
      </c>
      <c r="G17" s="21">
        <v>10</v>
      </c>
      <c r="H17" s="21" t="s">
        <v>213</v>
      </c>
    </row>
    <row r="18" spans="1:8">
      <c r="A18" s="47">
        <v>138</v>
      </c>
      <c r="B18" s="47">
        <v>697</v>
      </c>
      <c r="C18" s="69">
        <f>A18/B18</f>
        <v>0.19799139167862267</v>
      </c>
      <c r="D18" s="47">
        <f>A18-E18-F18-G18</f>
        <v>4</v>
      </c>
      <c r="E18" s="47">
        <v>49</v>
      </c>
      <c r="F18" s="47">
        <f>24+44+16+1</f>
        <v>85</v>
      </c>
      <c r="G18" s="47">
        <v>0</v>
      </c>
      <c r="H18" s="47">
        <v>0</v>
      </c>
    </row>
    <row r="19" spans="1:8">
      <c r="A19" s="47">
        <v>225</v>
      </c>
      <c r="B19" s="47">
        <v>1020</v>
      </c>
      <c r="C19" s="69">
        <f t="shared" ref="C19:C22" si="0">A19/B19</f>
        <v>0.22058823529411764</v>
      </c>
      <c r="D19" s="47">
        <f t="shared" ref="D19:D22" si="1">A19-E19-F19-G19</f>
        <v>61</v>
      </c>
      <c r="E19" s="47">
        <v>53</v>
      </c>
      <c r="F19" s="47">
        <v>111</v>
      </c>
      <c r="G19" s="47">
        <v>0</v>
      </c>
      <c r="H19" s="47">
        <v>0</v>
      </c>
    </row>
    <row r="20" spans="1:8">
      <c r="A20" s="47">
        <v>350</v>
      </c>
      <c r="B20" s="47">
        <v>1289</v>
      </c>
      <c r="C20" s="69">
        <f t="shared" si="0"/>
        <v>0.27152831652443754</v>
      </c>
      <c r="D20" s="47">
        <f t="shared" si="1"/>
        <v>113</v>
      </c>
      <c r="E20" s="47">
        <v>62</v>
      </c>
      <c r="F20" s="47">
        <v>171</v>
      </c>
      <c r="G20" s="47">
        <v>4</v>
      </c>
      <c r="H20" s="47">
        <v>6</v>
      </c>
    </row>
    <row r="21" spans="1:8">
      <c r="A21" s="47">
        <v>145</v>
      </c>
      <c r="B21" s="47">
        <v>661</v>
      </c>
      <c r="C21" s="69">
        <f t="shared" si="0"/>
        <v>0.21936459909228442</v>
      </c>
      <c r="D21" s="47">
        <f t="shared" si="1"/>
        <v>58</v>
      </c>
      <c r="E21" s="47">
        <v>16</v>
      </c>
      <c r="F21" s="47">
        <v>67</v>
      </c>
      <c r="G21" s="47">
        <v>4</v>
      </c>
      <c r="H21" s="47">
        <v>2</v>
      </c>
    </row>
    <row r="22" spans="1:8">
      <c r="A22" s="47">
        <v>100</v>
      </c>
      <c r="B22" s="47">
        <v>409</v>
      </c>
      <c r="C22" s="69">
        <f t="shared" si="0"/>
        <v>0.24449877750611246</v>
      </c>
      <c r="D22" s="47">
        <f t="shared" si="1"/>
        <v>56</v>
      </c>
      <c r="E22" s="47">
        <v>8</v>
      </c>
      <c r="F22" s="47">
        <v>20</v>
      </c>
      <c r="G22" s="47">
        <v>16</v>
      </c>
      <c r="H22" s="47">
        <v>1</v>
      </c>
    </row>
    <row r="23" spans="1:8">
      <c r="A23" s="47"/>
      <c r="B23" s="47"/>
      <c r="C23" s="47"/>
      <c r="D23" s="47"/>
      <c r="E23" s="47"/>
      <c r="F23" s="47"/>
      <c r="G23" s="47"/>
      <c r="H23" s="47"/>
    </row>
    <row r="24" spans="1:8">
      <c r="A24" s="47"/>
      <c r="B24" s="47"/>
      <c r="C24" s="47"/>
      <c r="D24" s="47"/>
      <c r="E24" s="47"/>
      <c r="F24" s="47"/>
      <c r="G24" s="47"/>
      <c r="H24" s="47"/>
    </row>
  </sheetData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799BA-0086-445F-9565-E31A0DDAE368}">
  <dimension ref="A1:E20"/>
  <sheetViews>
    <sheetView workbookViewId="0">
      <selection activeCell="E22" sqref="E22"/>
    </sheetView>
  </sheetViews>
  <sheetFormatPr defaultRowHeight="14.25"/>
  <cols>
    <col min="3" max="3" width="17.25" bestFit="1" customWidth="1"/>
  </cols>
  <sheetData>
    <row r="1" spans="1:5">
      <c r="A1" s="21" t="s">
        <v>187</v>
      </c>
      <c r="B1" s="21" t="s">
        <v>188</v>
      </c>
      <c r="C1" s="21" t="s">
        <v>189</v>
      </c>
      <c r="D1" s="21" t="s">
        <v>190</v>
      </c>
      <c r="E1" s="21" t="s">
        <v>191</v>
      </c>
    </row>
    <row r="2" spans="1:5">
      <c r="A2" s="47" t="s">
        <v>192</v>
      </c>
      <c r="B2" s="66">
        <v>2997</v>
      </c>
      <c r="C2" s="47">
        <v>10</v>
      </c>
      <c r="D2" s="47" t="s">
        <v>193</v>
      </c>
      <c r="E2" s="47" t="s">
        <v>193</v>
      </c>
    </row>
    <row r="3" spans="1:5">
      <c r="A3" s="47" t="s">
        <v>194</v>
      </c>
      <c r="B3" s="66">
        <v>24854</v>
      </c>
      <c r="C3" s="47">
        <v>1</v>
      </c>
      <c r="D3" s="47">
        <f>B3*C3</f>
        <v>24854</v>
      </c>
      <c r="E3" s="35">
        <f>D3/$D$12</f>
        <v>0.18366291271319204</v>
      </c>
    </row>
    <row r="4" spans="1:5">
      <c r="A4" s="47" t="s">
        <v>169</v>
      </c>
      <c r="B4" s="47">
        <v>325</v>
      </c>
      <c r="C4" s="47">
        <v>180</v>
      </c>
      <c r="D4" s="47">
        <f t="shared" ref="D4:D11" si="0">B4*C4</f>
        <v>58500</v>
      </c>
      <c r="E4" s="35">
        <f t="shared" ref="E4:E11" si="1">D4/$D$12</f>
        <v>0.43229582335727584</v>
      </c>
    </row>
    <row r="5" spans="1:5">
      <c r="A5" s="47" t="s">
        <v>195</v>
      </c>
      <c r="B5" s="47">
        <v>509</v>
      </c>
      <c r="C5" s="47">
        <v>30</v>
      </c>
      <c r="D5" s="47">
        <f t="shared" si="0"/>
        <v>15270</v>
      </c>
      <c r="E5" s="35">
        <f t="shared" si="1"/>
        <v>0.11284029440454021</v>
      </c>
    </row>
    <row r="6" spans="1:5">
      <c r="A6" s="47" t="s">
        <v>196</v>
      </c>
      <c r="B6" s="47">
        <v>326</v>
      </c>
      <c r="C6" s="47">
        <v>60</v>
      </c>
      <c r="D6" s="47">
        <f t="shared" si="0"/>
        <v>19560</v>
      </c>
      <c r="E6" s="35">
        <f t="shared" si="1"/>
        <v>0.14454198811740712</v>
      </c>
    </row>
    <row r="7" spans="1:5">
      <c r="A7" s="47" t="s">
        <v>197</v>
      </c>
      <c r="B7" s="47">
        <v>90</v>
      </c>
      <c r="C7" s="47">
        <v>24</v>
      </c>
      <c r="D7" s="47">
        <f t="shared" si="0"/>
        <v>2160</v>
      </c>
      <c r="E7" s="35">
        <f t="shared" si="1"/>
        <v>1.596169193934557E-2</v>
      </c>
    </row>
    <row r="8" spans="1:5">
      <c r="A8" s="47" t="s">
        <v>198</v>
      </c>
      <c r="B8" s="47">
        <v>74</v>
      </c>
      <c r="C8" s="47">
        <v>180</v>
      </c>
      <c r="D8" s="47">
        <f t="shared" si="0"/>
        <v>13320</v>
      </c>
      <c r="E8" s="35">
        <f t="shared" si="1"/>
        <v>9.8430433625964348E-2</v>
      </c>
    </row>
    <row r="9" spans="1:5">
      <c r="A9" s="47" t="s">
        <v>199</v>
      </c>
      <c r="B9" s="47">
        <v>24</v>
      </c>
      <c r="C9" s="47">
        <v>30</v>
      </c>
      <c r="D9" s="47">
        <f t="shared" si="0"/>
        <v>720</v>
      </c>
      <c r="E9" s="35">
        <f t="shared" si="1"/>
        <v>5.3205639797818567E-3</v>
      </c>
    </row>
    <row r="10" spans="1:5">
      <c r="A10" s="47" t="s">
        <v>200</v>
      </c>
      <c r="B10" s="47">
        <v>3</v>
      </c>
      <c r="C10" s="47">
        <v>60</v>
      </c>
      <c r="D10" s="47">
        <f t="shared" si="0"/>
        <v>180</v>
      </c>
      <c r="E10" s="35">
        <f t="shared" si="1"/>
        <v>1.3301409949454642E-3</v>
      </c>
    </row>
    <row r="11" spans="1:5">
      <c r="A11" s="47" t="s">
        <v>201</v>
      </c>
      <c r="B11" s="47">
        <v>76</v>
      </c>
      <c r="C11" s="47">
        <v>10</v>
      </c>
      <c r="D11" s="47">
        <f t="shared" si="0"/>
        <v>760</v>
      </c>
      <c r="E11" s="35">
        <f t="shared" si="1"/>
        <v>5.6161508675475159E-3</v>
      </c>
    </row>
    <row r="12" spans="1:5">
      <c r="A12" s="67" t="s">
        <v>74</v>
      </c>
      <c r="B12" s="67"/>
      <c r="C12" s="67"/>
      <c r="D12" s="47">
        <f>SUM(D3:D11)</f>
        <v>135324</v>
      </c>
    </row>
    <row r="15" spans="1:5">
      <c r="A15" s="21" t="s">
        <v>87</v>
      </c>
      <c r="B15" s="21" t="s">
        <v>88</v>
      </c>
      <c r="C15" s="21" t="s">
        <v>89</v>
      </c>
    </row>
    <row r="16" spans="1:5">
      <c r="A16" s="47" t="s">
        <v>86</v>
      </c>
      <c r="B16" s="47">
        <v>2</v>
      </c>
      <c r="C16" s="47">
        <v>1200</v>
      </c>
    </row>
    <row r="17" spans="1:3">
      <c r="A17" s="47" t="s">
        <v>90</v>
      </c>
      <c r="B17" s="47">
        <v>5</v>
      </c>
      <c r="C17" s="47">
        <f>600*B17</f>
        <v>3000</v>
      </c>
    </row>
    <row r="18" spans="1:3">
      <c r="A18" s="47" t="s">
        <v>91</v>
      </c>
      <c r="B18" s="47">
        <v>14</v>
      </c>
      <c r="C18" s="47">
        <f>300*B18</f>
        <v>4200</v>
      </c>
    </row>
    <row r="19" spans="1:3">
      <c r="A19" s="47" t="s">
        <v>92</v>
      </c>
      <c r="B19" s="47">
        <v>20</v>
      </c>
      <c r="C19" s="47">
        <f>60*B19</f>
        <v>1200</v>
      </c>
    </row>
    <row r="20" spans="1:3">
      <c r="A20" s="21" t="s">
        <v>74</v>
      </c>
      <c r="B20" s="47">
        <f>SUM(B16:B19)</f>
        <v>41</v>
      </c>
      <c r="C20" s="47">
        <f>SUM(C16:C19)</f>
        <v>9600</v>
      </c>
    </row>
  </sheetData>
  <mergeCells count="1">
    <mergeCell ref="A12:C12"/>
  </mergeCells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D8DB7-87FD-4C44-8BE9-49B524CE6075}">
  <dimension ref="A1:B16"/>
  <sheetViews>
    <sheetView workbookViewId="0">
      <selection activeCell="L20" sqref="L20"/>
    </sheetView>
  </sheetViews>
  <sheetFormatPr defaultRowHeight="14.25"/>
  <cols>
    <col min="1" max="1" width="23.5" bestFit="1" customWidth="1"/>
    <col min="2" max="2" width="10.5" bestFit="1" customWidth="1"/>
  </cols>
  <sheetData>
    <row r="1" spans="1:2">
      <c r="A1" s="21" t="s">
        <v>214</v>
      </c>
      <c r="B1" s="47">
        <v>325</v>
      </c>
    </row>
    <row r="2" spans="1:2">
      <c r="A2" s="21" t="s">
        <v>215</v>
      </c>
      <c r="B2" s="47">
        <v>80</v>
      </c>
    </row>
    <row r="3" spans="1:2">
      <c r="A3" s="21" t="s">
        <v>216</v>
      </c>
      <c r="B3" s="47">
        <f>180*(B1+B2)</f>
        <v>72900</v>
      </c>
    </row>
    <row r="4" spans="1:2">
      <c r="A4" s="22" t="s">
        <v>217</v>
      </c>
      <c r="B4" s="70">
        <v>0.43230000000000002</v>
      </c>
    </row>
    <row r="5" spans="1:2">
      <c r="A5" s="21" t="s">
        <v>218</v>
      </c>
      <c r="B5" s="47">
        <v>11294</v>
      </c>
    </row>
    <row r="6" spans="1:2">
      <c r="A6" s="21" t="s">
        <v>219</v>
      </c>
      <c r="B6" s="47">
        <v>3000</v>
      </c>
    </row>
    <row r="7" spans="1:2">
      <c r="A7" s="21" t="s">
        <v>220</v>
      </c>
      <c r="B7" s="47">
        <v>10094</v>
      </c>
    </row>
    <row r="8" spans="1:2">
      <c r="A8" s="21" t="s">
        <v>221</v>
      </c>
      <c r="B8" s="47">
        <v>1200</v>
      </c>
    </row>
    <row r="9" spans="1:2">
      <c r="A9" s="22" t="s">
        <v>222</v>
      </c>
      <c r="B9" s="35">
        <f>B6/5035</f>
        <v>0.59582919563058589</v>
      </c>
    </row>
    <row r="10" spans="1:2">
      <c r="A10" s="22" t="s">
        <v>223</v>
      </c>
      <c r="B10" s="71">
        <f>B15/B6</f>
        <v>7.3646666666666665</v>
      </c>
    </row>
    <row r="11" spans="1:2">
      <c r="A11" s="21" t="s">
        <v>224</v>
      </c>
      <c r="B11" s="47">
        <v>514</v>
      </c>
    </row>
    <row r="12" spans="1:2">
      <c r="A12" s="21" t="s">
        <v>225</v>
      </c>
      <c r="B12" s="47">
        <v>3000</v>
      </c>
    </row>
    <row r="13" spans="1:2">
      <c r="A13" s="22" t="s">
        <v>226</v>
      </c>
      <c r="B13" s="70">
        <f>B11/B12</f>
        <v>0.17133333333333334</v>
      </c>
    </row>
    <row r="14" spans="1:2">
      <c r="A14" s="21" t="s">
        <v>227</v>
      </c>
      <c r="B14" s="47">
        <v>528</v>
      </c>
    </row>
    <row r="15" spans="1:2">
      <c r="A15" s="21" t="s">
        <v>228</v>
      </c>
      <c r="B15" s="47">
        <f>B7+B8*10</f>
        <v>22094</v>
      </c>
    </row>
    <row r="16" spans="1:2">
      <c r="A16" s="22" t="s">
        <v>226</v>
      </c>
      <c r="B16" s="70">
        <f>B14/B15</f>
        <v>2.3897890830089617E-2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4401A-00EB-447A-BEDE-28E1BC577ECA}">
  <dimension ref="A1:N27"/>
  <sheetViews>
    <sheetView workbookViewId="0">
      <selection activeCell="P23" sqref="P23"/>
    </sheetView>
  </sheetViews>
  <sheetFormatPr defaultRowHeight="14.25"/>
  <cols>
    <col min="1" max="1" width="12.375" bestFit="1" customWidth="1"/>
    <col min="14" max="14" width="9.5" bestFit="1" customWidth="1"/>
  </cols>
  <sheetData>
    <row r="1" spans="1:14">
      <c r="A1" s="6" t="s">
        <v>10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4">
      <c r="A2" s="5" t="s">
        <v>0</v>
      </c>
      <c r="B2" s="5" t="s">
        <v>16</v>
      </c>
      <c r="C2" s="5" t="s">
        <v>17</v>
      </c>
      <c r="D2" s="5" t="s">
        <v>18</v>
      </c>
      <c r="E2" s="5" t="s">
        <v>19</v>
      </c>
      <c r="F2" s="5" t="s">
        <v>20</v>
      </c>
      <c r="G2" s="5" t="s">
        <v>21</v>
      </c>
      <c r="H2" s="5" t="s">
        <v>22</v>
      </c>
      <c r="I2" s="5" t="s">
        <v>23</v>
      </c>
      <c r="J2" s="5" t="s">
        <v>24</v>
      </c>
      <c r="K2" s="5" t="s">
        <v>25</v>
      </c>
      <c r="L2" s="5" t="s">
        <v>26</v>
      </c>
      <c r="M2" s="5" t="s">
        <v>27</v>
      </c>
      <c r="N2" s="5" t="s">
        <v>28</v>
      </c>
    </row>
    <row r="3" spans="1:14">
      <c r="A3" s="1">
        <v>45205</v>
      </c>
      <c r="B3" s="28">
        <v>1412</v>
      </c>
      <c r="C3" s="29">
        <v>0.37109999999999999</v>
      </c>
      <c r="D3" s="29">
        <v>0.221</v>
      </c>
      <c r="E3" s="29">
        <v>0.1799</v>
      </c>
      <c r="F3" s="29">
        <v>0.1346</v>
      </c>
      <c r="G3" s="29">
        <v>0.12180000000000001</v>
      </c>
      <c r="H3" s="30">
        <v>0.2</v>
      </c>
      <c r="I3" s="30">
        <v>0.33</v>
      </c>
      <c r="J3" s="30">
        <v>0.42</v>
      </c>
      <c r="K3" s="30">
        <v>0.55000000000000004</v>
      </c>
      <c r="L3" s="30">
        <v>0.61</v>
      </c>
      <c r="M3" s="30">
        <v>0.64</v>
      </c>
      <c r="N3" s="28">
        <f>K3/I3</f>
        <v>1.6666666666666667</v>
      </c>
    </row>
    <row r="4" spans="1:14">
      <c r="A4" s="1">
        <v>45206</v>
      </c>
      <c r="B4" s="28">
        <v>1520</v>
      </c>
      <c r="C4" s="29">
        <v>0.38419999999999999</v>
      </c>
      <c r="D4" s="29">
        <v>0.2349</v>
      </c>
      <c r="E4" s="29">
        <v>0.18490000000000001</v>
      </c>
      <c r="F4" s="29">
        <v>0.1507</v>
      </c>
      <c r="G4" s="29" t="s">
        <v>29</v>
      </c>
      <c r="H4" s="30">
        <v>0.55000000000000004</v>
      </c>
      <c r="I4" s="30">
        <v>0.81</v>
      </c>
      <c r="J4" s="30">
        <v>0.76</v>
      </c>
      <c r="K4" s="30">
        <v>0.89</v>
      </c>
      <c r="L4" s="30">
        <v>0.91</v>
      </c>
      <c r="M4" s="30" t="s">
        <v>29</v>
      </c>
      <c r="N4" s="28">
        <f t="shared" ref="N4:N5" si="0">K4/I4</f>
        <v>1.0987654320987654</v>
      </c>
    </row>
    <row r="5" spans="1:14">
      <c r="A5" s="1">
        <v>45207</v>
      </c>
      <c r="B5" s="28">
        <v>1648</v>
      </c>
      <c r="C5" s="29">
        <v>0.32219999999999999</v>
      </c>
      <c r="D5" s="29">
        <v>0.1996</v>
      </c>
      <c r="E5" s="29">
        <v>0.1547</v>
      </c>
      <c r="F5" s="29" t="s">
        <v>29</v>
      </c>
      <c r="G5" s="29" t="s">
        <v>29</v>
      </c>
      <c r="H5" s="30">
        <v>0.5</v>
      </c>
      <c r="I5" s="30">
        <v>0.65</v>
      </c>
      <c r="J5" s="30">
        <v>0.75</v>
      </c>
      <c r="K5" s="30">
        <v>0.79</v>
      </c>
      <c r="L5" s="30" t="s">
        <v>29</v>
      </c>
      <c r="M5" s="30" t="s">
        <v>29</v>
      </c>
      <c r="N5" s="28">
        <f t="shared" si="0"/>
        <v>1.2153846153846155</v>
      </c>
    </row>
    <row r="6" spans="1:14">
      <c r="A6" s="1">
        <v>45208</v>
      </c>
      <c r="B6" s="28">
        <v>377</v>
      </c>
      <c r="C6" s="29">
        <v>0.2838</v>
      </c>
      <c r="D6" s="29">
        <v>0.1671</v>
      </c>
      <c r="E6" s="29" t="s">
        <v>29</v>
      </c>
      <c r="F6" s="29" t="s">
        <v>29</v>
      </c>
      <c r="G6" s="29" t="s">
        <v>29</v>
      </c>
      <c r="H6" s="30">
        <v>0.18</v>
      </c>
      <c r="I6" s="30">
        <v>0.22</v>
      </c>
      <c r="J6" s="30">
        <v>0.25</v>
      </c>
      <c r="K6" s="30" t="s">
        <v>29</v>
      </c>
      <c r="L6" s="30" t="s">
        <v>29</v>
      </c>
      <c r="M6" s="30" t="s">
        <v>29</v>
      </c>
      <c r="N6" s="30" t="s">
        <v>29</v>
      </c>
    </row>
    <row r="7" spans="1:14">
      <c r="A7" s="1">
        <v>45209</v>
      </c>
      <c r="B7" s="28">
        <v>174</v>
      </c>
      <c r="C7" s="29">
        <v>0.33329999999999999</v>
      </c>
      <c r="D7" s="29" t="s">
        <v>29</v>
      </c>
      <c r="E7" s="29" t="s">
        <v>29</v>
      </c>
      <c r="F7" s="29" t="s">
        <v>29</v>
      </c>
      <c r="G7" s="29" t="s">
        <v>29</v>
      </c>
      <c r="H7" s="30">
        <v>0.1</v>
      </c>
      <c r="I7" s="30">
        <v>0.13</v>
      </c>
      <c r="J7" s="30" t="s">
        <v>29</v>
      </c>
      <c r="K7" s="30" t="s">
        <v>29</v>
      </c>
      <c r="L7" s="30" t="s">
        <v>29</v>
      </c>
      <c r="M7" s="30" t="s">
        <v>29</v>
      </c>
      <c r="N7" s="30" t="s">
        <v>29</v>
      </c>
    </row>
    <row r="8" spans="1:14">
      <c r="A8" s="1">
        <v>45210</v>
      </c>
      <c r="B8" s="28">
        <v>169</v>
      </c>
      <c r="C8" s="29" t="s">
        <v>29</v>
      </c>
      <c r="D8" s="29" t="s">
        <v>29</v>
      </c>
      <c r="E8" s="29" t="s">
        <v>29</v>
      </c>
      <c r="F8" s="29" t="s">
        <v>29</v>
      </c>
      <c r="G8" s="29" t="s">
        <v>29</v>
      </c>
      <c r="H8" s="30">
        <v>0.01</v>
      </c>
      <c r="I8" s="30" t="s">
        <v>29</v>
      </c>
      <c r="J8" s="30" t="s">
        <v>29</v>
      </c>
      <c r="K8" s="30" t="s">
        <v>29</v>
      </c>
      <c r="L8" s="30" t="s">
        <v>29</v>
      </c>
      <c r="M8" s="31" t="s">
        <v>29</v>
      </c>
      <c r="N8" s="30" t="s">
        <v>29</v>
      </c>
    </row>
    <row r="9" spans="1:14">
      <c r="A9" s="1" t="s">
        <v>14</v>
      </c>
      <c r="B9" s="28">
        <f>SUM(B3:B8)</f>
        <v>5300</v>
      </c>
      <c r="C9" s="32">
        <v>0.35160000000000002</v>
      </c>
      <c r="D9" s="32">
        <v>0.214</v>
      </c>
      <c r="E9" s="32">
        <v>0.17249999999999999</v>
      </c>
      <c r="F9" s="32">
        <v>0.1429</v>
      </c>
      <c r="G9" s="32">
        <v>0.12180000000000001</v>
      </c>
      <c r="H9" s="30">
        <v>0.38</v>
      </c>
      <c r="I9" s="30">
        <v>0.56000000000000005</v>
      </c>
      <c r="J9" s="30">
        <v>0.66</v>
      </c>
      <c r="K9" s="30">
        <v>0.75</v>
      </c>
      <c r="L9" s="30">
        <v>0.76</v>
      </c>
      <c r="M9" s="33">
        <f>AVERAGE(M3:M8)</f>
        <v>0.64</v>
      </c>
      <c r="N9" s="30">
        <f>AVERAGE(N3:N8)</f>
        <v>1.3269389047166824</v>
      </c>
    </row>
    <row r="10" spans="1:14">
      <c r="A10" s="6" t="s">
        <v>30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  <row r="11" spans="1:14">
      <c r="A11" s="5" t="s">
        <v>0</v>
      </c>
      <c r="B11" s="5" t="s">
        <v>16</v>
      </c>
      <c r="C11" s="5" t="s">
        <v>17</v>
      </c>
      <c r="D11" s="5" t="s">
        <v>18</v>
      </c>
      <c r="E11" s="5" t="s">
        <v>19</v>
      </c>
      <c r="F11" s="5" t="s">
        <v>20</v>
      </c>
      <c r="G11" s="5" t="s">
        <v>21</v>
      </c>
      <c r="H11" s="5" t="s">
        <v>22</v>
      </c>
      <c r="I11" s="5" t="s">
        <v>23</v>
      </c>
      <c r="J11" s="5" t="s">
        <v>24</v>
      </c>
      <c r="K11" s="5" t="s">
        <v>25</v>
      </c>
      <c r="L11" s="5" t="s">
        <v>26</v>
      </c>
      <c r="M11" s="5" t="s">
        <v>27</v>
      </c>
      <c r="N11" s="5" t="s">
        <v>28</v>
      </c>
    </row>
    <row r="12" spans="1:14">
      <c r="A12" s="1">
        <v>45183</v>
      </c>
      <c r="B12">
        <v>1869</v>
      </c>
      <c r="C12" s="3">
        <v>0.24510000000000001</v>
      </c>
      <c r="D12" s="3">
        <v>0.1225</v>
      </c>
      <c r="E12" s="3">
        <v>9.74E-2</v>
      </c>
      <c r="F12" s="3">
        <v>7.4399999999999994E-2</v>
      </c>
      <c r="G12" s="3">
        <v>5.9400000000000001E-2</v>
      </c>
      <c r="H12" s="10">
        <v>0.02</v>
      </c>
      <c r="I12" s="10">
        <v>0.02</v>
      </c>
      <c r="J12" s="10">
        <v>0.03</v>
      </c>
      <c r="K12" s="10">
        <v>0.03</v>
      </c>
      <c r="L12" s="10">
        <v>0.03</v>
      </c>
      <c r="M12" s="10">
        <v>0.03</v>
      </c>
      <c r="N12">
        <f>K12/I12</f>
        <v>1.5</v>
      </c>
    </row>
    <row r="13" spans="1:14">
      <c r="A13" s="1">
        <v>45184</v>
      </c>
      <c r="B13">
        <v>990</v>
      </c>
      <c r="C13" s="3">
        <v>0.25850000000000001</v>
      </c>
      <c r="D13" s="3">
        <v>0.1283</v>
      </c>
      <c r="E13" s="3">
        <v>8.5900000000000004E-2</v>
      </c>
      <c r="F13" s="3">
        <v>5.5599999999999997E-2</v>
      </c>
      <c r="G13" s="3">
        <v>5.5599999999999997E-2</v>
      </c>
      <c r="H13" s="10">
        <v>0.15</v>
      </c>
      <c r="I13" s="10">
        <v>0.2</v>
      </c>
      <c r="J13" s="10">
        <v>0.26</v>
      </c>
      <c r="K13" s="10">
        <v>0.26</v>
      </c>
      <c r="L13" s="10">
        <v>0.26</v>
      </c>
      <c r="M13" s="10">
        <v>0.26</v>
      </c>
      <c r="N13">
        <f t="shared" ref="N13:N17" si="1">K13/I13</f>
        <v>1.3</v>
      </c>
    </row>
    <row r="14" spans="1:14">
      <c r="A14" s="1">
        <v>45185</v>
      </c>
      <c r="B14">
        <v>971</v>
      </c>
      <c r="C14" s="3">
        <v>0.28389999999999999</v>
      </c>
      <c r="D14" s="3">
        <v>0.15140000000000001</v>
      </c>
      <c r="E14" s="3">
        <v>0.1071</v>
      </c>
      <c r="F14" s="3">
        <v>7.9299999999999995E-2</v>
      </c>
      <c r="G14" s="3">
        <v>6.3899999999999998E-2</v>
      </c>
      <c r="H14" s="10">
        <v>0.38</v>
      </c>
      <c r="I14" s="10">
        <v>0.55500000000000005</v>
      </c>
      <c r="J14" s="10">
        <v>0.65</v>
      </c>
      <c r="K14" s="10">
        <v>0.65</v>
      </c>
      <c r="L14" s="10">
        <v>0.75</v>
      </c>
      <c r="M14" s="10">
        <v>0.75</v>
      </c>
      <c r="N14">
        <f t="shared" si="1"/>
        <v>1.1711711711711712</v>
      </c>
    </row>
    <row r="15" spans="1:14">
      <c r="A15" s="1">
        <v>45186</v>
      </c>
      <c r="B15">
        <v>1127</v>
      </c>
      <c r="C15" s="3">
        <v>0.16089999999999999</v>
      </c>
      <c r="D15" s="3">
        <v>8.2500000000000004E-2</v>
      </c>
      <c r="E15" s="3">
        <v>5.5899999999999998E-2</v>
      </c>
      <c r="F15" s="3">
        <v>4.7E-2</v>
      </c>
      <c r="G15" s="3">
        <v>4.2599999999999999E-2</v>
      </c>
      <c r="H15" s="10">
        <v>0.01</v>
      </c>
      <c r="I15" s="10">
        <v>0.05</v>
      </c>
      <c r="J15" s="10">
        <v>0.06</v>
      </c>
      <c r="K15" s="10">
        <v>0.06</v>
      </c>
      <c r="L15" s="10">
        <v>0.06</v>
      </c>
      <c r="M15" s="10">
        <v>0.06</v>
      </c>
      <c r="N15">
        <f t="shared" si="1"/>
        <v>1.2</v>
      </c>
    </row>
    <row r="16" spans="1:14">
      <c r="A16" s="1">
        <v>45187</v>
      </c>
      <c r="B16">
        <v>161</v>
      </c>
      <c r="C16" s="3">
        <v>0.1615</v>
      </c>
      <c r="D16" s="3">
        <v>0.1242</v>
      </c>
      <c r="E16" s="3">
        <v>5.5899999999999998E-2</v>
      </c>
      <c r="F16" s="3">
        <v>4.9700000000000001E-2</v>
      </c>
      <c r="G16" s="3">
        <v>3.1099999999999999E-2</v>
      </c>
      <c r="H16" s="10">
        <v>0.08</v>
      </c>
      <c r="I16" s="10">
        <v>0.33</v>
      </c>
      <c r="J16" s="10">
        <v>0.33</v>
      </c>
      <c r="K16" s="10">
        <v>0.42</v>
      </c>
      <c r="L16" s="10">
        <v>0.42</v>
      </c>
      <c r="M16" s="10">
        <v>0.42</v>
      </c>
      <c r="N16">
        <f t="shared" si="1"/>
        <v>1.2727272727272727</v>
      </c>
    </row>
    <row r="17" spans="1:14">
      <c r="A17" s="1">
        <v>45188</v>
      </c>
      <c r="B17">
        <v>74</v>
      </c>
      <c r="C17" s="3">
        <v>0.2162</v>
      </c>
      <c r="D17" s="3">
        <v>0.1757</v>
      </c>
      <c r="E17" s="3">
        <v>5.4100000000000002E-2</v>
      </c>
      <c r="F17" s="3">
        <v>4.0500000000000001E-2</v>
      </c>
      <c r="G17" s="3">
        <v>1.35E-2</v>
      </c>
      <c r="H17" s="10">
        <v>0.01</v>
      </c>
      <c r="I17" s="10">
        <v>0.01</v>
      </c>
      <c r="J17" s="10">
        <v>0.01</v>
      </c>
      <c r="K17" s="10">
        <v>0.01</v>
      </c>
      <c r="L17" s="10">
        <v>0.01</v>
      </c>
      <c r="M17" s="10">
        <v>0.01</v>
      </c>
      <c r="N17">
        <f t="shared" si="1"/>
        <v>1</v>
      </c>
    </row>
    <row r="18" spans="1:14">
      <c r="A18" s="1" t="s">
        <v>14</v>
      </c>
      <c r="B18">
        <f>SUM(B12:B17)</f>
        <v>5192</v>
      </c>
      <c r="C18" s="8">
        <v>0.2298</v>
      </c>
      <c r="D18" s="8">
        <v>0.1211</v>
      </c>
      <c r="E18" s="8">
        <v>8.6099999999999996E-2</v>
      </c>
      <c r="F18" s="8">
        <v>6.4500000000000002E-2</v>
      </c>
      <c r="G18" s="8">
        <v>5.4300000000000001E-2</v>
      </c>
      <c r="H18" s="12">
        <v>0.11</v>
      </c>
      <c r="I18" s="12">
        <v>0.17</v>
      </c>
      <c r="J18" s="12">
        <v>0.2</v>
      </c>
      <c r="K18" s="12">
        <v>0.21</v>
      </c>
      <c r="L18" s="12">
        <v>0.23</v>
      </c>
      <c r="M18" s="11">
        <v>0.23</v>
      </c>
      <c r="N18" s="10">
        <f t="shared" ref="N18" si="2">AVERAGE(N12:N17)</f>
        <v>1.2406497406497405</v>
      </c>
    </row>
    <row r="19" spans="1:14">
      <c r="A19" s="6" t="s">
        <v>15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</row>
    <row r="20" spans="1:14">
      <c r="A20" s="5" t="s">
        <v>0</v>
      </c>
      <c r="B20" s="5" t="s">
        <v>16</v>
      </c>
      <c r="C20" s="5" t="s">
        <v>17</v>
      </c>
      <c r="D20" s="5" t="s">
        <v>18</v>
      </c>
      <c r="E20" s="5" t="s">
        <v>19</v>
      </c>
      <c r="F20" s="5" t="s">
        <v>20</v>
      </c>
      <c r="G20" s="5" t="s">
        <v>21</v>
      </c>
      <c r="H20" s="5" t="s">
        <v>22</v>
      </c>
      <c r="I20" s="5" t="s">
        <v>23</v>
      </c>
      <c r="J20" s="5" t="s">
        <v>24</v>
      </c>
      <c r="K20" s="5" t="s">
        <v>25</v>
      </c>
      <c r="L20" s="5" t="s">
        <v>26</v>
      </c>
      <c r="M20" s="5" t="s">
        <v>27</v>
      </c>
      <c r="N20" s="5" t="s">
        <v>28</v>
      </c>
    </row>
    <row r="21" spans="1:14">
      <c r="A21" s="1">
        <v>45183</v>
      </c>
      <c r="B21" s="2">
        <f>B3/B12</f>
        <v>0.75548421615837347</v>
      </c>
      <c r="C21" s="2">
        <f t="shared" ref="C21:N21" si="3">C3/C12</f>
        <v>1.5140758873929008</v>
      </c>
      <c r="D21" s="2">
        <f t="shared" si="3"/>
        <v>1.8040816326530613</v>
      </c>
      <c r="E21" s="2">
        <f t="shared" si="3"/>
        <v>1.8470225872689938</v>
      </c>
      <c r="F21" s="2">
        <f t="shared" si="3"/>
        <v>1.8091397849462367</v>
      </c>
      <c r="G21" s="2">
        <f t="shared" si="3"/>
        <v>2.0505050505050506</v>
      </c>
      <c r="H21" s="2">
        <f t="shared" si="3"/>
        <v>10</v>
      </c>
      <c r="I21" s="2">
        <f t="shared" si="3"/>
        <v>16.5</v>
      </c>
      <c r="J21" s="2">
        <f t="shared" si="3"/>
        <v>14</v>
      </c>
      <c r="K21" s="2">
        <f t="shared" si="3"/>
        <v>18.333333333333336</v>
      </c>
      <c r="L21" s="2">
        <f t="shared" si="3"/>
        <v>20.333333333333332</v>
      </c>
      <c r="M21" s="2">
        <f t="shared" si="3"/>
        <v>21.333333333333336</v>
      </c>
      <c r="N21" s="2">
        <f t="shared" si="3"/>
        <v>1.1111111111111112</v>
      </c>
    </row>
    <row r="22" spans="1:14">
      <c r="A22" s="1">
        <v>45184</v>
      </c>
      <c r="B22" s="2">
        <f t="shared" ref="B22:N27" si="4">B4/B13</f>
        <v>1.5353535353535352</v>
      </c>
      <c r="C22" s="2">
        <f t="shared" si="4"/>
        <v>1.4862669245647968</v>
      </c>
      <c r="D22" s="2">
        <f t="shared" si="4"/>
        <v>1.8308651597817616</v>
      </c>
      <c r="E22" s="2">
        <f t="shared" si="4"/>
        <v>2.1525029103608846</v>
      </c>
      <c r="F22" s="2">
        <f t="shared" si="4"/>
        <v>2.7104316546762592</v>
      </c>
      <c r="G22" s="2" t="e">
        <f t="shared" si="4"/>
        <v>#VALUE!</v>
      </c>
      <c r="H22" s="2">
        <f t="shared" si="4"/>
        <v>3.666666666666667</v>
      </c>
      <c r="I22" s="2">
        <f t="shared" si="4"/>
        <v>4.05</v>
      </c>
      <c r="J22" s="2">
        <f t="shared" si="4"/>
        <v>2.9230769230769229</v>
      </c>
      <c r="K22" s="2">
        <f t="shared" si="4"/>
        <v>3.4230769230769229</v>
      </c>
      <c r="L22" s="2">
        <f t="shared" si="4"/>
        <v>3.5</v>
      </c>
      <c r="M22" s="2" t="e">
        <f t="shared" si="4"/>
        <v>#VALUE!</v>
      </c>
      <c r="N22" s="2">
        <f t="shared" si="4"/>
        <v>0.84520417853751184</v>
      </c>
    </row>
    <row r="23" spans="1:14">
      <c r="A23" s="1">
        <v>45185</v>
      </c>
      <c r="B23" s="2">
        <f t="shared" si="4"/>
        <v>1.6972193614830071</v>
      </c>
      <c r="C23" s="2">
        <f t="shared" si="4"/>
        <v>1.1349066572736879</v>
      </c>
      <c r="D23" s="2">
        <f t="shared" si="4"/>
        <v>1.3183619550858652</v>
      </c>
      <c r="E23" s="2">
        <f t="shared" si="4"/>
        <v>1.4444444444444444</v>
      </c>
      <c r="F23" s="2" t="e">
        <f t="shared" si="4"/>
        <v>#VALUE!</v>
      </c>
      <c r="G23" s="2" t="e">
        <f t="shared" si="4"/>
        <v>#VALUE!</v>
      </c>
      <c r="H23" s="2">
        <f t="shared" si="4"/>
        <v>1.3157894736842106</v>
      </c>
      <c r="I23" s="2">
        <f t="shared" si="4"/>
        <v>1.1711711711711712</v>
      </c>
      <c r="J23" s="2">
        <f t="shared" si="4"/>
        <v>1.1538461538461537</v>
      </c>
      <c r="K23" s="2">
        <f t="shared" si="4"/>
        <v>1.2153846153846155</v>
      </c>
      <c r="L23" s="2" t="e">
        <f t="shared" si="4"/>
        <v>#VALUE!</v>
      </c>
      <c r="M23" s="2" t="e">
        <f t="shared" si="4"/>
        <v>#VALUE!</v>
      </c>
      <c r="N23" s="2">
        <f t="shared" si="4"/>
        <v>1.0377514792899409</v>
      </c>
    </row>
    <row r="24" spans="1:14">
      <c r="A24" s="1">
        <v>45186</v>
      </c>
      <c r="B24" s="2">
        <f t="shared" si="4"/>
        <v>0.33451641526175685</v>
      </c>
      <c r="C24" s="2">
        <f t="shared" si="4"/>
        <v>1.7638284648850218</v>
      </c>
      <c r="D24" s="2">
        <f t="shared" si="4"/>
        <v>2.0254545454545454</v>
      </c>
      <c r="E24" s="2" t="e">
        <f t="shared" si="4"/>
        <v>#VALUE!</v>
      </c>
      <c r="F24" s="2" t="e">
        <f t="shared" si="4"/>
        <v>#VALUE!</v>
      </c>
      <c r="G24" s="2" t="e">
        <f t="shared" si="4"/>
        <v>#VALUE!</v>
      </c>
      <c r="H24" s="2">
        <f t="shared" si="4"/>
        <v>18</v>
      </c>
      <c r="I24" s="2">
        <f t="shared" si="4"/>
        <v>4.3999999999999995</v>
      </c>
      <c r="J24" s="2">
        <f t="shared" si="4"/>
        <v>4.166666666666667</v>
      </c>
      <c r="K24" s="2" t="e">
        <f t="shared" si="4"/>
        <v>#VALUE!</v>
      </c>
      <c r="L24" s="2" t="e">
        <f t="shared" si="4"/>
        <v>#VALUE!</v>
      </c>
      <c r="M24" s="2" t="e">
        <f t="shared" si="4"/>
        <v>#VALUE!</v>
      </c>
      <c r="N24" s="2" t="e">
        <f t="shared" si="4"/>
        <v>#VALUE!</v>
      </c>
    </row>
    <row r="25" spans="1:14">
      <c r="A25" s="1">
        <v>45187</v>
      </c>
      <c r="B25" s="2">
        <f t="shared" si="4"/>
        <v>1.0807453416149069</v>
      </c>
      <c r="C25" s="2">
        <f t="shared" si="4"/>
        <v>2.0637770897832817</v>
      </c>
      <c r="D25" s="2" t="e">
        <f t="shared" si="4"/>
        <v>#VALUE!</v>
      </c>
      <c r="E25" s="2" t="e">
        <f t="shared" si="4"/>
        <v>#VALUE!</v>
      </c>
      <c r="F25" s="2" t="e">
        <f t="shared" si="4"/>
        <v>#VALUE!</v>
      </c>
      <c r="G25" s="2" t="e">
        <f t="shared" si="4"/>
        <v>#VALUE!</v>
      </c>
      <c r="H25" s="2">
        <f t="shared" si="4"/>
        <v>1.25</v>
      </c>
      <c r="I25" s="2">
        <f t="shared" si="4"/>
        <v>0.39393939393939392</v>
      </c>
      <c r="J25" s="2" t="e">
        <f t="shared" si="4"/>
        <v>#VALUE!</v>
      </c>
      <c r="K25" s="2" t="e">
        <f t="shared" si="4"/>
        <v>#VALUE!</v>
      </c>
      <c r="L25" s="2" t="e">
        <f t="shared" si="4"/>
        <v>#VALUE!</v>
      </c>
      <c r="M25" s="2" t="e">
        <f t="shared" si="4"/>
        <v>#VALUE!</v>
      </c>
      <c r="N25" s="2" t="e">
        <f t="shared" si="4"/>
        <v>#VALUE!</v>
      </c>
    </row>
    <row r="26" spans="1:14">
      <c r="A26" s="1">
        <v>45188</v>
      </c>
      <c r="B26" s="2">
        <f t="shared" si="4"/>
        <v>2.2837837837837838</v>
      </c>
      <c r="C26" s="2" t="e">
        <f t="shared" si="4"/>
        <v>#VALUE!</v>
      </c>
      <c r="D26" s="2" t="e">
        <f t="shared" si="4"/>
        <v>#VALUE!</v>
      </c>
      <c r="E26" s="2" t="e">
        <f t="shared" si="4"/>
        <v>#VALUE!</v>
      </c>
      <c r="F26" s="2" t="e">
        <f t="shared" si="4"/>
        <v>#VALUE!</v>
      </c>
      <c r="G26" s="2" t="e">
        <f t="shared" si="4"/>
        <v>#VALUE!</v>
      </c>
      <c r="H26" s="2">
        <f t="shared" si="4"/>
        <v>1</v>
      </c>
      <c r="I26" s="2" t="e">
        <f t="shared" si="4"/>
        <v>#VALUE!</v>
      </c>
      <c r="J26" s="2" t="e">
        <f t="shared" si="4"/>
        <v>#VALUE!</v>
      </c>
      <c r="K26" s="2" t="e">
        <f t="shared" si="4"/>
        <v>#VALUE!</v>
      </c>
      <c r="L26" s="2" t="e">
        <f t="shared" si="4"/>
        <v>#VALUE!</v>
      </c>
      <c r="M26" s="2" t="e">
        <f t="shared" si="4"/>
        <v>#VALUE!</v>
      </c>
      <c r="N26" s="2" t="e">
        <f t="shared" si="4"/>
        <v>#VALUE!</v>
      </c>
    </row>
    <row r="27" spans="1:14">
      <c r="A27" s="1" t="s">
        <v>14</v>
      </c>
      <c r="B27" s="2">
        <f t="shared" si="4"/>
        <v>1.0208012326656395</v>
      </c>
      <c r="C27" s="2">
        <f t="shared" si="4"/>
        <v>1.5300261096605745</v>
      </c>
      <c r="D27" s="2">
        <f t="shared" si="4"/>
        <v>1.7671345995045418</v>
      </c>
      <c r="E27" s="2">
        <f t="shared" si="4"/>
        <v>2.003484320557491</v>
      </c>
      <c r="F27" s="2">
        <f t="shared" si="4"/>
        <v>2.215503875968992</v>
      </c>
      <c r="G27" s="2">
        <f t="shared" si="4"/>
        <v>2.243093922651934</v>
      </c>
      <c r="H27" s="2">
        <f t="shared" si="4"/>
        <v>3.4545454545454546</v>
      </c>
      <c r="I27" s="2">
        <f t="shared" si="4"/>
        <v>3.2941176470588238</v>
      </c>
      <c r="J27" s="2">
        <f t="shared" si="4"/>
        <v>3.3</v>
      </c>
      <c r="K27" s="2">
        <f t="shared" si="4"/>
        <v>3.5714285714285716</v>
      </c>
      <c r="L27" s="2">
        <f t="shared" si="4"/>
        <v>3.3043478260869565</v>
      </c>
      <c r="M27" s="2">
        <f t="shared" si="4"/>
        <v>2.7826086956521738</v>
      </c>
      <c r="N27" s="2">
        <f t="shared" si="4"/>
        <v>1.0695515915892195</v>
      </c>
    </row>
  </sheetData>
  <phoneticPr fontId="2" type="noConversion"/>
  <conditionalFormatting sqref="B21:N27">
    <cfRule type="cellIs" dxfId="16" priority="2" operator="greaterThan">
      <formula>1</formula>
    </cfRule>
    <cfRule type="cellIs" dxfId="15" priority="3" operator="between">
      <formula>0.001</formula>
      <formula>1</formula>
    </cfRule>
  </conditionalFormatting>
  <conditionalFormatting sqref="A21:N27">
    <cfRule type="cellIs" dxfId="14" priority="1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1A145-C20F-4ECF-A5EA-E333F7CEB4A7}">
  <dimension ref="A1:N22"/>
  <sheetViews>
    <sheetView workbookViewId="0">
      <selection sqref="A1:N21"/>
    </sheetView>
  </sheetViews>
  <sheetFormatPr defaultRowHeight="14.25"/>
  <cols>
    <col min="3" max="3" width="15" bestFit="1" customWidth="1"/>
    <col min="4" max="7" width="11.5" bestFit="1" customWidth="1"/>
  </cols>
  <sheetData>
    <row r="1" spans="1:14">
      <c r="A1" s="6" t="s">
        <v>117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</row>
    <row r="2" spans="1:14">
      <c r="A2" s="21" t="s">
        <v>31</v>
      </c>
      <c r="B2" s="21" t="s">
        <v>32</v>
      </c>
      <c r="C2" s="21" t="s">
        <v>102</v>
      </c>
      <c r="D2" s="21" t="s">
        <v>2</v>
      </c>
      <c r="E2" s="21" t="s">
        <v>11</v>
      </c>
      <c r="F2" s="21" t="s">
        <v>3</v>
      </c>
      <c r="G2" s="21" t="s">
        <v>22</v>
      </c>
      <c r="H2" s="21" t="s">
        <v>33</v>
      </c>
      <c r="I2" s="21" t="s">
        <v>34</v>
      </c>
      <c r="J2" s="21" t="s">
        <v>17</v>
      </c>
      <c r="K2" s="21" t="s">
        <v>18</v>
      </c>
      <c r="L2" s="21" t="s">
        <v>19</v>
      </c>
      <c r="M2" s="21" t="s">
        <v>20</v>
      </c>
      <c r="N2" s="21" t="s">
        <v>21</v>
      </c>
    </row>
    <row r="3" spans="1:14">
      <c r="A3" s="17" t="s">
        <v>35</v>
      </c>
      <c r="B3" s="17" t="s">
        <v>99</v>
      </c>
      <c r="C3" s="17">
        <v>1515</v>
      </c>
      <c r="D3" s="17">
        <v>1423.65</v>
      </c>
      <c r="E3" s="17">
        <v>316</v>
      </c>
      <c r="F3" s="24">
        <v>0.10239999999999999</v>
      </c>
      <c r="G3" s="17">
        <v>0.52</v>
      </c>
      <c r="H3" s="17">
        <v>0.96</v>
      </c>
      <c r="I3" s="34">
        <f>H3/G3</f>
        <v>1.846153846153846</v>
      </c>
      <c r="J3" s="24">
        <v>0.36840000000000001</v>
      </c>
      <c r="K3" s="24">
        <v>0.2177</v>
      </c>
      <c r="L3" s="24">
        <v>0.17630000000000001</v>
      </c>
      <c r="M3" s="24">
        <v>0.13270000000000001</v>
      </c>
      <c r="N3" s="24">
        <v>0.12559999999999999</v>
      </c>
    </row>
    <row r="4" spans="1:14">
      <c r="A4" s="17" t="s">
        <v>36</v>
      </c>
      <c r="B4" s="17" t="s">
        <v>100</v>
      </c>
      <c r="C4" s="17">
        <v>1542</v>
      </c>
      <c r="D4" s="17">
        <v>1863.07</v>
      </c>
      <c r="E4" s="17">
        <v>180</v>
      </c>
      <c r="F4" s="35">
        <v>5.9499999999999997E-2</v>
      </c>
      <c r="G4" s="17">
        <v>0.68</v>
      </c>
      <c r="H4" s="17">
        <v>1.27</v>
      </c>
      <c r="I4" s="34">
        <f>H4/G4</f>
        <v>1.8676470588235292</v>
      </c>
      <c r="J4" s="24">
        <v>0.35099999999999998</v>
      </c>
      <c r="K4" s="24">
        <v>0.22689999999999999</v>
      </c>
      <c r="L4" s="24">
        <v>0.17960000000000001</v>
      </c>
      <c r="M4" s="24">
        <v>0.1484</v>
      </c>
      <c r="N4" s="24">
        <v>0.1265</v>
      </c>
    </row>
    <row r="5" spans="1:14">
      <c r="A5" s="21" t="s">
        <v>31</v>
      </c>
      <c r="B5" s="21" t="s">
        <v>32</v>
      </c>
      <c r="C5" s="21" t="s">
        <v>101</v>
      </c>
      <c r="D5" s="21" t="s">
        <v>120</v>
      </c>
      <c r="E5" s="21" t="s">
        <v>121</v>
      </c>
      <c r="F5" s="21" t="s">
        <v>122</v>
      </c>
      <c r="G5" s="21" t="s">
        <v>123</v>
      </c>
      <c r="H5" s="46"/>
      <c r="I5" s="46"/>
      <c r="J5" s="46"/>
      <c r="K5" s="46"/>
      <c r="L5" s="46"/>
      <c r="M5" s="43"/>
      <c r="N5" s="43"/>
    </row>
    <row r="6" spans="1:14">
      <c r="A6" s="17" t="s">
        <v>35</v>
      </c>
      <c r="B6" s="17" t="s">
        <v>99</v>
      </c>
      <c r="C6" s="24">
        <v>0.57330000000000003</v>
      </c>
      <c r="D6" s="24">
        <v>0.38159999999999999</v>
      </c>
      <c r="E6" s="24">
        <v>0.32569999999999999</v>
      </c>
      <c r="F6" s="24">
        <v>0.32200000000000001</v>
      </c>
      <c r="G6" s="24">
        <v>0.25</v>
      </c>
      <c r="H6" s="46"/>
      <c r="I6" s="46"/>
      <c r="J6" s="46"/>
      <c r="K6" s="46"/>
      <c r="L6" s="46"/>
      <c r="M6" s="43"/>
      <c r="N6" s="43"/>
    </row>
    <row r="7" spans="1:14">
      <c r="A7" s="17" t="s">
        <v>36</v>
      </c>
      <c r="B7" s="17" t="s">
        <v>100</v>
      </c>
      <c r="C7" s="24">
        <v>0.68469999999999998</v>
      </c>
      <c r="D7" s="24">
        <v>0.53639999999999999</v>
      </c>
      <c r="E7" s="24">
        <v>0.42059999999999997</v>
      </c>
      <c r="F7" s="24">
        <v>0.30649999999999999</v>
      </c>
      <c r="G7" s="24">
        <v>0.40739999999999998</v>
      </c>
      <c r="H7" s="46"/>
      <c r="I7" s="46"/>
      <c r="J7" s="46"/>
      <c r="K7" s="46"/>
      <c r="L7" s="46"/>
      <c r="M7" s="43"/>
      <c r="N7" s="43"/>
    </row>
    <row r="8" spans="1:14">
      <c r="A8" s="6" t="s">
        <v>118</v>
      </c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</row>
    <row r="9" spans="1:14">
      <c r="A9" s="21" t="s">
        <v>31</v>
      </c>
      <c r="B9" s="21" t="s">
        <v>32</v>
      </c>
      <c r="C9" s="21" t="s">
        <v>102</v>
      </c>
      <c r="D9" s="21" t="s">
        <v>2</v>
      </c>
      <c r="E9" s="21" t="s">
        <v>11</v>
      </c>
      <c r="F9" s="21" t="s">
        <v>3</v>
      </c>
      <c r="G9" s="21" t="s">
        <v>22</v>
      </c>
      <c r="H9" s="21" t="s">
        <v>33</v>
      </c>
      <c r="I9" s="21" t="s">
        <v>34</v>
      </c>
      <c r="J9" s="21" t="s">
        <v>17</v>
      </c>
      <c r="K9" s="21" t="s">
        <v>18</v>
      </c>
      <c r="L9" s="21" t="s">
        <v>19</v>
      </c>
      <c r="M9" s="21" t="s">
        <v>20</v>
      </c>
      <c r="N9" s="21" t="s">
        <v>21</v>
      </c>
    </row>
    <row r="10" spans="1:14">
      <c r="A10" s="17" t="s">
        <v>35</v>
      </c>
      <c r="B10" s="17" t="s">
        <v>99</v>
      </c>
      <c r="C10" s="17">
        <v>657</v>
      </c>
      <c r="D10" s="17">
        <v>826.61</v>
      </c>
      <c r="E10" s="17">
        <v>174</v>
      </c>
      <c r="F10" s="24">
        <v>0.1283</v>
      </c>
      <c r="G10" s="17">
        <v>0.85</v>
      </c>
      <c r="H10" s="17">
        <v>1.36</v>
      </c>
      <c r="I10" s="34">
        <f>H10/G10</f>
        <v>1.6</v>
      </c>
      <c r="J10" s="24">
        <v>0.39119999999999999</v>
      </c>
      <c r="K10" s="24">
        <v>0.22939999999999999</v>
      </c>
      <c r="L10" s="24">
        <v>0.1769</v>
      </c>
      <c r="M10" s="24">
        <v>0.1137</v>
      </c>
      <c r="N10" s="24">
        <v>0.1087</v>
      </c>
    </row>
    <row r="11" spans="1:14">
      <c r="A11" s="48" t="s">
        <v>36</v>
      </c>
      <c r="B11" s="48" t="s">
        <v>100</v>
      </c>
      <c r="C11" s="48">
        <v>694</v>
      </c>
      <c r="D11" s="48">
        <v>1165.6600000000001</v>
      </c>
      <c r="E11" s="48">
        <v>101</v>
      </c>
      <c r="F11" s="49">
        <v>7.1499999999999994E-2</v>
      </c>
      <c r="G11" s="48">
        <v>0.93</v>
      </c>
      <c r="H11" s="48">
        <v>1.81</v>
      </c>
      <c r="I11" s="51">
        <f>H11/G11</f>
        <v>1.946236559139785</v>
      </c>
      <c r="J11" s="50">
        <v>0.37280000000000002</v>
      </c>
      <c r="K11" s="52">
        <v>0.2515</v>
      </c>
      <c r="L11" s="52">
        <v>0.19289999999999999</v>
      </c>
      <c r="M11" s="52">
        <v>0.1653</v>
      </c>
      <c r="N11" s="52">
        <v>0.18440000000000001</v>
      </c>
    </row>
    <row r="12" spans="1:14">
      <c r="A12" s="21" t="s">
        <v>31</v>
      </c>
      <c r="B12" s="21" t="s">
        <v>32</v>
      </c>
      <c r="C12" s="21" t="s">
        <v>101</v>
      </c>
      <c r="D12" s="21" t="s">
        <v>120</v>
      </c>
      <c r="E12" s="21" t="s">
        <v>121</v>
      </c>
      <c r="F12" s="21" t="s">
        <v>122</v>
      </c>
      <c r="G12" s="21" t="s">
        <v>123</v>
      </c>
      <c r="H12" s="46"/>
      <c r="I12" s="46"/>
      <c r="J12" s="46"/>
      <c r="K12" s="46"/>
      <c r="L12" s="46"/>
      <c r="M12" s="43"/>
      <c r="N12" s="43"/>
    </row>
    <row r="13" spans="1:14">
      <c r="A13" s="17" t="s">
        <v>35</v>
      </c>
      <c r="B13" s="17" t="s">
        <v>99</v>
      </c>
      <c r="C13" s="24">
        <v>0.57940000000000003</v>
      </c>
      <c r="D13" s="24">
        <v>0.40799999999999997</v>
      </c>
      <c r="E13" s="24">
        <v>0.33050000000000002</v>
      </c>
      <c r="F13" s="24">
        <v>0.29509999999999997</v>
      </c>
      <c r="G13" s="24">
        <v>0.29170000000000001</v>
      </c>
      <c r="H13" s="46"/>
      <c r="I13" s="46"/>
      <c r="J13" s="46"/>
      <c r="K13" s="46"/>
      <c r="L13" s="46"/>
      <c r="M13" s="43"/>
      <c r="N13" s="43"/>
    </row>
    <row r="14" spans="1:14">
      <c r="A14" s="48" t="s">
        <v>36</v>
      </c>
      <c r="B14" s="48" t="s">
        <v>100</v>
      </c>
      <c r="C14" s="52">
        <v>0.7</v>
      </c>
      <c r="D14" s="52">
        <v>0.5</v>
      </c>
      <c r="E14" s="52">
        <v>0.41670000000000001</v>
      </c>
      <c r="F14" s="52">
        <v>0.32350000000000001</v>
      </c>
      <c r="G14" s="52">
        <v>0.64290000000000003</v>
      </c>
      <c r="H14" s="46"/>
      <c r="I14" s="46"/>
      <c r="J14" s="46"/>
      <c r="K14" s="46"/>
      <c r="L14" s="46"/>
      <c r="M14" s="43"/>
      <c r="N14" s="43"/>
    </row>
    <row r="15" spans="1:14">
      <c r="A15" s="6" t="s">
        <v>119</v>
      </c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</row>
    <row r="16" spans="1:14">
      <c r="A16" s="21" t="s">
        <v>31</v>
      </c>
      <c r="B16" s="21" t="s">
        <v>32</v>
      </c>
      <c r="C16" s="21" t="s">
        <v>102</v>
      </c>
      <c r="D16" s="21" t="s">
        <v>2</v>
      </c>
      <c r="E16" s="21" t="s">
        <v>11</v>
      </c>
      <c r="F16" s="21" t="s">
        <v>3</v>
      </c>
      <c r="G16" s="21" t="s">
        <v>22</v>
      </c>
      <c r="H16" s="21" t="s">
        <v>33</v>
      </c>
      <c r="I16" s="21" t="s">
        <v>34</v>
      </c>
      <c r="J16" s="21" t="s">
        <v>17</v>
      </c>
      <c r="K16" s="21" t="s">
        <v>18</v>
      </c>
      <c r="L16" s="21" t="s">
        <v>19</v>
      </c>
      <c r="M16" s="21" t="s">
        <v>20</v>
      </c>
      <c r="N16" s="21" t="s">
        <v>21</v>
      </c>
    </row>
    <row r="17" spans="1:14">
      <c r="A17" s="48" t="s">
        <v>35</v>
      </c>
      <c r="B17" s="48" t="s">
        <v>99</v>
      </c>
      <c r="C17" s="48">
        <v>853</v>
      </c>
      <c r="D17" s="48">
        <v>597.04</v>
      </c>
      <c r="E17" s="48">
        <v>142</v>
      </c>
      <c r="F17" s="50">
        <v>8.3199999999999996E-2</v>
      </c>
      <c r="G17" s="48">
        <v>0.27</v>
      </c>
      <c r="H17" s="48">
        <v>0.67</v>
      </c>
      <c r="I17" s="51">
        <f>H17/G17</f>
        <v>2.4814814814814814</v>
      </c>
      <c r="J17" s="52">
        <v>0.35320000000000001</v>
      </c>
      <c r="K17" s="52">
        <v>0.2099</v>
      </c>
      <c r="L17" s="52">
        <v>0.1769</v>
      </c>
      <c r="M17" s="52">
        <v>0.14760000000000001</v>
      </c>
      <c r="N17" s="52">
        <v>0.13930000000000001</v>
      </c>
    </row>
    <row r="18" spans="1:14">
      <c r="A18" s="17" t="s">
        <v>36</v>
      </c>
      <c r="B18" s="17" t="s">
        <v>100</v>
      </c>
      <c r="C18" s="17">
        <v>841</v>
      </c>
      <c r="D18" s="17">
        <v>697.41</v>
      </c>
      <c r="E18" s="17">
        <v>79</v>
      </c>
      <c r="F18" s="35">
        <v>4.9700000000000001E-2</v>
      </c>
      <c r="G18" s="17">
        <v>0.48</v>
      </c>
      <c r="H18" s="17">
        <v>0.85</v>
      </c>
      <c r="I18" s="34">
        <f>H18/G18</f>
        <v>1.7708333333333333</v>
      </c>
      <c r="J18" s="24">
        <v>0.3337</v>
      </c>
      <c r="K18" s="24">
        <v>0.20880000000000001</v>
      </c>
      <c r="L18" s="24">
        <v>0.1691</v>
      </c>
      <c r="M18" s="24">
        <v>0.1356</v>
      </c>
      <c r="N18" s="24">
        <v>8.5099999999999995E-2</v>
      </c>
    </row>
    <row r="19" spans="1:14">
      <c r="A19" s="21" t="s">
        <v>31</v>
      </c>
      <c r="B19" s="21" t="s">
        <v>32</v>
      </c>
      <c r="C19" s="21" t="s">
        <v>101</v>
      </c>
      <c r="D19" s="21" t="s">
        <v>120</v>
      </c>
      <c r="E19" s="21" t="s">
        <v>121</v>
      </c>
      <c r="F19" s="21" t="s">
        <v>122</v>
      </c>
      <c r="G19" s="21" t="s">
        <v>123</v>
      </c>
      <c r="H19" s="46"/>
      <c r="I19" s="46"/>
      <c r="J19" s="46"/>
      <c r="K19" s="46"/>
      <c r="L19" s="46"/>
      <c r="M19" s="43"/>
      <c r="N19" s="43"/>
    </row>
    <row r="20" spans="1:14">
      <c r="A20" s="48" t="s">
        <v>35</v>
      </c>
      <c r="B20" s="48" t="s">
        <v>99</v>
      </c>
      <c r="C20" s="50">
        <v>0.56599999999999995</v>
      </c>
      <c r="D20" s="50">
        <v>0.34949999999999998</v>
      </c>
      <c r="E20" s="50">
        <v>0.32</v>
      </c>
      <c r="F20" s="50">
        <v>0.35089999999999999</v>
      </c>
      <c r="G20" s="52">
        <v>0.20830000000000001</v>
      </c>
      <c r="H20" s="46"/>
      <c r="I20" s="46"/>
      <c r="J20" s="46"/>
      <c r="K20" s="46"/>
      <c r="L20" s="46"/>
      <c r="M20" s="43"/>
      <c r="N20" s="43"/>
    </row>
    <row r="21" spans="1:14">
      <c r="A21" s="17" t="s">
        <v>36</v>
      </c>
      <c r="B21" s="17" t="s">
        <v>100</v>
      </c>
      <c r="C21" s="24">
        <v>0.66669999999999996</v>
      </c>
      <c r="D21" s="24">
        <v>0.57999999999999996</v>
      </c>
      <c r="E21" s="24">
        <v>0.42549999999999999</v>
      </c>
      <c r="F21" s="24">
        <v>0.28570000000000001</v>
      </c>
      <c r="G21" s="24">
        <v>0.15379999999999999</v>
      </c>
      <c r="H21" s="46"/>
      <c r="I21" s="46"/>
      <c r="J21" s="46"/>
      <c r="K21" s="46"/>
      <c r="L21" s="46"/>
      <c r="M21" s="43"/>
      <c r="N21" s="43"/>
    </row>
    <row r="22" spans="1:14">
      <c r="H22" s="43"/>
      <c r="I22" s="43"/>
      <c r="J22" s="43"/>
      <c r="K22" s="43"/>
      <c r="L22" s="43"/>
      <c r="M22" s="43"/>
      <c r="N22" s="43"/>
    </row>
  </sheetData>
  <mergeCells count="3">
    <mergeCell ref="B1:N1"/>
    <mergeCell ref="B15:N15"/>
    <mergeCell ref="B8:N8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E9196-53CA-4FF0-BFE2-862F8A11F454}">
  <dimension ref="A1:J32"/>
  <sheetViews>
    <sheetView workbookViewId="0">
      <selection activeCell="M22" sqref="M22"/>
    </sheetView>
  </sheetViews>
  <sheetFormatPr defaultRowHeight="14.25"/>
  <cols>
    <col min="1" max="1" width="11.625" bestFit="1" customWidth="1"/>
    <col min="7" max="7" width="9.75" bestFit="1" customWidth="1"/>
    <col min="8" max="8" width="11.75" bestFit="1" customWidth="1"/>
    <col min="16" max="16" width="8" bestFit="1" customWidth="1"/>
    <col min="17" max="17" width="11.75" bestFit="1" customWidth="1"/>
  </cols>
  <sheetData>
    <row r="1" spans="1:10">
      <c r="A1" s="6" t="s">
        <v>10</v>
      </c>
      <c r="B1" s="55" t="s">
        <v>93</v>
      </c>
      <c r="C1" s="55"/>
      <c r="D1" s="55"/>
      <c r="E1" s="55"/>
      <c r="F1" s="55"/>
      <c r="G1" s="55"/>
      <c r="H1" s="55"/>
    </row>
    <row r="2" spans="1:10">
      <c r="A2" s="13" t="s">
        <v>37</v>
      </c>
      <c r="B2" s="13" t="s">
        <v>38</v>
      </c>
      <c r="C2" s="13" t="s">
        <v>39</v>
      </c>
      <c r="D2" s="13" t="s">
        <v>40</v>
      </c>
      <c r="E2" s="13" t="s">
        <v>41</v>
      </c>
      <c r="F2" s="13" t="s">
        <v>42</v>
      </c>
      <c r="G2" s="13" t="s">
        <v>56</v>
      </c>
      <c r="H2" s="13" t="s">
        <v>57</v>
      </c>
    </row>
    <row r="3" spans="1:10">
      <c r="A3" s="14" t="s">
        <v>44</v>
      </c>
      <c r="B3" s="14">
        <v>3</v>
      </c>
      <c r="C3" s="26">
        <v>2.8E-3</v>
      </c>
      <c r="D3" s="14">
        <v>528.1</v>
      </c>
      <c r="E3" s="26">
        <f>D3/SUM($D$3:$D$8)</f>
        <v>0.17045271155695854</v>
      </c>
      <c r="F3" s="27">
        <v>0.15</v>
      </c>
      <c r="G3" s="26">
        <f>E3-F3</f>
        <v>2.0452711556958547E-2</v>
      </c>
      <c r="H3" s="26">
        <f>E3-E27</f>
        <v>1.6452711556958544E-2</v>
      </c>
      <c r="I3" s="14" t="s">
        <v>55</v>
      </c>
      <c r="J3" s="14" t="s">
        <v>55</v>
      </c>
    </row>
    <row r="4" spans="1:10">
      <c r="A4" s="14" t="s">
        <v>45</v>
      </c>
      <c r="B4" s="14">
        <v>5</v>
      </c>
      <c r="C4" s="26">
        <v>1.9699999999999999E-2</v>
      </c>
      <c r="D4" s="14">
        <v>433.68</v>
      </c>
      <c r="E4" s="26">
        <f t="shared" ref="E4:E8" si="0">D4/SUM($D$3:$D$8)</f>
        <v>0.13997714816894863</v>
      </c>
      <c r="F4" s="56">
        <v>0.35</v>
      </c>
      <c r="G4" s="57">
        <f>E4+E5-F4</f>
        <v>-0.11358683373033546</v>
      </c>
      <c r="H4" s="26">
        <f t="shared" ref="H4:H8" si="1">E4-E28</f>
        <v>6.397714816894863E-2</v>
      </c>
      <c r="I4" s="14" t="s">
        <v>54</v>
      </c>
      <c r="J4" s="14" t="s">
        <v>98</v>
      </c>
    </row>
    <row r="5" spans="1:10">
      <c r="A5" s="14" t="s">
        <v>46</v>
      </c>
      <c r="B5" s="14">
        <v>6</v>
      </c>
      <c r="C5" s="26">
        <v>4.2299999999999997E-2</v>
      </c>
      <c r="D5" s="14">
        <v>298.77999999999997</v>
      </c>
      <c r="E5" s="26">
        <f t="shared" si="0"/>
        <v>9.6436018100715892E-2</v>
      </c>
      <c r="F5" s="56"/>
      <c r="G5" s="57"/>
      <c r="H5" s="26">
        <f t="shared" si="1"/>
        <v>-0.17456398189928413</v>
      </c>
      <c r="I5" s="14" t="s">
        <v>53</v>
      </c>
      <c r="J5" s="14" t="s">
        <v>97</v>
      </c>
    </row>
    <row r="6" spans="1:10">
      <c r="A6" s="14" t="s">
        <v>47</v>
      </c>
      <c r="B6" s="14">
        <v>19</v>
      </c>
      <c r="C6" s="26">
        <v>7.6100000000000001E-2</v>
      </c>
      <c r="D6" s="14">
        <v>471.35</v>
      </c>
      <c r="E6" s="26">
        <f t="shared" si="0"/>
        <v>0.152135742458573</v>
      </c>
      <c r="F6" s="27">
        <v>0.2</v>
      </c>
      <c r="G6" s="26">
        <f>E6-F6</f>
        <v>-4.7864257541427008E-2</v>
      </c>
      <c r="H6" s="26">
        <f t="shared" si="1"/>
        <v>-9.5864257541426995E-2</v>
      </c>
      <c r="I6" s="14" t="s">
        <v>52</v>
      </c>
      <c r="J6" s="14" t="s">
        <v>96</v>
      </c>
    </row>
    <row r="7" spans="1:10">
      <c r="A7" s="14" t="s">
        <v>48</v>
      </c>
      <c r="B7" s="14">
        <v>67</v>
      </c>
      <c r="C7" s="26">
        <v>0.32679999999999998</v>
      </c>
      <c r="D7" s="14">
        <v>665.56</v>
      </c>
      <c r="E7" s="26">
        <f t="shared" si="0"/>
        <v>0.21482012252196422</v>
      </c>
      <c r="F7" s="27">
        <v>0.15</v>
      </c>
      <c r="G7" s="26">
        <f t="shared" ref="G7:G8" si="2">E7-F7</f>
        <v>6.482012252196423E-2</v>
      </c>
      <c r="H7" s="26">
        <f t="shared" si="1"/>
        <v>2.282012252196422E-2</v>
      </c>
      <c r="I7" s="14" t="s">
        <v>51</v>
      </c>
      <c r="J7" s="14" t="s">
        <v>95</v>
      </c>
    </row>
    <row r="8" spans="1:10">
      <c r="A8" s="14" t="s">
        <v>49</v>
      </c>
      <c r="B8" s="14">
        <v>289</v>
      </c>
      <c r="C8" s="26">
        <v>0.53239999999999998</v>
      </c>
      <c r="D8" s="14">
        <v>700.75</v>
      </c>
      <c r="E8" s="26">
        <f t="shared" si="0"/>
        <v>0.22617825719283977</v>
      </c>
      <c r="F8" s="27">
        <v>0.15</v>
      </c>
      <c r="G8" s="26">
        <f t="shared" si="2"/>
        <v>7.6178257192839771E-2</v>
      </c>
      <c r="H8" s="26">
        <f t="shared" si="1"/>
        <v>0.16717825719283977</v>
      </c>
      <c r="I8" s="14" t="s">
        <v>50</v>
      </c>
      <c r="J8" s="14" t="s">
        <v>94</v>
      </c>
    </row>
    <row r="9" spans="1:10">
      <c r="A9" s="6" t="s">
        <v>10</v>
      </c>
      <c r="B9" s="55" t="s">
        <v>116</v>
      </c>
      <c r="C9" s="55"/>
      <c r="D9" s="55"/>
      <c r="E9" s="55"/>
      <c r="F9" s="55"/>
      <c r="G9" s="55"/>
      <c r="H9" s="55"/>
      <c r="I9" s="14"/>
    </row>
    <row r="10" spans="1:10">
      <c r="A10" s="13" t="s">
        <v>37</v>
      </c>
      <c r="B10" s="13" t="s">
        <v>38</v>
      </c>
      <c r="C10" s="13" t="s">
        <v>39</v>
      </c>
      <c r="D10" s="13" t="s">
        <v>40</v>
      </c>
      <c r="E10" s="13" t="s">
        <v>41</v>
      </c>
      <c r="F10" s="13" t="s">
        <v>42</v>
      </c>
      <c r="G10" s="13" t="s">
        <v>56</v>
      </c>
      <c r="H10" s="44" t="s">
        <v>57</v>
      </c>
      <c r="I10" s="14"/>
    </row>
    <row r="11" spans="1:10">
      <c r="A11" s="14" t="s">
        <v>44</v>
      </c>
      <c r="B11" s="14">
        <v>1</v>
      </c>
      <c r="C11" s="19">
        <f>B11/SUM($B$11:$B$16)</f>
        <v>4.7619047619047623E-3</v>
      </c>
      <c r="D11" s="14">
        <v>215.9</v>
      </c>
      <c r="E11" s="19">
        <f>D11/SUM($D$11:$D$16)</f>
        <v>0.11819903864051945</v>
      </c>
      <c r="F11" s="18">
        <v>0.15</v>
      </c>
      <c r="G11" s="19">
        <f>E11-F11</f>
        <v>-3.1800961359480545E-2</v>
      </c>
      <c r="H11" s="45">
        <f t="shared" ref="H11:H16" si="3">E11-E27</f>
        <v>-3.5800961359480549E-2</v>
      </c>
      <c r="I11" s="14"/>
    </row>
    <row r="12" spans="1:10">
      <c r="A12" s="14" t="s">
        <v>45</v>
      </c>
      <c r="B12" s="14">
        <v>4</v>
      </c>
      <c r="C12" s="26">
        <f t="shared" ref="C12:C16" si="4">B12/SUM($B$11:$B$16)</f>
        <v>1.9047619047619049E-2</v>
      </c>
      <c r="D12" s="14">
        <v>341.64</v>
      </c>
      <c r="E12" s="19">
        <f t="shared" ref="E12:E16" si="5">D12/SUM($D$11:$D$16)</f>
        <v>0.18703807114936111</v>
      </c>
      <c r="F12" s="56">
        <v>0.35</v>
      </c>
      <c r="G12" s="57">
        <f>E12+E13-F12</f>
        <v>-2.3017332939153978E-2</v>
      </c>
      <c r="H12" s="45">
        <f t="shared" si="3"/>
        <v>0.11103807114936111</v>
      </c>
      <c r="I12" s="14"/>
    </row>
    <row r="13" spans="1:10">
      <c r="A13" s="14" t="s">
        <v>46</v>
      </c>
      <c r="B13" s="14">
        <v>5</v>
      </c>
      <c r="C13" s="26">
        <f t="shared" si="4"/>
        <v>2.3809523809523808E-2</v>
      </c>
      <c r="D13" s="14">
        <v>255.62</v>
      </c>
      <c r="E13" s="19">
        <f t="shared" si="5"/>
        <v>0.13994459591148486</v>
      </c>
      <c r="F13" s="56"/>
      <c r="G13" s="57"/>
      <c r="H13" s="45">
        <f t="shared" si="3"/>
        <v>-0.13105540408851515</v>
      </c>
      <c r="I13" s="14"/>
    </row>
    <row r="14" spans="1:10">
      <c r="A14" s="14" t="s">
        <v>47</v>
      </c>
      <c r="B14" s="14">
        <v>13</v>
      </c>
      <c r="C14" s="26">
        <f t="shared" si="4"/>
        <v>6.1904761904761907E-2</v>
      </c>
      <c r="D14" s="14">
        <v>331.4</v>
      </c>
      <c r="E14" s="19">
        <f t="shared" si="5"/>
        <v>0.18143196575019982</v>
      </c>
      <c r="F14" s="18">
        <v>0.2</v>
      </c>
      <c r="G14" s="19">
        <f>E14-F14</f>
        <v>-1.8568034249800192E-2</v>
      </c>
      <c r="H14" s="45">
        <f t="shared" si="3"/>
        <v>-6.6568034249800179E-2</v>
      </c>
      <c r="I14" s="14"/>
    </row>
    <row r="15" spans="1:10">
      <c r="A15" s="14" t="s">
        <v>48</v>
      </c>
      <c r="B15" s="14">
        <v>21</v>
      </c>
      <c r="C15" s="26">
        <f t="shared" si="4"/>
        <v>0.1</v>
      </c>
      <c r="D15" s="14">
        <v>242.91</v>
      </c>
      <c r="E15" s="19">
        <f>D15/SUM($D$11:$D$16)</f>
        <v>0.13298623657326808</v>
      </c>
      <c r="F15" s="18">
        <v>0.15</v>
      </c>
      <c r="G15" s="19">
        <f t="shared" ref="G15:G16" si="6">E15-F15</f>
        <v>-1.7013763426731915E-2</v>
      </c>
      <c r="H15" s="45">
        <f t="shared" si="3"/>
        <v>-5.9013763426731924E-2</v>
      </c>
      <c r="I15" s="14"/>
    </row>
    <row r="16" spans="1:10">
      <c r="A16" s="14" t="s">
        <v>49</v>
      </c>
      <c r="B16" s="14">
        <v>166</v>
      </c>
      <c r="C16" s="26">
        <f t="shared" si="4"/>
        <v>0.79047619047619044</v>
      </c>
      <c r="D16" s="14">
        <v>439.11</v>
      </c>
      <c r="E16" s="19">
        <f t="shared" si="5"/>
        <v>0.24040009197516674</v>
      </c>
      <c r="F16" s="18">
        <v>0.15</v>
      </c>
      <c r="G16" s="19">
        <f t="shared" si="6"/>
        <v>9.0400091975166741E-2</v>
      </c>
      <c r="H16" s="45">
        <f t="shared" si="3"/>
        <v>0.18140009197516674</v>
      </c>
      <c r="I16" s="14"/>
    </row>
    <row r="17" spans="1:10">
      <c r="A17" s="6" t="s">
        <v>10</v>
      </c>
      <c r="B17" s="55" t="s">
        <v>93</v>
      </c>
      <c r="C17" s="55"/>
      <c r="D17" s="55"/>
      <c r="E17" s="55"/>
      <c r="F17" s="55"/>
      <c r="G17" s="55"/>
      <c r="H17" s="55"/>
      <c r="I17" s="14"/>
      <c r="J17" s="14"/>
    </row>
    <row r="18" spans="1:10">
      <c r="A18" s="13" t="s">
        <v>37</v>
      </c>
      <c r="B18" s="13" t="s">
        <v>38</v>
      </c>
      <c r="C18" s="13" t="s">
        <v>39</v>
      </c>
      <c r="D18" s="13" t="s">
        <v>40</v>
      </c>
      <c r="E18" s="13" t="s">
        <v>41</v>
      </c>
      <c r="F18" s="13" t="s">
        <v>42</v>
      </c>
      <c r="G18" s="13" t="s">
        <v>56</v>
      </c>
      <c r="H18" s="44" t="s">
        <v>57</v>
      </c>
      <c r="I18" s="14"/>
      <c r="J18" s="14"/>
    </row>
    <row r="19" spans="1:10">
      <c r="A19" s="14" t="s">
        <v>44</v>
      </c>
      <c r="B19" s="14">
        <v>2</v>
      </c>
      <c r="C19" s="26">
        <f>B19/SUM($B$19:$B$24)</f>
        <v>1.11731843575419E-2</v>
      </c>
      <c r="D19" s="14">
        <v>312.2</v>
      </c>
      <c r="E19" s="26">
        <f>D19/SUM($D$19:$D$24)</f>
        <v>0.24550973545972132</v>
      </c>
      <c r="F19" s="27">
        <v>0.15</v>
      </c>
      <c r="G19" s="26">
        <f>E19-F19</f>
        <v>9.5509735459721329E-2</v>
      </c>
      <c r="H19" s="45"/>
      <c r="I19" s="14"/>
      <c r="J19" s="14"/>
    </row>
    <row r="20" spans="1:10">
      <c r="A20" s="14" t="s">
        <v>45</v>
      </c>
      <c r="B20" s="14">
        <v>1</v>
      </c>
      <c r="C20" s="26">
        <f t="shared" ref="C20:C24" si="7">B20/SUM($B$19:$B$24)</f>
        <v>5.5865921787709499E-3</v>
      </c>
      <c r="D20" s="14">
        <v>92.04</v>
      </c>
      <c r="E20" s="26">
        <f t="shared" ref="E20:E24" si="8">D20/SUM($D$19:$D$24)</f>
        <v>7.2378975181655203E-2</v>
      </c>
      <c r="F20" s="56">
        <v>0.35</v>
      </c>
      <c r="G20" s="57">
        <f>E20+E21-F20</f>
        <v>-0.2436806014280771</v>
      </c>
      <c r="H20" s="45">
        <f>E20-E36</f>
        <v>7.2378975181655203E-2</v>
      </c>
      <c r="I20" s="14"/>
      <c r="J20" s="14"/>
    </row>
    <row r="21" spans="1:10">
      <c r="A21" s="14" t="s">
        <v>46</v>
      </c>
      <c r="B21" s="14">
        <v>1</v>
      </c>
      <c r="C21" s="26">
        <f t="shared" si="7"/>
        <v>5.5865921787709499E-3</v>
      </c>
      <c r="D21" s="14">
        <v>43.16</v>
      </c>
      <c r="E21" s="26">
        <f t="shared" si="8"/>
        <v>3.3940423390267684E-2</v>
      </c>
      <c r="F21" s="56"/>
      <c r="G21" s="57"/>
      <c r="H21" s="45">
        <f>E21-E37</f>
        <v>3.3940423390267684E-2</v>
      </c>
      <c r="I21" s="14"/>
      <c r="J21" s="14"/>
    </row>
    <row r="22" spans="1:10">
      <c r="A22" s="14" t="s">
        <v>47</v>
      </c>
      <c r="B22" s="14">
        <v>6</v>
      </c>
      <c r="C22" s="26">
        <f t="shared" si="7"/>
        <v>3.3519553072625698E-2</v>
      </c>
      <c r="D22" s="14">
        <v>139.94999999999999</v>
      </c>
      <c r="E22" s="26">
        <f t="shared" si="8"/>
        <v>0.11005473247145418</v>
      </c>
      <c r="F22" s="27">
        <v>0.2</v>
      </c>
      <c r="G22" s="26">
        <f>E22-F22</f>
        <v>-8.9945267528545828E-2</v>
      </c>
      <c r="H22" s="45">
        <f>E22-E38</f>
        <v>0.11005473247145418</v>
      </c>
      <c r="I22" s="14"/>
      <c r="J22" s="14"/>
    </row>
    <row r="23" spans="1:10">
      <c r="A23" s="14" t="s">
        <v>48</v>
      </c>
      <c r="B23" s="14">
        <v>46</v>
      </c>
      <c r="C23" s="26">
        <f t="shared" si="7"/>
        <v>0.25698324022346369</v>
      </c>
      <c r="D23" s="14">
        <v>422.65</v>
      </c>
      <c r="E23" s="26">
        <f t="shared" si="8"/>
        <v>0.33236607844987576</v>
      </c>
      <c r="F23" s="27">
        <v>0.15</v>
      </c>
      <c r="G23" s="26">
        <f t="shared" ref="G23:G24" si="9">E23-F23</f>
        <v>0.18236607844987576</v>
      </c>
      <c r="H23" s="45">
        <f>E23-E39</f>
        <v>0.33236607844987576</v>
      </c>
      <c r="I23" s="14"/>
      <c r="J23" s="14"/>
    </row>
    <row r="24" spans="1:10">
      <c r="A24" s="14" t="s">
        <v>49</v>
      </c>
      <c r="B24" s="14">
        <v>123</v>
      </c>
      <c r="C24" s="26">
        <f t="shared" si="7"/>
        <v>0.68715083798882681</v>
      </c>
      <c r="D24" s="14">
        <v>261.64</v>
      </c>
      <c r="E24" s="26">
        <f t="shared" si="8"/>
        <v>0.2057500550470259</v>
      </c>
      <c r="F24" s="27">
        <v>0.15</v>
      </c>
      <c r="G24" s="26">
        <f t="shared" si="9"/>
        <v>5.5750055047025904E-2</v>
      </c>
      <c r="H24" s="45">
        <f>E24-E40</f>
        <v>0.2057500550470259</v>
      </c>
      <c r="I24" s="14"/>
      <c r="J24" s="14"/>
    </row>
    <row r="25" spans="1:10">
      <c r="A25" s="6" t="s">
        <v>13</v>
      </c>
      <c r="B25" s="55"/>
      <c r="C25" s="58"/>
      <c r="D25" s="58"/>
      <c r="E25" s="58"/>
      <c r="F25" s="58"/>
      <c r="G25" s="58"/>
      <c r="H25" s="7"/>
    </row>
    <row r="26" spans="1:10">
      <c r="A26" s="13" t="s">
        <v>37</v>
      </c>
      <c r="B26" s="13" t="s">
        <v>38</v>
      </c>
      <c r="C26" s="13" t="s">
        <v>39</v>
      </c>
      <c r="D26" s="13" t="s">
        <v>40</v>
      </c>
      <c r="E26" s="13" t="s">
        <v>41</v>
      </c>
      <c r="F26" s="13" t="s">
        <v>42</v>
      </c>
      <c r="G26" s="13" t="s">
        <v>43</v>
      </c>
      <c r="H26" s="7"/>
    </row>
    <row r="27" spans="1:10">
      <c r="A27" s="14" t="s">
        <v>44</v>
      </c>
      <c r="B27" s="14">
        <v>1</v>
      </c>
      <c r="C27" s="15">
        <v>0.01</v>
      </c>
      <c r="D27" s="14">
        <v>152.97</v>
      </c>
      <c r="E27" s="15">
        <v>0.154</v>
      </c>
      <c r="F27" s="16">
        <v>0.15</v>
      </c>
      <c r="G27" s="15">
        <f>E27-F27</f>
        <v>4.0000000000000036E-3</v>
      </c>
      <c r="H27" s="7"/>
    </row>
    <row r="28" spans="1:10">
      <c r="A28" s="14" t="s">
        <v>45</v>
      </c>
      <c r="B28" s="14">
        <v>1</v>
      </c>
      <c r="C28" s="15">
        <v>0.01</v>
      </c>
      <c r="D28" s="14">
        <v>75.92</v>
      </c>
      <c r="E28" s="15">
        <v>7.5999999999999998E-2</v>
      </c>
      <c r="F28" s="56">
        <v>0.35</v>
      </c>
      <c r="G28" s="57">
        <f>E28+E29-F28</f>
        <v>-2.9999999999999472E-3</v>
      </c>
      <c r="H28" s="7"/>
    </row>
    <row r="29" spans="1:10">
      <c r="A29" s="14" t="s">
        <v>46</v>
      </c>
      <c r="B29" s="14">
        <v>6</v>
      </c>
      <c r="C29" s="15">
        <v>0.04</v>
      </c>
      <c r="D29" s="14">
        <v>269.50700000000001</v>
      </c>
      <c r="E29" s="15">
        <v>0.27100000000000002</v>
      </c>
      <c r="F29" s="56"/>
      <c r="G29" s="57"/>
      <c r="H29" s="7"/>
    </row>
    <row r="30" spans="1:10">
      <c r="A30" s="14" t="s">
        <v>47</v>
      </c>
      <c r="B30" s="14">
        <v>24</v>
      </c>
      <c r="C30" s="15">
        <v>0.16</v>
      </c>
      <c r="D30" s="14">
        <v>246.59100000000001</v>
      </c>
      <c r="E30" s="15">
        <v>0.248</v>
      </c>
      <c r="F30" s="16">
        <v>0.2</v>
      </c>
      <c r="G30" s="15">
        <f>E30-F30</f>
        <v>4.7999999999999987E-2</v>
      </c>
      <c r="H30" s="7"/>
    </row>
    <row r="31" spans="1:10">
      <c r="A31" s="14" t="s">
        <v>48</v>
      </c>
      <c r="B31" s="14">
        <v>62</v>
      </c>
      <c r="C31" s="15">
        <v>0.41</v>
      </c>
      <c r="D31" s="14">
        <v>191.417</v>
      </c>
      <c r="E31" s="15">
        <v>0.192</v>
      </c>
      <c r="F31" s="16">
        <v>0.15</v>
      </c>
      <c r="G31" s="15">
        <f t="shared" ref="G31:G32" si="10">E31-F31</f>
        <v>4.200000000000001E-2</v>
      </c>
      <c r="H31" s="7"/>
    </row>
    <row r="32" spans="1:10">
      <c r="A32" s="14" t="s">
        <v>49</v>
      </c>
      <c r="B32" s="14">
        <v>58</v>
      </c>
      <c r="C32" s="15">
        <v>0.38</v>
      </c>
      <c r="D32" s="14">
        <v>58.438000000000002</v>
      </c>
      <c r="E32" s="15">
        <v>5.8999999999999997E-2</v>
      </c>
      <c r="F32" s="16">
        <v>0.15</v>
      </c>
      <c r="G32" s="15">
        <f t="shared" si="10"/>
        <v>-9.0999999999999998E-2</v>
      </c>
      <c r="H32" s="7"/>
    </row>
  </sheetData>
  <mergeCells count="12">
    <mergeCell ref="F28:F29"/>
    <mergeCell ref="G28:G29"/>
    <mergeCell ref="F4:F5"/>
    <mergeCell ref="G4:G5"/>
    <mergeCell ref="B25:G25"/>
    <mergeCell ref="B17:H17"/>
    <mergeCell ref="F20:F21"/>
    <mergeCell ref="G20:G21"/>
    <mergeCell ref="B1:H1"/>
    <mergeCell ref="F12:F13"/>
    <mergeCell ref="G12:G13"/>
    <mergeCell ref="B9:H9"/>
  </mergeCells>
  <phoneticPr fontId="2" type="noConversion"/>
  <conditionalFormatting sqref="G27:G32">
    <cfRule type="cellIs" dxfId="13" priority="48" operator="between">
      <formula>-0.01</formula>
      <formula>0.01</formula>
    </cfRule>
    <cfRule type="cellIs" dxfId="12" priority="49" operator="lessThan">
      <formula>-0.01</formula>
    </cfRule>
    <cfRule type="cellIs" dxfId="11" priority="50" operator="greaterThan">
      <formula>0.01</formula>
    </cfRule>
    <cfRule type="cellIs" dxfId="10" priority="51" operator="lessThan">
      <formula>0</formula>
    </cfRule>
  </conditionalFormatting>
  <conditionalFormatting sqref="G11:G16 G19:G24">
    <cfRule type="cellIs" dxfId="9" priority="19" operator="between">
      <formula>-0.01</formula>
      <formula>0.01</formula>
    </cfRule>
    <cfRule type="cellIs" dxfId="8" priority="20" operator="lessThan">
      <formula>-0.01</formula>
    </cfRule>
    <cfRule type="cellIs" dxfId="7" priority="21" operator="greaterThan">
      <formula>0.01</formula>
    </cfRule>
  </conditionalFormatting>
  <conditionalFormatting sqref="G3:G8">
    <cfRule type="cellIs" dxfId="6" priority="4" operator="between">
      <formula>-0.01</formula>
      <formula>0.01</formula>
    </cfRule>
    <cfRule type="cellIs" dxfId="5" priority="5" operator="lessThan">
      <formula>-0.01</formula>
    </cfRule>
    <cfRule type="cellIs" dxfId="4" priority="6" operator="greaterThan">
      <formula>0.01</formula>
    </cfRule>
  </conditionalFormatting>
  <conditionalFormatting sqref="H3:H8">
    <cfRule type="cellIs" dxfId="3" priority="1" operator="between">
      <formula>-0.01</formula>
      <formula>0.01</formula>
    </cfRule>
    <cfRule type="cellIs" dxfId="2" priority="2" operator="lessThan">
      <formula>-0.01</formula>
    </cfRule>
    <cfRule type="cellIs" dxfId="1" priority="3" operator="greaterThan">
      <formula>0.01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1564B-BC4F-4659-9599-DD347F694BD9}">
  <dimension ref="A1:H10"/>
  <sheetViews>
    <sheetView workbookViewId="0">
      <selection activeCell="O15" sqref="O15"/>
    </sheetView>
  </sheetViews>
  <sheetFormatPr defaultRowHeight="14.25"/>
  <cols>
    <col min="7" max="7" width="18.75" bestFit="1" customWidth="1"/>
  </cols>
  <sheetData>
    <row r="1" spans="1:8">
      <c r="A1" s="37" t="s">
        <v>112</v>
      </c>
      <c r="B1" s="38"/>
      <c r="C1" s="38"/>
      <c r="D1" s="38"/>
    </row>
    <row r="2" spans="1:8" ht="15" thickBot="1">
      <c r="A2" s="39" t="s">
        <v>113</v>
      </c>
      <c r="B2" s="39" t="s">
        <v>114</v>
      </c>
      <c r="C2" s="39" t="s">
        <v>112</v>
      </c>
      <c r="D2" s="39" t="s">
        <v>115</v>
      </c>
      <c r="G2" s="5" t="s">
        <v>58</v>
      </c>
      <c r="H2" s="20">
        <v>3459.93</v>
      </c>
    </row>
    <row r="3" spans="1:8" ht="15" thickBot="1">
      <c r="A3" s="40" t="s">
        <v>124</v>
      </c>
      <c r="B3" s="40">
        <v>348</v>
      </c>
      <c r="C3" s="41">
        <f>SUM(B3:B$9)/SUM($B$3:$B$9)</f>
        <v>1</v>
      </c>
      <c r="D3" s="41">
        <f>B3/SUM(B$3:B$9)</f>
        <v>0.71311475409836067</v>
      </c>
      <c r="G3" s="5" t="s">
        <v>59</v>
      </c>
      <c r="H3">
        <v>808</v>
      </c>
    </row>
    <row r="4" spans="1:8" ht="15" thickBot="1">
      <c r="A4" s="40" t="s">
        <v>125</v>
      </c>
      <c r="B4" s="40">
        <v>77</v>
      </c>
      <c r="C4" s="41">
        <f>SUM(B4:B$9)/SUM($B$3:$B$9)</f>
        <v>0.28688524590163933</v>
      </c>
      <c r="D4" s="41">
        <f>B4/SUM(B$3:B$9)</f>
        <v>0.15778688524590165</v>
      </c>
      <c r="G4" s="5" t="s">
        <v>11</v>
      </c>
      <c r="H4">
        <v>488</v>
      </c>
    </row>
    <row r="5" spans="1:8" ht="15" thickBot="1">
      <c r="A5" s="40" t="s">
        <v>126</v>
      </c>
      <c r="B5" s="40">
        <v>23</v>
      </c>
      <c r="C5" s="41">
        <f>SUM(B5:B$9)/SUM($B$3:$B$9)</f>
        <v>0.12909836065573771</v>
      </c>
      <c r="D5" s="41">
        <f>B5/SUM(B$3:B$9)</f>
        <v>4.7131147540983603E-2</v>
      </c>
      <c r="G5" s="5" t="s">
        <v>60</v>
      </c>
      <c r="H5" s="4">
        <f>H3/H4</f>
        <v>1.6557377049180328</v>
      </c>
    </row>
    <row r="6" spans="1:8" ht="15" thickBot="1">
      <c r="A6" s="40" t="s">
        <v>127</v>
      </c>
      <c r="B6" s="40">
        <v>17</v>
      </c>
      <c r="C6" s="41">
        <f>SUM(B6:B$9)/SUM($B$3:$B$9)</f>
        <v>8.1967213114754092E-2</v>
      </c>
      <c r="D6" s="41">
        <f>B6/SUM(B$3:B$9)</f>
        <v>3.4836065573770489E-2</v>
      </c>
      <c r="G6" s="5" t="s">
        <v>61</v>
      </c>
      <c r="H6" s="20">
        <f>H2/H4</f>
        <v>7.0900204918032781</v>
      </c>
    </row>
    <row r="7" spans="1:8" ht="15" thickBot="1">
      <c r="A7" s="40" t="s">
        <v>128</v>
      </c>
      <c r="B7" s="40">
        <v>5</v>
      </c>
      <c r="C7" s="41">
        <f>SUM(B7:B$9)/SUM($B$3:$B$9)</f>
        <v>4.7131147540983603E-2</v>
      </c>
      <c r="D7" s="41">
        <f>B7/SUM(B$3:B$9)</f>
        <v>1.0245901639344262E-2</v>
      </c>
      <c r="G7" s="59"/>
      <c r="H7" s="59"/>
    </row>
    <row r="8" spans="1:8" ht="15" thickBot="1">
      <c r="A8" s="40" t="s">
        <v>129</v>
      </c>
      <c r="B8" s="40">
        <v>5</v>
      </c>
      <c r="C8" s="41">
        <f>SUM(B8:B$9)/SUM($B$3:$B$9)</f>
        <v>3.6885245901639344E-2</v>
      </c>
      <c r="D8" s="41">
        <f>B8/SUM(B$3:B$9)</f>
        <v>1.0245901639344262E-2</v>
      </c>
      <c r="G8" s="5" t="s">
        <v>62</v>
      </c>
      <c r="H8">
        <f>SUM(复购率!B4:B7)</f>
        <v>122</v>
      </c>
    </row>
    <row r="9" spans="1:8" ht="15.75" thickBot="1">
      <c r="A9" s="42" t="s">
        <v>130</v>
      </c>
      <c r="B9" s="40">
        <v>13</v>
      </c>
      <c r="C9" s="41">
        <f>SUM(B9:B$9)/SUM($B$3:$B$9)</f>
        <v>2.663934426229508E-2</v>
      </c>
      <c r="D9" s="41">
        <f>B9/SUM(B$3:B$9)</f>
        <v>2.663934426229508E-2</v>
      </c>
      <c r="G9" s="5" t="s">
        <v>63</v>
      </c>
      <c r="H9">
        <f>SUM(复购率!B8:B9)</f>
        <v>18</v>
      </c>
    </row>
    <row r="10" spans="1:8">
      <c r="B10">
        <f>SUM(B4:B9)</f>
        <v>140</v>
      </c>
      <c r="G10" s="5" t="s">
        <v>64</v>
      </c>
      <c r="H10" s="3">
        <f>(H8+H9)/H4</f>
        <v>0.28688524590163933</v>
      </c>
    </row>
  </sheetData>
  <mergeCells count="1">
    <mergeCell ref="G7:H7"/>
  </mergeCells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48909-9790-463F-A6C4-E977DE3DB274}">
  <dimension ref="A1:I111"/>
  <sheetViews>
    <sheetView workbookViewId="0">
      <selection activeCell="T27" sqref="T27"/>
    </sheetView>
  </sheetViews>
  <sheetFormatPr defaultRowHeight="14.25"/>
  <cols>
    <col min="1" max="1" width="10.875" bestFit="1" customWidth="1"/>
    <col min="2" max="2" width="30.875" bestFit="1" customWidth="1"/>
    <col min="3" max="3" width="6.25" bestFit="1" customWidth="1"/>
    <col min="4" max="4" width="11" bestFit="1" customWidth="1"/>
    <col min="7" max="7" width="17.75" bestFit="1" customWidth="1"/>
    <col min="8" max="8" width="9.125" bestFit="1" customWidth="1"/>
    <col min="9" max="9" width="5.25" bestFit="1" customWidth="1"/>
    <col min="10" max="15" width="3.5" bestFit="1" customWidth="1"/>
    <col min="16" max="16" width="2.5" bestFit="1" customWidth="1"/>
    <col min="17" max="17" width="3.5" bestFit="1" customWidth="1"/>
    <col min="18" max="18" width="6.5" bestFit="1" customWidth="1"/>
    <col min="19" max="19" width="5.25" bestFit="1" customWidth="1"/>
  </cols>
  <sheetData>
    <row r="1" spans="1:9">
      <c r="A1" t="s">
        <v>131</v>
      </c>
      <c r="B1" t="s">
        <v>132</v>
      </c>
      <c r="C1" t="s">
        <v>133</v>
      </c>
      <c r="D1" t="s">
        <v>134</v>
      </c>
    </row>
    <row r="2" spans="1:9">
      <c r="A2" t="s">
        <v>68</v>
      </c>
      <c r="B2" t="s">
        <v>135</v>
      </c>
      <c r="C2">
        <v>7</v>
      </c>
      <c r="D2">
        <v>1</v>
      </c>
    </row>
    <row r="3" spans="1:9">
      <c r="A3" t="s">
        <v>68</v>
      </c>
      <c r="B3" t="s">
        <v>135</v>
      </c>
      <c r="C3">
        <v>4</v>
      </c>
      <c r="D3">
        <v>1</v>
      </c>
      <c r="G3" s="61" t="s">
        <v>178</v>
      </c>
      <c r="H3" s="61" t="s">
        <v>179</v>
      </c>
    </row>
    <row r="4" spans="1:9">
      <c r="A4" t="s">
        <v>68</v>
      </c>
      <c r="B4" t="s">
        <v>136</v>
      </c>
      <c r="C4">
        <v>3</v>
      </c>
      <c r="D4">
        <v>3</v>
      </c>
      <c r="G4" s="61" t="s">
        <v>166</v>
      </c>
      <c r="H4">
        <v>2</v>
      </c>
      <c r="I4" t="s">
        <v>177</v>
      </c>
    </row>
    <row r="5" spans="1:9">
      <c r="A5" t="s">
        <v>68</v>
      </c>
      <c r="B5" t="s">
        <v>136</v>
      </c>
      <c r="C5">
        <v>1</v>
      </c>
      <c r="D5">
        <v>3</v>
      </c>
      <c r="G5" s="62" t="s">
        <v>167</v>
      </c>
      <c r="H5" s="12">
        <v>2</v>
      </c>
      <c r="I5" s="12">
        <v>2</v>
      </c>
    </row>
    <row r="6" spans="1:9">
      <c r="A6" t="s">
        <v>68</v>
      </c>
      <c r="B6" t="s">
        <v>136</v>
      </c>
      <c r="C6">
        <v>5</v>
      </c>
      <c r="D6">
        <v>1</v>
      </c>
      <c r="G6" s="62" t="s">
        <v>168</v>
      </c>
      <c r="H6" s="12">
        <v>5</v>
      </c>
      <c r="I6" s="12">
        <v>5</v>
      </c>
    </row>
    <row r="7" spans="1:9">
      <c r="A7" t="s">
        <v>68</v>
      </c>
      <c r="B7" t="s">
        <v>136</v>
      </c>
      <c r="C7">
        <v>2</v>
      </c>
      <c r="D7">
        <v>6</v>
      </c>
      <c r="G7" s="62" t="s">
        <v>169</v>
      </c>
      <c r="H7" s="12">
        <v>2</v>
      </c>
      <c r="I7" s="12">
        <v>2</v>
      </c>
    </row>
    <row r="8" spans="1:9">
      <c r="A8" t="s">
        <v>68</v>
      </c>
      <c r="B8" t="s">
        <v>136</v>
      </c>
      <c r="C8">
        <v>4</v>
      </c>
      <c r="D8">
        <v>3</v>
      </c>
      <c r="G8" s="62" t="s">
        <v>170</v>
      </c>
      <c r="H8" s="12">
        <v>36</v>
      </c>
      <c r="I8" s="12">
        <v>36</v>
      </c>
    </row>
    <row r="9" spans="1:9">
      <c r="A9" t="s">
        <v>68</v>
      </c>
      <c r="B9" t="s">
        <v>137</v>
      </c>
      <c r="C9">
        <v>2</v>
      </c>
      <c r="D9">
        <v>4</v>
      </c>
      <c r="G9" s="62" t="s">
        <v>171</v>
      </c>
      <c r="H9" s="12">
        <v>11</v>
      </c>
      <c r="I9" s="12">
        <v>11</v>
      </c>
    </row>
    <row r="10" spans="1:9">
      <c r="A10" t="s">
        <v>68</v>
      </c>
      <c r="B10" t="s">
        <v>137</v>
      </c>
      <c r="C10">
        <v>4</v>
      </c>
      <c r="D10">
        <v>2</v>
      </c>
      <c r="G10" s="62" t="s">
        <v>173</v>
      </c>
      <c r="H10" s="12">
        <v>4</v>
      </c>
      <c r="I10" s="12">
        <v>4</v>
      </c>
    </row>
    <row r="11" spans="1:9">
      <c r="A11" t="s">
        <v>68</v>
      </c>
      <c r="B11" t="s">
        <v>137</v>
      </c>
      <c r="C11">
        <v>5</v>
      </c>
      <c r="D11">
        <v>2</v>
      </c>
      <c r="G11" s="62" t="s">
        <v>174</v>
      </c>
      <c r="H11" s="12">
        <v>7</v>
      </c>
      <c r="I11" s="12">
        <v>7</v>
      </c>
    </row>
    <row r="12" spans="1:9">
      <c r="A12" t="s">
        <v>68</v>
      </c>
      <c r="B12" t="s">
        <v>137</v>
      </c>
      <c r="C12">
        <v>1</v>
      </c>
      <c r="D12">
        <v>14</v>
      </c>
      <c r="G12" s="62" t="s">
        <v>175</v>
      </c>
      <c r="H12" s="12">
        <v>3</v>
      </c>
      <c r="I12" s="12">
        <v>3</v>
      </c>
    </row>
    <row r="13" spans="1:9">
      <c r="A13" t="s">
        <v>68</v>
      </c>
      <c r="B13" t="s">
        <v>137</v>
      </c>
      <c r="C13">
        <v>3</v>
      </c>
      <c r="D13">
        <v>1</v>
      </c>
      <c r="G13" s="62" t="s">
        <v>176</v>
      </c>
      <c r="H13" s="12">
        <v>69</v>
      </c>
      <c r="I13" s="12">
        <v>69</v>
      </c>
    </row>
    <row r="14" spans="1:9">
      <c r="A14" t="s">
        <v>68</v>
      </c>
      <c r="B14" t="s">
        <v>138</v>
      </c>
      <c r="C14">
        <v>6</v>
      </c>
      <c r="D14">
        <v>2</v>
      </c>
      <c r="G14" s="62" t="s">
        <v>177</v>
      </c>
      <c r="H14" s="12">
        <v>139</v>
      </c>
      <c r="I14" s="12">
        <v>139</v>
      </c>
    </row>
    <row r="15" spans="1:9">
      <c r="A15" t="s">
        <v>68</v>
      </c>
      <c r="B15" t="s">
        <v>138</v>
      </c>
      <c r="C15">
        <v>5</v>
      </c>
      <c r="D15">
        <v>1</v>
      </c>
    </row>
    <row r="16" spans="1:9">
      <c r="A16" t="s">
        <v>68</v>
      </c>
      <c r="B16" t="s">
        <v>138</v>
      </c>
      <c r="C16">
        <v>1</v>
      </c>
      <c r="D16">
        <v>1</v>
      </c>
    </row>
    <row r="17" spans="1:4">
      <c r="A17" t="s">
        <v>68</v>
      </c>
      <c r="B17" t="s">
        <v>138</v>
      </c>
      <c r="C17">
        <v>2</v>
      </c>
      <c r="D17">
        <v>1</v>
      </c>
    </row>
    <row r="18" spans="1:4">
      <c r="A18" t="s">
        <v>68</v>
      </c>
      <c r="B18" t="s">
        <v>138</v>
      </c>
      <c r="C18">
        <v>3</v>
      </c>
      <c r="D18">
        <v>1</v>
      </c>
    </row>
    <row r="19" spans="1:4">
      <c r="A19" t="s">
        <v>73</v>
      </c>
      <c r="B19" t="s">
        <v>139</v>
      </c>
      <c r="C19">
        <v>8</v>
      </c>
      <c r="D19">
        <v>1</v>
      </c>
    </row>
    <row r="20" spans="1:4">
      <c r="A20" t="s">
        <v>73</v>
      </c>
      <c r="B20" t="s">
        <v>140</v>
      </c>
      <c r="C20">
        <v>9</v>
      </c>
      <c r="D20">
        <v>1</v>
      </c>
    </row>
    <row r="21" spans="1:4">
      <c r="A21" t="s">
        <v>73</v>
      </c>
      <c r="B21" t="s">
        <v>141</v>
      </c>
      <c r="C21">
        <v>2</v>
      </c>
      <c r="D21">
        <v>1</v>
      </c>
    </row>
    <row r="22" spans="1:4">
      <c r="A22" t="s">
        <v>73</v>
      </c>
      <c r="B22" t="s">
        <v>141</v>
      </c>
      <c r="C22">
        <v>1</v>
      </c>
      <c r="D22">
        <v>2</v>
      </c>
    </row>
    <row r="23" spans="1:4">
      <c r="A23" t="s">
        <v>73</v>
      </c>
      <c r="B23" t="s">
        <v>141</v>
      </c>
      <c r="C23">
        <v>6</v>
      </c>
      <c r="D23">
        <v>1</v>
      </c>
    </row>
    <row r="24" spans="1:4">
      <c r="A24" t="s">
        <v>73</v>
      </c>
      <c r="B24" t="s">
        <v>141</v>
      </c>
      <c r="C24">
        <v>7</v>
      </c>
      <c r="D24">
        <v>4</v>
      </c>
    </row>
    <row r="25" spans="1:4">
      <c r="A25" t="s">
        <v>73</v>
      </c>
      <c r="B25" t="s">
        <v>141</v>
      </c>
      <c r="C25">
        <v>3</v>
      </c>
      <c r="D25">
        <v>3</v>
      </c>
    </row>
    <row r="26" spans="1:4">
      <c r="A26" t="s">
        <v>73</v>
      </c>
      <c r="B26" t="s">
        <v>141</v>
      </c>
      <c r="C26">
        <v>10</v>
      </c>
      <c r="D26">
        <v>1</v>
      </c>
    </row>
    <row r="27" spans="1:4">
      <c r="A27" t="s">
        <v>73</v>
      </c>
      <c r="B27" t="s">
        <v>141</v>
      </c>
      <c r="C27">
        <v>5</v>
      </c>
      <c r="D27">
        <v>1</v>
      </c>
    </row>
    <row r="28" spans="1:4">
      <c r="A28" t="s">
        <v>73</v>
      </c>
      <c r="B28" t="s">
        <v>141</v>
      </c>
      <c r="C28">
        <v>4</v>
      </c>
      <c r="D28">
        <v>1</v>
      </c>
    </row>
    <row r="29" spans="1:4">
      <c r="A29" t="s">
        <v>73</v>
      </c>
      <c r="B29" t="s">
        <v>142</v>
      </c>
      <c r="C29">
        <v>4</v>
      </c>
      <c r="D29">
        <v>1</v>
      </c>
    </row>
    <row r="30" spans="1:4">
      <c r="A30" t="s">
        <v>73</v>
      </c>
      <c r="B30" t="s">
        <v>142</v>
      </c>
      <c r="C30">
        <v>8</v>
      </c>
      <c r="D30">
        <v>1</v>
      </c>
    </row>
    <row r="31" spans="1:4">
      <c r="A31" t="s">
        <v>73</v>
      </c>
      <c r="B31" t="s">
        <v>143</v>
      </c>
      <c r="C31">
        <v>3</v>
      </c>
      <c r="D31">
        <v>1</v>
      </c>
    </row>
    <row r="32" spans="1:4">
      <c r="A32" t="s">
        <v>73</v>
      </c>
      <c r="B32" t="s">
        <v>144</v>
      </c>
      <c r="C32">
        <v>6</v>
      </c>
      <c r="D32">
        <v>1</v>
      </c>
    </row>
    <row r="33" spans="1:4">
      <c r="A33" t="s">
        <v>73</v>
      </c>
      <c r="B33" t="s">
        <v>145</v>
      </c>
      <c r="C33">
        <v>3</v>
      </c>
      <c r="D33">
        <v>1</v>
      </c>
    </row>
    <row r="34" spans="1:4">
      <c r="A34" t="s">
        <v>73</v>
      </c>
      <c r="B34" t="s">
        <v>145</v>
      </c>
      <c r="C34">
        <v>2</v>
      </c>
      <c r="D34">
        <v>1</v>
      </c>
    </row>
    <row r="35" spans="1:4">
      <c r="A35" t="s">
        <v>73</v>
      </c>
      <c r="B35" t="s">
        <v>146</v>
      </c>
      <c r="C35">
        <v>5</v>
      </c>
      <c r="D35">
        <v>1</v>
      </c>
    </row>
    <row r="36" spans="1:4">
      <c r="A36" t="s">
        <v>70</v>
      </c>
      <c r="B36" t="s">
        <v>147</v>
      </c>
      <c r="C36">
        <v>4</v>
      </c>
      <c r="D36">
        <v>1</v>
      </c>
    </row>
    <row r="37" spans="1:4">
      <c r="A37" t="s">
        <v>70</v>
      </c>
      <c r="B37" t="s">
        <v>147</v>
      </c>
      <c r="C37">
        <v>2</v>
      </c>
      <c r="D37">
        <v>1</v>
      </c>
    </row>
    <row r="38" spans="1:4">
      <c r="A38" t="s">
        <v>70</v>
      </c>
      <c r="B38" t="s">
        <v>147</v>
      </c>
      <c r="C38">
        <v>5</v>
      </c>
      <c r="D38">
        <v>1</v>
      </c>
    </row>
    <row r="39" spans="1:4">
      <c r="A39" t="s">
        <v>70</v>
      </c>
      <c r="B39" t="s">
        <v>147</v>
      </c>
      <c r="C39">
        <v>8</v>
      </c>
      <c r="D39">
        <v>1</v>
      </c>
    </row>
    <row r="40" spans="1:4">
      <c r="A40" t="s">
        <v>70</v>
      </c>
      <c r="B40" t="s">
        <v>148</v>
      </c>
      <c r="C40">
        <v>2</v>
      </c>
      <c r="D40">
        <v>1</v>
      </c>
    </row>
    <row r="41" spans="1:4">
      <c r="A41" t="s">
        <v>70</v>
      </c>
      <c r="B41" t="s">
        <v>148</v>
      </c>
      <c r="C41">
        <v>1</v>
      </c>
      <c r="D41">
        <v>1</v>
      </c>
    </row>
    <row r="42" spans="1:4">
      <c r="A42" t="s">
        <v>70</v>
      </c>
      <c r="B42" t="s">
        <v>148</v>
      </c>
      <c r="C42">
        <v>4</v>
      </c>
      <c r="D42">
        <v>2</v>
      </c>
    </row>
    <row r="43" spans="1:4">
      <c r="A43" t="s">
        <v>70</v>
      </c>
      <c r="B43" t="s">
        <v>149</v>
      </c>
      <c r="C43">
        <v>7</v>
      </c>
      <c r="D43">
        <v>2</v>
      </c>
    </row>
    <row r="44" spans="1:4">
      <c r="A44" t="s">
        <v>70</v>
      </c>
      <c r="B44" t="s">
        <v>149</v>
      </c>
      <c r="C44">
        <v>3</v>
      </c>
      <c r="D44">
        <v>2</v>
      </c>
    </row>
    <row r="45" spans="1:4">
      <c r="A45" t="s">
        <v>70</v>
      </c>
      <c r="B45" t="s">
        <v>149</v>
      </c>
      <c r="C45">
        <v>2</v>
      </c>
      <c r="D45">
        <v>2</v>
      </c>
    </row>
    <row r="46" spans="1:4">
      <c r="A46" t="s">
        <v>70</v>
      </c>
      <c r="B46" t="s">
        <v>149</v>
      </c>
      <c r="C46">
        <v>4</v>
      </c>
      <c r="D46">
        <v>1</v>
      </c>
    </row>
    <row r="47" spans="1:4">
      <c r="A47" t="s">
        <v>66</v>
      </c>
      <c r="B47" t="s">
        <v>150</v>
      </c>
      <c r="C47">
        <v>8</v>
      </c>
      <c r="D47">
        <v>1</v>
      </c>
    </row>
    <row r="48" spans="1:4">
      <c r="A48" t="s">
        <v>66</v>
      </c>
      <c r="B48" t="s">
        <v>151</v>
      </c>
      <c r="C48">
        <v>8</v>
      </c>
      <c r="D48">
        <v>1</v>
      </c>
    </row>
    <row r="49" spans="1:4">
      <c r="A49" t="s">
        <v>66</v>
      </c>
      <c r="B49" t="s">
        <v>151</v>
      </c>
      <c r="C49">
        <v>7</v>
      </c>
      <c r="D49">
        <v>2</v>
      </c>
    </row>
    <row r="50" spans="1:4">
      <c r="A50" t="s">
        <v>66</v>
      </c>
      <c r="B50" t="s">
        <v>151</v>
      </c>
      <c r="C50">
        <v>2</v>
      </c>
      <c r="D50">
        <v>2</v>
      </c>
    </row>
    <row r="51" spans="1:4">
      <c r="A51" t="s">
        <v>66</v>
      </c>
      <c r="B51" t="s">
        <v>151</v>
      </c>
      <c r="C51">
        <v>3</v>
      </c>
      <c r="D51">
        <v>3</v>
      </c>
    </row>
    <row r="52" spans="1:4">
      <c r="A52" t="s">
        <v>66</v>
      </c>
      <c r="B52" t="s">
        <v>151</v>
      </c>
      <c r="C52">
        <v>1</v>
      </c>
      <c r="D52">
        <v>2</v>
      </c>
    </row>
    <row r="53" spans="1:4">
      <c r="A53" t="s">
        <v>66</v>
      </c>
      <c r="B53" t="s">
        <v>151</v>
      </c>
      <c r="C53">
        <v>4</v>
      </c>
      <c r="D53">
        <v>3</v>
      </c>
    </row>
    <row r="54" spans="1:4">
      <c r="A54" t="s">
        <v>66</v>
      </c>
      <c r="B54" t="s">
        <v>151</v>
      </c>
      <c r="C54">
        <v>5</v>
      </c>
      <c r="D54">
        <v>1</v>
      </c>
    </row>
    <row r="55" spans="1:4">
      <c r="A55" t="s">
        <v>32</v>
      </c>
      <c r="B55" t="s">
        <v>152</v>
      </c>
      <c r="C55">
        <v>3</v>
      </c>
      <c r="D55">
        <v>1</v>
      </c>
    </row>
    <row r="56" spans="1:4">
      <c r="A56" t="s">
        <v>32</v>
      </c>
      <c r="B56" t="s">
        <v>152</v>
      </c>
      <c r="C56">
        <v>1</v>
      </c>
      <c r="D56">
        <v>314</v>
      </c>
    </row>
    <row r="57" spans="1:4">
      <c r="A57" t="s">
        <v>32</v>
      </c>
      <c r="B57" t="s">
        <v>152</v>
      </c>
      <c r="C57">
        <v>2</v>
      </c>
      <c r="D57">
        <v>3</v>
      </c>
    </row>
    <row r="58" spans="1:4">
      <c r="A58" t="s">
        <v>32</v>
      </c>
      <c r="B58" t="s">
        <v>153</v>
      </c>
      <c r="C58">
        <v>1</v>
      </c>
      <c r="D58">
        <v>137</v>
      </c>
    </row>
    <row r="59" spans="1:4">
      <c r="A59" t="s">
        <v>32</v>
      </c>
      <c r="B59" t="s">
        <v>153</v>
      </c>
      <c r="C59">
        <v>2</v>
      </c>
      <c r="D59">
        <v>4</v>
      </c>
    </row>
    <row r="60" spans="1:4">
      <c r="A60" t="s">
        <v>72</v>
      </c>
      <c r="B60" t="s">
        <v>154</v>
      </c>
      <c r="C60">
        <v>10</v>
      </c>
      <c r="D60">
        <v>1</v>
      </c>
    </row>
    <row r="61" spans="1:4">
      <c r="A61" t="s">
        <v>72</v>
      </c>
      <c r="B61" t="s">
        <v>155</v>
      </c>
      <c r="C61">
        <v>4</v>
      </c>
      <c r="D61">
        <v>2</v>
      </c>
    </row>
    <row r="62" spans="1:4">
      <c r="A62" t="s">
        <v>72</v>
      </c>
      <c r="B62" t="s">
        <v>155</v>
      </c>
      <c r="C62">
        <v>9</v>
      </c>
      <c r="D62">
        <v>1</v>
      </c>
    </row>
    <row r="63" spans="1:4">
      <c r="A63" t="s">
        <v>72</v>
      </c>
      <c r="B63" t="s">
        <v>155</v>
      </c>
      <c r="C63">
        <v>6</v>
      </c>
      <c r="D63">
        <v>2</v>
      </c>
    </row>
    <row r="64" spans="1:4">
      <c r="A64" t="s">
        <v>72</v>
      </c>
      <c r="B64" t="s">
        <v>155</v>
      </c>
      <c r="C64">
        <v>3</v>
      </c>
      <c r="D64">
        <v>10</v>
      </c>
    </row>
    <row r="65" spans="1:4">
      <c r="A65" t="s">
        <v>72</v>
      </c>
      <c r="B65" t="s">
        <v>155</v>
      </c>
      <c r="C65">
        <v>5</v>
      </c>
      <c r="D65">
        <v>1</v>
      </c>
    </row>
    <row r="66" spans="1:4">
      <c r="A66" t="s">
        <v>72</v>
      </c>
      <c r="B66" t="s">
        <v>156</v>
      </c>
      <c r="C66">
        <v>4</v>
      </c>
      <c r="D66">
        <v>2</v>
      </c>
    </row>
    <row r="67" spans="1:4">
      <c r="A67" t="s">
        <v>72</v>
      </c>
      <c r="B67" t="s">
        <v>156</v>
      </c>
      <c r="C67">
        <v>6</v>
      </c>
      <c r="D67">
        <v>2</v>
      </c>
    </row>
    <row r="68" spans="1:4">
      <c r="A68" t="s">
        <v>72</v>
      </c>
      <c r="B68" t="s">
        <v>156</v>
      </c>
      <c r="C68">
        <v>9</v>
      </c>
      <c r="D68">
        <v>1</v>
      </c>
    </row>
    <row r="69" spans="1:4">
      <c r="A69" t="s">
        <v>72</v>
      </c>
      <c r="B69" t="s">
        <v>156</v>
      </c>
      <c r="C69">
        <v>7</v>
      </c>
      <c r="D69">
        <v>1</v>
      </c>
    </row>
    <row r="70" spans="1:4">
      <c r="A70" t="s">
        <v>72</v>
      </c>
      <c r="B70" t="s">
        <v>157</v>
      </c>
      <c r="C70">
        <v>9</v>
      </c>
      <c r="D70">
        <v>2</v>
      </c>
    </row>
    <row r="71" spans="1:4">
      <c r="A71" t="s">
        <v>72</v>
      </c>
      <c r="B71" t="s">
        <v>158</v>
      </c>
      <c r="C71">
        <v>3</v>
      </c>
      <c r="D71">
        <v>5</v>
      </c>
    </row>
    <row r="72" spans="1:4">
      <c r="A72" t="s">
        <v>72</v>
      </c>
      <c r="B72" t="s">
        <v>158</v>
      </c>
      <c r="C72">
        <v>5</v>
      </c>
      <c r="D72">
        <v>1</v>
      </c>
    </row>
    <row r="73" spans="1:4">
      <c r="A73" t="s">
        <v>72</v>
      </c>
      <c r="B73" t="s">
        <v>158</v>
      </c>
      <c r="C73">
        <v>2</v>
      </c>
      <c r="D73">
        <v>48</v>
      </c>
    </row>
    <row r="74" spans="1:4">
      <c r="A74" t="s">
        <v>72</v>
      </c>
      <c r="B74" t="s">
        <v>159</v>
      </c>
      <c r="C74">
        <v>6</v>
      </c>
      <c r="D74">
        <v>3</v>
      </c>
    </row>
    <row r="75" spans="1:4">
      <c r="A75" t="s">
        <v>72</v>
      </c>
      <c r="B75" t="s">
        <v>159</v>
      </c>
      <c r="C75">
        <v>9</v>
      </c>
      <c r="D75">
        <v>2</v>
      </c>
    </row>
    <row r="76" spans="1:4">
      <c r="A76" t="s">
        <v>72</v>
      </c>
      <c r="B76" t="s">
        <v>159</v>
      </c>
      <c r="C76">
        <v>2</v>
      </c>
      <c r="D76">
        <v>1</v>
      </c>
    </row>
    <row r="77" spans="1:4">
      <c r="A77" t="s">
        <v>72</v>
      </c>
      <c r="B77" t="s">
        <v>159</v>
      </c>
      <c r="C77">
        <v>4</v>
      </c>
      <c r="D77">
        <v>3</v>
      </c>
    </row>
    <row r="78" spans="1:4">
      <c r="A78" t="s">
        <v>72</v>
      </c>
      <c r="B78" t="s">
        <v>159</v>
      </c>
      <c r="C78">
        <v>3</v>
      </c>
      <c r="D78">
        <v>1</v>
      </c>
    </row>
    <row r="79" spans="1:4">
      <c r="A79" t="s">
        <v>72</v>
      </c>
      <c r="B79" t="s">
        <v>159</v>
      </c>
      <c r="C79">
        <v>8</v>
      </c>
      <c r="D79">
        <v>1</v>
      </c>
    </row>
    <row r="80" spans="1:4">
      <c r="A80" t="s">
        <v>72</v>
      </c>
      <c r="B80" t="s">
        <v>159</v>
      </c>
      <c r="C80">
        <v>10</v>
      </c>
      <c r="D80">
        <v>1</v>
      </c>
    </row>
    <row r="81" spans="1:4">
      <c r="A81" t="s">
        <v>72</v>
      </c>
      <c r="B81" t="s">
        <v>159</v>
      </c>
      <c r="C81">
        <v>7</v>
      </c>
      <c r="D81">
        <v>4</v>
      </c>
    </row>
    <row r="82" spans="1:4">
      <c r="A82" t="s">
        <v>72</v>
      </c>
      <c r="B82" t="s">
        <v>160</v>
      </c>
      <c r="C82">
        <v>8</v>
      </c>
      <c r="D82">
        <v>2</v>
      </c>
    </row>
    <row r="83" spans="1:4">
      <c r="A83" t="s">
        <v>72</v>
      </c>
      <c r="B83" t="s">
        <v>160</v>
      </c>
      <c r="C83">
        <v>10</v>
      </c>
      <c r="D83">
        <v>2</v>
      </c>
    </row>
    <row r="84" spans="1:4">
      <c r="A84" t="s">
        <v>72</v>
      </c>
      <c r="B84" t="s">
        <v>161</v>
      </c>
      <c r="C84">
        <v>1</v>
      </c>
      <c r="D84">
        <v>2</v>
      </c>
    </row>
    <row r="85" spans="1:4">
      <c r="A85" t="s">
        <v>72</v>
      </c>
      <c r="B85" t="s">
        <v>161</v>
      </c>
      <c r="C85">
        <v>8</v>
      </c>
      <c r="D85">
        <v>1</v>
      </c>
    </row>
    <row r="86" spans="1:4">
      <c r="A86" t="s">
        <v>72</v>
      </c>
      <c r="B86" t="s">
        <v>161</v>
      </c>
      <c r="C86">
        <v>7</v>
      </c>
      <c r="D86">
        <v>2</v>
      </c>
    </row>
    <row r="87" spans="1:4">
      <c r="A87" t="s">
        <v>72</v>
      </c>
      <c r="B87" t="s">
        <v>161</v>
      </c>
      <c r="C87">
        <v>4</v>
      </c>
      <c r="D87">
        <v>3</v>
      </c>
    </row>
    <row r="88" spans="1:4">
      <c r="A88" t="s">
        <v>72</v>
      </c>
      <c r="B88" t="s">
        <v>161</v>
      </c>
      <c r="C88">
        <v>2</v>
      </c>
      <c r="D88">
        <v>20</v>
      </c>
    </row>
    <row r="89" spans="1:4">
      <c r="A89" t="s">
        <v>72</v>
      </c>
      <c r="B89" t="s">
        <v>161</v>
      </c>
      <c r="C89">
        <v>6</v>
      </c>
      <c r="D89">
        <v>4</v>
      </c>
    </row>
    <row r="90" spans="1:4">
      <c r="A90" t="s">
        <v>72</v>
      </c>
      <c r="B90" t="s">
        <v>161</v>
      </c>
      <c r="C90">
        <v>3</v>
      </c>
      <c r="D90">
        <v>11</v>
      </c>
    </row>
    <row r="91" spans="1:4">
      <c r="A91" t="s">
        <v>72</v>
      </c>
      <c r="B91" t="s">
        <v>161</v>
      </c>
      <c r="C91">
        <v>5</v>
      </c>
      <c r="D91">
        <v>4</v>
      </c>
    </row>
    <row r="92" spans="1:4">
      <c r="A92" t="s">
        <v>65</v>
      </c>
      <c r="B92" t="s">
        <v>162</v>
      </c>
      <c r="C92">
        <v>5</v>
      </c>
      <c r="D92">
        <v>4</v>
      </c>
    </row>
    <row r="93" spans="1:4">
      <c r="A93" t="s">
        <v>65</v>
      </c>
      <c r="B93" t="s">
        <v>162</v>
      </c>
      <c r="C93">
        <v>6</v>
      </c>
      <c r="D93">
        <v>2</v>
      </c>
    </row>
    <row r="94" spans="1:4">
      <c r="A94" t="s">
        <v>65</v>
      </c>
      <c r="B94" t="s">
        <v>162</v>
      </c>
      <c r="C94">
        <v>4</v>
      </c>
      <c r="D94">
        <v>4</v>
      </c>
    </row>
    <row r="95" spans="1:4">
      <c r="A95" t="s">
        <v>65</v>
      </c>
      <c r="B95" t="s">
        <v>162</v>
      </c>
      <c r="C95">
        <v>3</v>
      </c>
      <c r="D95">
        <v>11</v>
      </c>
    </row>
    <row r="96" spans="1:4">
      <c r="A96" t="s">
        <v>65</v>
      </c>
      <c r="B96" t="s">
        <v>162</v>
      </c>
      <c r="C96">
        <v>2</v>
      </c>
      <c r="D96">
        <v>5</v>
      </c>
    </row>
    <row r="97" spans="1:4">
      <c r="A97" t="s">
        <v>69</v>
      </c>
      <c r="B97" t="s">
        <v>163</v>
      </c>
      <c r="C97">
        <v>5</v>
      </c>
      <c r="D97">
        <v>1</v>
      </c>
    </row>
    <row r="98" spans="1:4">
      <c r="A98" t="s">
        <v>69</v>
      </c>
      <c r="B98" t="s">
        <v>163</v>
      </c>
      <c r="C98">
        <v>4</v>
      </c>
      <c r="D98">
        <v>1</v>
      </c>
    </row>
    <row r="99" spans="1:4">
      <c r="A99" t="s">
        <v>69</v>
      </c>
      <c r="B99" t="s">
        <v>163</v>
      </c>
      <c r="C99">
        <v>1</v>
      </c>
      <c r="D99">
        <v>1</v>
      </c>
    </row>
    <row r="100" spans="1:4">
      <c r="A100" t="s">
        <v>69</v>
      </c>
      <c r="B100" t="s">
        <v>163</v>
      </c>
      <c r="C100">
        <v>6</v>
      </c>
      <c r="D100">
        <v>2</v>
      </c>
    </row>
    <row r="101" spans="1:4">
      <c r="A101" t="s">
        <v>69</v>
      </c>
      <c r="B101" t="s">
        <v>163</v>
      </c>
      <c r="C101">
        <v>8</v>
      </c>
      <c r="D101">
        <v>2</v>
      </c>
    </row>
    <row r="102" spans="1:4">
      <c r="A102" t="s">
        <v>67</v>
      </c>
      <c r="B102" t="s">
        <v>164</v>
      </c>
      <c r="C102">
        <v>5</v>
      </c>
      <c r="D102">
        <v>3</v>
      </c>
    </row>
    <row r="103" spans="1:4">
      <c r="A103" t="s">
        <v>67</v>
      </c>
      <c r="B103" t="s">
        <v>164</v>
      </c>
      <c r="C103">
        <v>1</v>
      </c>
      <c r="D103">
        <v>9</v>
      </c>
    </row>
    <row r="104" spans="1:4">
      <c r="A104" t="s">
        <v>67</v>
      </c>
      <c r="B104" t="s">
        <v>164</v>
      </c>
      <c r="C104">
        <v>2</v>
      </c>
      <c r="D104">
        <v>36</v>
      </c>
    </row>
    <row r="105" spans="1:4">
      <c r="A105" t="s">
        <v>67</v>
      </c>
      <c r="B105" t="s">
        <v>164</v>
      </c>
      <c r="C105">
        <v>8</v>
      </c>
      <c r="D105">
        <v>1</v>
      </c>
    </row>
    <row r="106" spans="1:4">
      <c r="A106" t="s">
        <v>67</v>
      </c>
      <c r="B106" t="s">
        <v>164</v>
      </c>
      <c r="C106">
        <v>3</v>
      </c>
      <c r="D106">
        <v>7</v>
      </c>
    </row>
    <row r="107" spans="1:4">
      <c r="A107" t="s">
        <v>67</v>
      </c>
      <c r="B107" t="s">
        <v>164</v>
      </c>
      <c r="C107">
        <v>4</v>
      </c>
      <c r="D107">
        <v>9</v>
      </c>
    </row>
    <row r="108" spans="1:4">
      <c r="A108" t="s">
        <v>71</v>
      </c>
      <c r="B108" t="s">
        <v>165</v>
      </c>
      <c r="C108">
        <v>1</v>
      </c>
      <c r="D108">
        <v>3</v>
      </c>
    </row>
    <row r="109" spans="1:4">
      <c r="A109" t="s">
        <v>71</v>
      </c>
      <c r="B109" t="s">
        <v>165</v>
      </c>
      <c r="C109">
        <v>6</v>
      </c>
      <c r="D109">
        <v>2</v>
      </c>
    </row>
    <row r="110" spans="1:4">
      <c r="A110" t="s">
        <v>71</v>
      </c>
      <c r="B110" t="s">
        <v>165</v>
      </c>
      <c r="C110">
        <v>3</v>
      </c>
      <c r="D110">
        <v>1</v>
      </c>
    </row>
    <row r="111" spans="1:4">
      <c r="A111" t="s">
        <v>71</v>
      </c>
      <c r="B111" t="s">
        <v>165</v>
      </c>
      <c r="C111">
        <v>2</v>
      </c>
      <c r="D111">
        <v>3</v>
      </c>
    </row>
  </sheetData>
  <phoneticPr fontId="2" type="noConversion"/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E9842-90B3-4F3B-966E-CB9659B76C77}">
  <dimension ref="A1:I18"/>
  <sheetViews>
    <sheetView workbookViewId="0">
      <selection activeCell="H28" sqref="H28"/>
    </sheetView>
  </sheetViews>
  <sheetFormatPr defaultRowHeight="14.25"/>
  <cols>
    <col min="1" max="1" width="18.75" bestFit="1" customWidth="1"/>
    <col min="5" max="5" width="9.25" customWidth="1"/>
    <col min="6" max="6" width="8" bestFit="1" customWidth="1"/>
  </cols>
  <sheetData>
    <row r="1" spans="1:9">
      <c r="A1" s="21" t="s">
        <v>0</v>
      </c>
      <c r="B1" s="21" t="s">
        <v>11</v>
      </c>
      <c r="C1" s="21" t="s">
        <v>75</v>
      </c>
      <c r="D1" s="21" t="s">
        <v>76</v>
      </c>
    </row>
    <row r="2" spans="1:9">
      <c r="A2" s="23">
        <v>45206</v>
      </c>
      <c r="B2" s="17">
        <v>82</v>
      </c>
      <c r="C2" s="17">
        <v>30</v>
      </c>
      <c r="D2" s="24">
        <f>C2/B2</f>
        <v>0.36585365853658536</v>
      </c>
    </row>
    <row r="3" spans="1:9">
      <c r="A3" s="23">
        <v>45207</v>
      </c>
      <c r="B3" s="17">
        <v>152</v>
      </c>
      <c r="C3" s="17">
        <v>53</v>
      </c>
      <c r="D3" s="24">
        <f>C3/B3</f>
        <v>0.34868421052631576</v>
      </c>
    </row>
    <row r="4" spans="1:9">
      <c r="A4" s="23">
        <v>45208</v>
      </c>
      <c r="B4" s="17">
        <v>200</v>
      </c>
      <c r="C4" s="17">
        <v>61</v>
      </c>
      <c r="D4" s="24">
        <f>C4/B4</f>
        <v>0.30499999999999999</v>
      </c>
    </row>
    <row r="6" spans="1:9">
      <c r="A6" s="37" t="s">
        <v>103</v>
      </c>
      <c r="B6" s="60"/>
      <c r="C6" s="60"/>
      <c r="D6" s="60"/>
      <c r="E6" s="60"/>
      <c r="F6" s="60"/>
      <c r="G6" s="60"/>
      <c r="H6" s="60"/>
    </row>
    <row r="7" spans="1:9">
      <c r="A7" s="39" t="s">
        <v>104</v>
      </c>
      <c r="B7" s="39" t="s">
        <v>105</v>
      </c>
      <c r="C7" s="39" t="s">
        <v>106</v>
      </c>
      <c r="D7" s="39" t="s">
        <v>107</v>
      </c>
      <c r="E7" s="39" t="s">
        <v>108</v>
      </c>
      <c r="F7" s="39" t="s">
        <v>109</v>
      </c>
      <c r="G7" s="39" t="s">
        <v>110</v>
      </c>
      <c r="H7" s="39" t="s">
        <v>111</v>
      </c>
    </row>
    <row r="8" spans="1:9">
      <c r="A8" s="36">
        <v>45205</v>
      </c>
      <c r="B8">
        <v>82</v>
      </c>
      <c r="C8" s="3">
        <v>0.65849999999999997</v>
      </c>
      <c r="D8" s="3">
        <v>0.5</v>
      </c>
      <c r="E8" s="3">
        <v>0.3659</v>
      </c>
      <c r="F8" s="3">
        <v>0.24390000000000001</v>
      </c>
      <c r="G8" s="3">
        <v>0.3049</v>
      </c>
      <c r="H8" s="3"/>
    </row>
    <row r="9" spans="1:9">
      <c r="A9" s="36">
        <v>45206</v>
      </c>
      <c r="B9">
        <v>126</v>
      </c>
      <c r="C9" s="3">
        <v>0.67459999999999998</v>
      </c>
      <c r="D9" s="3">
        <v>0.5</v>
      </c>
      <c r="E9" s="3">
        <v>0.40479999999999999</v>
      </c>
      <c r="F9" s="3">
        <v>0.38890000000000002</v>
      </c>
      <c r="G9" s="3" t="s">
        <v>29</v>
      </c>
      <c r="H9" s="3"/>
    </row>
    <row r="10" spans="1:9">
      <c r="A10" s="36">
        <v>45207</v>
      </c>
      <c r="B10">
        <v>159</v>
      </c>
      <c r="C10" s="3">
        <v>0.5786</v>
      </c>
      <c r="D10" s="3">
        <v>0.38990000000000002</v>
      </c>
      <c r="E10" s="3">
        <v>0.33960000000000001</v>
      </c>
      <c r="F10" s="3" t="s">
        <v>29</v>
      </c>
      <c r="G10" s="3" t="s">
        <v>29</v>
      </c>
      <c r="H10" s="3"/>
    </row>
    <row r="11" spans="1:9">
      <c r="A11" s="36">
        <v>45208</v>
      </c>
      <c r="B11">
        <v>17</v>
      </c>
      <c r="C11" s="3">
        <v>0.47060000000000002</v>
      </c>
      <c r="D11" s="3">
        <v>0.29409999999999997</v>
      </c>
      <c r="E11" s="3" t="s">
        <v>29</v>
      </c>
      <c r="F11" s="3" t="s">
        <v>29</v>
      </c>
      <c r="G11" s="3" t="s">
        <v>29</v>
      </c>
      <c r="H11" s="3"/>
    </row>
    <row r="12" spans="1:9">
      <c r="A12" s="36">
        <v>45209</v>
      </c>
      <c r="B12">
        <v>6</v>
      </c>
      <c r="C12" s="3">
        <v>0.33329999999999999</v>
      </c>
      <c r="D12" s="3" t="s">
        <v>29</v>
      </c>
      <c r="E12" s="3" t="s">
        <v>29</v>
      </c>
      <c r="F12" s="3" t="s">
        <v>29</v>
      </c>
      <c r="G12" s="3" t="s">
        <v>29</v>
      </c>
      <c r="H12" s="3"/>
    </row>
    <row r="13" spans="1:9">
      <c r="A13" s="36">
        <v>45210</v>
      </c>
      <c r="B13">
        <v>2</v>
      </c>
      <c r="C13" t="s">
        <v>29</v>
      </c>
      <c r="D13" t="s">
        <v>29</v>
      </c>
      <c r="E13" t="s">
        <v>29</v>
      </c>
      <c r="F13" s="3" t="s">
        <v>29</v>
      </c>
      <c r="G13" s="3" t="s">
        <v>29</v>
      </c>
    </row>
    <row r="14" spans="1:9" ht="15" thickBot="1">
      <c r="A14" t="s">
        <v>74</v>
      </c>
      <c r="B14">
        <f>SUM(B8:B13)</f>
        <v>392</v>
      </c>
      <c r="C14" s="8">
        <v>0.6179</v>
      </c>
      <c r="D14" s="8">
        <v>0.44529999999999997</v>
      </c>
      <c r="E14" s="8">
        <v>0.36780000000000002</v>
      </c>
      <c r="F14" s="8">
        <v>0.33169999999999999</v>
      </c>
      <c r="G14" s="8">
        <v>0.3049</v>
      </c>
    </row>
    <row r="15" spans="1:9" ht="15" thickBot="1">
      <c r="A15" s="72" t="s">
        <v>229</v>
      </c>
      <c r="B15" s="25"/>
      <c r="C15" s="77" t="s">
        <v>230</v>
      </c>
      <c r="D15" s="77" t="s">
        <v>230</v>
      </c>
      <c r="E15" s="77" t="s">
        <v>230</v>
      </c>
      <c r="F15" s="77" t="s">
        <v>230</v>
      </c>
      <c r="G15" s="77" t="s">
        <v>230</v>
      </c>
      <c r="H15" s="77" t="s">
        <v>230</v>
      </c>
      <c r="I15" s="77" t="s">
        <v>230</v>
      </c>
    </row>
    <row r="16" spans="1:9" ht="15" thickBot="1">
      <c r="A16" s="74" t="s">
        <v>231</v>
      </c>
      <c r="B16" s="74"/>
      <c r="C16" s="74" t="s">
        <v>232</v>
      </c>
      <c r="D16" s="74" t="s">
        <v>18</v>
      </c>
      <c r="E16" s="74" t="s">
        <v>19</v>
      </c>
      <c r="F16" s="74" t="s">
        <v>20</v>
      </c>
      <c r="G16" s="74" t="s">
        <v>21</v>
      </c>
      <c r="H16" s="74" t="s">
        <v>233</v>
      </c>
      <c r="I16" s="74" t="s">
        <v>234</v>
      </c>
    </row>
    <row r="17" spans="1:9" ht="15" thickBot="1">
      <c r="A17" s="75">
        <v>45183</v>
      </c>
      <c r="B17" s="25"/>
      <c r="C17" s="76">
        <v>0.87</v>
      </c>
      <c r="D17" s="73"/>
      <c r="E17" s="76">
        <v>0.76</v>
      </c>
      <c r="F17" s="73"/>
      <c r="G17" s="73"/>
      <c r="H17" s="73"/>
      <c r="I17" s="76">
        <v>0.65</v>
      </c>
    </row>
    <row r="18" spans="1:9">
      <c r="A18" s="78" t="s">
        <v>235</v>
      </c>
      <c r="C18" s="8">
        <f>C14-C17</f>
        <v>-0.25209999999999999</v>
      </c>
      <c r="E18" s="8">
        <f>E14-E17</f>
        <v>-0.39219999999999999</v>
      </c>
    </row>
  </sheetData>
  <mergeCells count="1">
    <mergeCell ref="B6:H6"/>
  </mergeCells>
  <phoneticPr fontId="2" type="noConversion"/>
  <conditionalFormatting sqref="B18:H18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0A07-0BA0-457E-9173-50112E0543E3}">
  <dimension ref="A1:C11"/>
  <sheetViews>
    <sheetView workbookViewId="0">
      <selection sqref="A1:XFD1048576"/>
    </sheetView>
  </sheetViews>
  <sheetFormatPr defaultRowHeight="14.25"/>
  <sheetData>
    <row r="1" spans="1:3">
      <c r="A1" t="s">
        <v>184</v>
      </c>
      <c r="B1" t="s">
        <v>185</v>
      </c>
      <c r="C1" t="s">
        <v>186</v>
      </c>
    </row>
    <row r="2" spans="1:3">
      <c r="A2" t="s">
        <v>171</v>
      </c>
      <c r="B2">
        <v>41</v>
      </c>
      <c r="C2">
        <v>179.59000000000003</v>
      </c>
    </row>
    <row r="3" spans="1:3">
      <c r="A3" t="s">
        <v>167</v>
      </c>
      <c r="B3">
        <v>24</v>
      </c>
      <c r="C3">
        <v>304.76</v>
      </c>
    </row>
    <row r="4" spans="1:3">
      <c r="A4" t="s">
        <v>173</v>
      </c>
      <c r="B4">
        <v>16</v>
      </c>
      <c r="C4">
        <v>43.84</v>
      </c>
    </row>
    <row r="5" spans="1:3">
      <c r="A5" t="s">
        <v>169</v>
      </c>
      <c r="B5">
        <v>15</v>
      </c>
      <c r="C5">
        <v>79.849999999999994</v>
      </c>
    </row>
    <row r="6" spans="1:3">
      <c r="A6" t="s">
        <v>174</v>
      </c>
      <c r="B6">
        <v>457</v>
      </c>
      <c r="C6">
        <v>1008.4300000000001</v>
      </c>
    </row>
    <row r="7" spans="1:3">
      <c r="A7" t="s">
        <v>176</v>
      </c>
      <c r="B7">
        <v>146</v>
      </c>
      <c r="C7">
        <v>1223.5400000000002</v>
      </c>
    </row>
    <row r="8" spans="1:3">
      <c r="A8" t="s">
        <v>168</v>
      </c>
      <c r="B8">
        <v>26</v>
      </c>
      <c r="C8">
        <v>259.74</v>
      </c>
    </row>
    <row r="9" spans="1:3">
      <c r="A9" t="s">
        <v>172</v>
      </c>
      <c r="B9">
        <v>7</v>
      </c>
      <c r="C9">
        <v>34.93</v>
      </c>
    </row>
    <row r="10" spans="1:3">
      <c r="A10" t="s">
        <v>170</v>
      </c>
      <c r="B10">
        <v>65</v>
      </c>
      <c r="C10">
        <v>324.35000000000002</v>
      </c>
    </row>
    <row r="11" spans="1:3">
      <c r="A11" t="s">
        <v>175</v>
      </c>
      <c r="B11">
        <v>11</v>
      </c>
      <c r="C11">
        <v>10.89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15169-1EC4-4D78-BC77-0BF0ECF2E838}">
  <dimension ref="A1:U126"/>
  <sheetViews>
    <sheetView workbookViewId="0">
      <selection activeCell="S51" sqref="S51"/>
    </sheetView>
  </sheetViews>
  <sheetFormatPr defaultRowHeight="14.25"/>
  <cols>
    <col min="1" max="1" width="10.625" style="47" bestFit="1" customWidth="1"/>
    <col min="2" max="2" width="6.375" style="47" bestFit="1" customWidth="1"/>
    <col min="3" max="3" width="11.625" style="47" bestFit="1" customWidth="1"/>
    <col min="7" max="7" width="18.875" bestFit="1" customWidth="1"/>
    <col min="8" max="8" width="9.125" bestFit="1" customWidth="1"/>
    <col min="9" max="20" width="3.5" bestFit="1" customWidth="1"/>
    <col min="21" max="21" width="5.25" bestFit="1" customWidth="1"/>
    <col min="22" max="23" width="3.5" bestFit="1" customWidth="1"/>
    <col min="24" max="24" width="9.5" bestFit="1" customWidth="1"/>
    <col min="25" max="25" width="7" bestFit="1" customWidth="1"/>
    <col min="26" max="27" width="2.5" bestFit="1" customWidth="1"/>
    <col min="28" max="29" width="3.5" bestFit="1" customWidth="1"/>
    <col min="30" max="30" width="9.5" bestFit="1" customWidth="1"/>
    <col min="31" max="31" width="8.875" bestFit="1" customWidth="1"/>
    <col min="32" max="34" width="3.5" bestFit="1" customWidth="1"/>
    <col min="35" max="35" width="2.5" bestFit="1" customWidth="1"/>
    <col min="36" max="38" width="3.5" bestFit="1" customWidth="1"/>
    <col min="39" max="39" width="11.5" bestFit="1" customWidth="1"/>
    <col min="40" max="40" width="7" bestFit="1" customWidth="1"/>
    <col min="41" max="42" width="2.5" bestFit="1" customWidth="1"/>
    <col min="43" max="43" width="3.5" bestFit="1" customWidth="1"/>
    <col min="44" max="44" width="2.5" bestFit="1" customWidth="1"/>
    <col min="45" max="46" width="3.5" bestFit="1" customWidth="1"/>
    <col min="47" max="47" width="9.5" bestFit="1" customWidth="1"/>
    <col min="48" max="48" width="7" bestFit="1" customWidth="1"/>
    <col min="49" max="49" width="2.5" bestFit="1" customWidth="1"/>
    <col min="50" max="51" width="3.5" bestFit="1" customWidth="1"/>
    <col min="52" max="52" width="9.5" bestFit="1" customWidth="1"/>
    <col min="53" max="53" width="7" bestFit="1" customWidth="1"/>
    <col min="54" max="55" width="2.5" bestFit="1" customWidth="1"/>
    <col min="56" max="56" width="3.5" bestFit="1" customWidth="1"/>
    <col min="57" max="57" width="9.5" bestFit="1" customWidth="1"/>
    <col min="58" max="58" width="7" bestFit="1" customWidth="1"/>
    <col min="59" max="60" width="3.5" bestFit="1" customWidth="1"/>
    <col min="61" max="61" width="2.5" bestFit="1" customWidth="1"/>
    <col min="62" max="68" width="3.5" bestFit="1" customWidth="1"/>
    <col min="69" max="69" width="9.5" bestFit="1" customWidth="1"/>
    <col min="70" max="70" width="7" bestFit="1" customWidth="1"/>
    <col min="71" max="73" width="3.5" bestFit="1" customWidth="1"/>
    <col min="74" max="74" width="9.5" bestFit="1" customWidth="1"/>
    <col min="75" max="75" width="7" bestFit="1" customWidth="1"/>
    <col min="76" max="76" width="3.5" bestFit="1" customWidth="1"/>
    <col min="77" max="78" width="2.5" bestFit="1" customWidth="1"/>
    <col min="79" max="83" width="3.5" bestFit="1" customWidth="1"/>
    <col min="84" max="84" width="9.5" bestFit="1" customWidth="1"/>
    <col min="85" max="85" width="5.25" bestFit="1" customWidth="1"/>
  </cols>
  <sheetData>
    <row r="1" spans="1:21">
      <c r="A1" s="63" t="s">
        <v>180</v>
      </c>
      <c r="B1" s="64" t="s">
        <v>181</v>
      </c>
      <c r="C1" s="64" t="s">
        <v>182</v>
      </c>
    </row>
    <row r="2" spans="1:21">
      <c r="A2" s="64" t="s">
        <v>68</v>
      </c>
      <c r="B2" s="64">
        <v>9</v>
      </c>
      <c r="C2" s="64">
        <v>1</v>
      </c>
      <c r="G2" s="61" t="s">
        <v>183</v>
      </c>
      <c r="H2" s="61" t="s">
        <v>179</v>
      </c>
    </row>
    <row r="3" spans="1:21">
      <c r="A3" s="64" t="s">
        <v>68</v>
      </c>
      <c r="B3" s="64">
        <v>10</v>
      </c>
      <c r="C3" s="64">
        <v>1</v>
      </c>
      <c r="G3" s="61" t="s">
        <v>166</v>
      </c>
      <c r="H3">
        <v>3</v>
      </c>
      <c r="I3">
        <v>4</v>
      </c>
      <c r="J3">
        <v>5</v>
      </c>
      <c r="K3">
        <v>6</v>
      </c>
      <c r="L3">
        <v>7</v>
      </c>
      <c r="M3">
        <v>8</v>
      </c>
      <c r="N3">
        <v>9</v>
      </c>
      <c r="O3">
        <v>10</v>
      </c>
      <c r="P3">
        <v>11</v>
      </c>
      <c r="Q3">
        <v>12</v>
      </c>
      <c r="R3">
        <v>13</v>
      </c>
      <c r="S3">
        <v>14</v>
      </c>
      <c r="T3">
        <v>15</v>
      </c>
      <c r="U3" t="s">
        <v>177</v>
      </c>
    </row>
    <row r="4" spans="1:21">
      <c r="A4" s="64" t="s">
        <v>68</v>
      </c>
      <c r="B4" s="64">
        <v>6</v>
      </c>
      <c r="C4" s="64">
        <v>2</v>
      </c>
      <c r="G4" s="62" t="s">
        <v>167</v>
      </c>
      <c r="J4">
        <v>1</v>
      </c>
      <c r="M4">
        <v>9</v>
      </c>
      <c r="N4">
        <v>7</v>
      </c>
      <c r="P4">
        <v>1</v>
      </c>
      <c r="Q4">
        <v>2</v>
      </c>
      <c r="R4">
        <v>1</v>
      </c>
      <c r="S4">
        <v>2</v>
      </c>
      <c r="T4">
        <v>1</v>
      </c>
      <c r="U4">
        <v>24</v>
      </c>
    </row>
    <row r="5" spans="1:21">
      <c r="A5" s="64" t="s">
        <v>68</v>
      </c>
      <c r="B5" s="64">
        <v>7</v>
      </c>
      <c r="C5" s="64">
        <v>2</v>
      </c>
      <c r="G5" s="62" t="s">
        <v>168</v>
      </c>
      <c r="J5">
        <v>9</v>
      </c>
      <c r="K5">
        <v>5</v>
      </c>
      <c r="L5">
        <v>4</v>
      </c>
      <c r="M5">
        <v>3</v>
      </c>
      <c r="N5">
        <v>2</v>
      </c>
      <c r="O5">
        <v>2</v>
      </c>
      <c r="Q5">
        <v>1</v>
      </c>
      <c r="U5">
        <v>26</v>
      </c>
    </row>
    <row r="6" spans="1:21">
      <c r="A6" s="64" t="s">
        <v>68</v>
      </c>
      <c r="B6" s="64">
        <v>8</v>
      </c>
      <c r="C6" s="64">
        <v>5</v>
      </c>
      <c r="G6" s="62" t="s">
        <v>169</v>
      </c>
      <c r="L6">
        <v>1</v>
      </c>
      <c r="M6">
        <v>3</v>
      </c>
      <c r="N6">
        <v>6</v>
      </c>
      <c r="O6">
        <v>2</v>
      </c>
      <c r="P6">
        <v>3</v>
      </c>
      <c r="U6">
        <v>15</v>
      </c>
    </row>
    <row r="7" spans="1:21">
      <c r="A7" s="64" t="s">
        <v>68</v>
      </c>
      <c r="B7" s="64">
        <v>9</v>
      </c>
      <c r="C7" s="64">
        <v>3</v>
      </c>
      <c r="G7" s="62" t="s">
        <v>170</v>
      </c>
      <c r="J7">
        <v>19</v>
      </c>
      <c r="K7">
        <v>13</v>
      </c>
      <c r="L7">
        <v>11</v>
      </c>
      <c r="M7">
        <v>10</v>
      </c>
      <c r="N7">
        <v>6</v>
      </c>
      <c r="O7">
        <v>3</v>
      </c>
      <c r="P7">
        <v>1</v>
      </c>
      <c r="Q7">
        <v>2</v>
      </c>
      <c r="U7">
        <v>65</v>
      </c>
    </row>
    <row r="8" spans="1:21">
      <c r="A8" s="64" t="s">
        <v>68</v>
      </c>
      <c r="B8" s="64">
        <v>11</v>
      </c>
      <c r="C8" s="64">
        <v>2</v>
      </c>
      <c r="G8" s="62" t="s">
        <v>171</v>
      </c>
      <c r="J8">
        <v>5</v>
      </c>
      <c r="K8">
        <v>4</v>
      </c>
      <c r="L8">
        <v>8</v>
      </c>
      <c r="M8">
        <v>10</v>
      </c>
      <c r="N8">
        <v>9</v>
      </c>
      <c r="O8">
        <v>2</v>
      </c>
      <c r="P8">
        <v>3</v>
      </c>
      <c r="U8">
        <v>41</v>
      </c>
    </row>
    <row r="9" spans="1:21">
      <c r="A9" s="64" t="s">
        <v>68</v>
      </c>
      <c r="B9" s="64">
        <v>6</v>
      </c>
      <c r="C9" s="64">
        <v>1</v>
      </c>
      <c r="G9" s="62" t="s">
        <v>172</v>
      </c>
      <c r="L9">
        <v>1</v>
      </c>
      <c r="N9">
        <v>4</v>
      </c>
      <c r="O9">
        <v>1</v>
      </c>
      <c r="P9">
        <v>1</v>
      </c>
      <c r="U9">
        <v>7</v>
      </c>
    </row>
    <row r="10" spans="1:21">
      <c r="A10" s="64" t="s">
        <v>68</v>
      </c>
      <c r="B10" s="64">
        <v>8</v>
      </c>
      <c r="C10" s="64">
        <v>1</v>
      </c>
      <c r="G10" s="62" t="s">
        <v>173</v>
      </c>
      <c r="L10">
        <v>2</v>
      </c>
      <c r="M10">
        <v>5</v>
      </c>
      <c r="N10">
        <v>8</v>
      </c>
      <c r="O10">
        <v>1</v>
      </c>
      <c r="U10">
        <v>16</v>
      </c>
    </row>
    <row r="11" spans="1:21">
      <c r="A11" s="64" t="s">
        <v>68</v>
      </c>
      <c r="B11" s="64">
        <v>9</v>
      </c>
      <c r="C11" s="64">
        <v>2</v>
      </c>
      <c r="G11" s="62" t="s">
        <v>174</v>
      </c>
      <c r="H11">
        <v>372</v>
      </c>
      <c r="I11">
        <v>15</v>
      </c>
      <c r="J11">
        <v>17</v>
      </c>
      <c r="K11">
        <v>8</v>
      </c>
      <c r="L11">
        <v>11</v>
      </c>
      <c r="M11">
        <v>16</v>
      </c>
      <c r="N11">
        <v>12</v>
      </c>
      <c r="O11">
        <v>3</v>
      </c>
      <c r="P11">
        <v>1</v>
      </c>
      <c r="Q11">
        <v>1</v>
      </c>
      <c r="S11">
        <v>1</v>
      </c>
      <c r="U11">
        <v>457</v>
      </c>
    </row>
    <row r="12" spans="1:21">
      <c r="A12" s="64" t="s">
        <v>68</v>
      </c>
      <c r="B12" s="64">
        <v>11</v>
      </c>
      <c r="C12" s="64">
        <v>1</v>
      </c>
      <c r="G12" s="62" t="s">
        <v>175</v>
      </c>
      <c r="M12">
        <v>4</v>
      </c>
      <c r="O12">
        <v>4</v>
      </c>
      <c r="P12">
        <v>2</v>
      </c>
      <c r="Q12">
        <v>1</v>
      </c>
      <c r="U12">
        <v>11</v>
      </c>
    </row>
    <row r="13" spans="1:21">
      <c r="A13" s="64" t="s">
        <v>68</v>
      </c>
      <c r="B13" s="64">
        <v>5</v>
      </c>
      <c r="C13" s="64">
        <v>5</v>
      </c>
      <c r="G13" s="62" t="s">
        <v>176</v>
      </c>
      <c r="H13">
        <v>38</v>
      </c>
      <c r="I13">
        <v>10</v>
      </c>
      <c r="J13">
        <v>2</v>
      </c>
      <c r="K13">
        <v>6</v>
      </c>
      <c r="L13">
        <v>41</v>
      </c>
      <c r="M13">
        <v>18</v>
      </c>
      <c r="N13">
        <v>21</v>
      </c>
      <c r="O13">
        <v>7</v>
      </c>
      <c r="Q13">
        <v>3</v>
      </c>
      <c r="U13">
        <v>146</v>
      </c>
    </row>
    <row r="14" spans="1:21">
      <c r="A14" s="64" t="s">
        <v>68</v>
      </c>
      <c r="B14" s="64">
        <v>6</v>
      </c>
      <c r="C14" s="64">
        <v>1</v>
      </c>
      <c r="G14" s="62" t="s">
        <v>177</v>
      </c>
      <c r="H14">
        <v>410</v>
      </c>
      <c r="I14">
        <v>25</v>
      </c>
      <c r="J14">
        <v>53</v>
      </c>
      <c r="K14">
        <v>36</v>
      </c>
      <c r="L14">
        <v>79</v>
      </c>
      <c r="M14">
        <v>78</v>
      </c>
      <c r="N14">
        <v>75</v>
      </c>
      <c r="O14">
        <v>25</v>
      </c>
      <c r="P14">
        <v>12</v>
      </c>
      <c r="Q14">
        <v>10</v>
      </c>
      <c r="R14">
        <v>1</v>
      </c>
      <c r="S14">
        <v>3</v>
      </c>
      <c r="T14">
        <v>1</v>
      </c>
      <c r="U14">
        <v>808</v>
      </c>
    </row>
    <row r="15" spans="1:21">
      <c r="A15" s="64" t="s">
        <v>68</v>
      </c>
      <c r="B15" s="64">
        <v>7</v>
      </c>
      <c r="C15" s="64">
        <v>6</v>
      </c>
    </row>
    <row r="16" spans="1:21">
      <c r="A16" s="64" t="s">
        <v>68</v>
      </c>
      <c r="B16" s="64">
        <v>8</v>
      </c>
      <c r="C16" s="64">
        <v>4</v>
      </c>
      <c r="G16" s="21"/>
      <c r="H16" s="21">
        <v>3</v>
      </c>
      <c r="I16" s="21">
        <v>4</v>
      </c>
      <c r="J16" s="21">
        <v>5</v>
      </c>
      <c r="K16" s="21">
        <v>6</v>
      </c>
      <c r="L16" s="21">
        <v>7</v>
      </c>
      <c r="M16" s="21">
        <v>8</v>
      </c>
      <c r="N16" s="21">
        <v>9</v>
      </c>
      <c r="O16" s="21">
        <v>10</v>
      </c>
      <c r="P16" s="21">
        <v>11</v>
      </c>
      <c r="Q16" s="21">
        <v>12</v>
      </c>
      <c r="R16" s="21">
        <v>13</v>
      </c>
      <c r="S16" s="21">
        <v>14</v>
      </c>
      <c r="T16" s="21">
        <v>15</v>
      </c>
    </row>
    <row r="17" spans="1:20">
      <c r="A17" s="64" t="s">
        <v>68</v>
      </c>
      <c r="B17" s="64">
        <v>9</v>
      </c>
      <c r="C17" s="64">
        <v>3</v>
      </c>
      <c r="G17" s="65" t="s">
        <v>73</v>
      </c>
      <c r="H17" s="47" t="s">
        <v>29</v>
      </c>
      <c r="I17" s="47" t="s">
        <v>29</v>
      </c>
      <c r="J17" s="47">
        <v>1</v>
      </c>
      <c r="K17" s="47" t="s">
        <v>29</v>
      </c>
      <c r="L17" s="47" t="s">
        <v>29</v>
      </c>
      <c r="M17" s="47">
        <v>9</v>
      </c>
      <c r="N17" s="47">
        <v>7</v>
      </c>
      <c r="O17" s="47" t="s">
        <v>29</v>
      </c>
      <c r="P17" s="47">
        <v>1</v>
      </c>
      <c r="Q17" s="47">
        <v>2</v>
      </c>
      <c r="R17" s="47">
        <v>1</v>
      </c>
      <c r="S17" s="47">
        <v>2</v>
      </c>
      <c r="T17" s="47">
        <v>1</v>
      </c>
    </row>
    <row r="18" spans="1:20">
      <c r="A18" s="64" t="s">
        <v>68</v>
      </c>
      <c r="B18" s="64">
        <v>10</v>
      </c>
      <c r="C18" s="64">
        <v>1</v>
      </c>
      <c r="G18" s="65" t="s">
        <v>65</v>
      </c>
      <c r="H18" s="47" t="s">
        <v>29</v>
      </c>
      <c r="I18" s="47" t="s">
        <v>29</v>
      </c>
      <c r="J18" s="47">
        <v>9</v>
      </c>
      <c r="K18" s="47">
        <v>5</v>
      </c>
      <c r="L18" s="47">
        <v>4</v>
      </c>
      <c r="M18" s="47">
        <v>3</v>
      </c>
      <c r="N18" s="47">
        <v>2</v>
      </c>
      <c r="O18" s="47">
        <v>2</v>
      </c>
      <c r="P18" s="47" t="s">
        <v>29</v>
      </c>
      <c r="Q18" s="47">
        <v>1</v>
      </c>
      <c r="R18" s="47" t="s">
        <v>29</v>
      </c>
      <c r="S18" s="47" t="s">
        <v>29</v>
      </c>
      <c r="T18" s="47" t="s">
        <v>29</v>
      </c>
    </row>
    <row r="19" spans="1:20">
      <c r="A19" s="64" t="s">
        <v>73</v>
      </c>
      <c r="B19" s="64">
        <v>14</v>
      </c>
      <c r="C19" s="64">
        <v>1</v>
      </c>
      <c r="G19" s="65" t="s">
        <v>66</v>
      </c>
      <c r="H19" s="47" t="s">
        <v>29</v>
      </c>
      <c r="I19" s="47" t="s">
        <v>29</v>
      </c>
      <c r="J19" s="47" t="s">
        <v>29</v>
      </c>
      <c r="K19" s="47" t="s">
        <v>29</v>
      </c>
      <c r="L19" s="47">
        <v>1</v>
      </c>
      <c r="M19" s="47">
        <v>3</v>
      </c>
      <c r="N19" s="47">
        <v>6</v>
      </c>
      <c r="O19" s="47">
        <v>2</v>
      </c>
      <c r="P19" s="47">
        <v>3</v>
      </c>
      <c r="Q19" s="47" t="s">
        <v>29</v>
      </c>
      <c r="R19" s="47" t="s">
        <v>29</v>
      </c>
      <c r="S19" s="47" t="s">
        <v>29</v>
      </c>
      <c r="T19" s="47" t="s">
        <v>29</v>
      </c>
    </row>
    <row r="20" spans="1:20">
      <c r="A20" s="64" t="s">
        <v>73</v>
      </c>
      <c r="B20" s="64">
        <v>14</v>
      </c>
      <c r="C20" s="64">
        <v>1</v>
      </c>
      <c r="G20" s="65" t="s">
        <v>67</v>
      </c>
      <c r="H20" s="47" t="s">
        <v>29</v>
      </c>
      <c r="I20" s="47" t="s">
        <v>29</v>
      </c>
      <c r="J20" s="47">
        <v>19</v>
      </c>
      <c r="K20" s="47">
        <v>13</v>
      </c>
      <c r="L20" s="47">
        <v>11</v>
      </c>
      <c r="M20" s="47">
        <v>10</v>
      </c>
      <c r="N20" s="47">
        <v>6</v>
      </c>
      <c r="O20" s="47">
        <v>3</v>
      </c>
      <c r="P20" s="47">
        <v>1</v>
      </c>
      <c r="Q20" s="47">
        <v>2</v>
      </c>
      <c r="R20" s="47" t="s">
        <v>29</v>
      </c>
      <c r="S20" s="47" t="s">
        <v>29</v>
      </c>
      <c r="T20" s="47" t="s">
        <v>29</v>
      </c>
    </row>
    <row r="21" spans="1:20">
      <c r="A21" s="64" t="s">
        <v>73</v>
      </c>
      <c r="B21" s="64">
        <v>8</v>
      </c>
      <c r="C21" s="64">
        <v>7</v>
      </c>
      <c r="G21" s="65" t="s">
        <v>68</v>
      </c>
      <c r="H21" s="47" t="s">
        <v>29</v>
      </c>
      <c r="I21" s="47" t="s">
        <v>29</v>
      </c>
      <c r="J21" s="47">
        <v>5</v>
      </c>
      <c r="K21" s="47">
        <v>4</v>
      </c>
      <c r="L21" s="47">
        <v>8</v>
      </c>
      <c r="M21" s="47">
        <v>10</v>
      </c>
      <c r="N21" s="47">
        <v>9</v>
      </c>
      <c r="O21" s="47">
        <v>6</v>
      </c>
      <c r="P21" s="47">
        <v>2</v>
      </c>
      <c r="Q21" s="47">
        <v>3</v>
      </c>
      <c r="R21" s="47" t="s">
        <v>29</v>
      </c>
      <c r="S21" s="47" t="s">
        <v>29</v>
      </c>
      <c r="T21" s="47" t="s">
        <v>29</v>
      </c>
    </row>
    <row r="22" spans="1:20">
      <c r="A22" s="64" t="s">
        <v>73</v>
      </c>
      <c r="B22" s="64">
        <v>9</v>
      </c>
      <c r="C22" s="64">
        <v>4</v>
      </c>
      <c r="G22" s="65" t="s">
        <v>69</v>
      </c>
      <c r="H22" s="47" t="s">
        <v>29</v>
      </c>
      <c r="I22" s="47" t="s">
        <v>29</v>
      </c>
      <c r="J22" s="47" t="s">
        <v>29</v>
      </c>
      <c r="K22" s="47" t="s">
        <v>29</v>
      </c>
      <c r="L22" s="47">
        <v>1</v>
      </c>
      <c r="M22" s="47" t="s">
        <v>29</v>
      </c>
      <c r="N22" s="47">
        <v>4</v>
      </c>
      <c r="O22" s="47">
        <v>1</v>
      </c>
      <c r="P22" s="47">
        <v>1</v>
      </c>
      <c r="Q22" s="47" t="s">
        <v>29</v>
      </c>
      <c r="R22" s="47" t="s">
        <v>29</v>
      </c>
      <c r="S22" s="47" t="s">
        <v>29</v>
      </c>
      <c r="T22" s="47" t="s">
        <v>29</v>
      </c>
    </row>
    <row r="23" spans="1:20">
      <c r="A23" s="64" t="s">
        <v>73</v>
      </c>
      <c r="B23" s="64">
        <v>11</v>
      </c>
      <c r="C23" s="64">
        <v>1</v>
      </c>
      <c r="G23" s="65" t="s">
        <v>70</v>
      </c>
      <c r="H23" s="47" t="s">
        <v>29</v>
      </c>
      <c r="I23" s="47" t="s">
        <v>29</v>
      </c>
      <c r="J23" s="47" t="s">
        <v>29</v>
      </c>
      <c r="K23" s="47" t="s">
        <v>29</v>
      </c>
      <c r="L23" s="47">
        <v>2</v>
      </c>
      <c r="M23" s="47">
        <v>5</v>
      </c>
      <c r="N23" s="47">
        <v>8</v>
      </c>
      <c r="O23" s="47">
        <v>1</v>
      </c>
      <c r="P23" s="47" t="s">
        <v>29</v>
      </c>
      <c r="Q23" s="47" t="s">
        <v>29</v>
      </c>
      <c r="R23" s="47" t="s">
        <v>29</v>
      </c>
      <c r="S23" s="47" t="s">
        <v>29</v>
      </c>
      <c r="T23" s="47" t="s">
        <v>29</v>
      </c>
    </row>
    <row r="24" spans="1:20">
      <c r="A24" s="64" t="s">
        <v>73</v>
      </c>
      <c r="B24" s="64">
        <v>12</v>
      </c>
      <c r="C24" s="64">
        <v>1</v>
      </c>
      <c r="G24" s="65" t="s">
        <v>32</v>
      </c>
      <c r="H24" s="47">
        <v>372</v>
      </c>
      <c r="I24" s="47">
        <v>15</v>
      </c>
      <c r="J24" s="47">
        <v>17</v>
      </c>
      <c r="K24" s="47">
        <v>8</v>
      </c>
      <c r="L24" s="47">
        <v>11</v>
      </c>
      <c r="M24" s="47">
        <v>16</v>
      </c>
      <c r="N24" s="47">
        <v>12</v>
      </c>
      <c r="O24" s="47">
        <v>3</v>
      </c>
      <c r="P24" s="47">
        <v>1</v>
      </c>
      <c r="Q24" s="47">
        <v>1</v>
      </c>
      <c r="R24" s="47" t="s">
        <v>29</v>
      </c>
      <c r="S24" s="47">
        <v>1</v>
      </c>
      <c r="T24" s="47" t="s">
        <v>29</v>
      </c>
    </row>
    <row r="25" spans="1:20">
      <c r="A25" s="64" t="s">
        <v>73</v>
      </c>
      <c r="B25" s="64">
        <v>13</v>
      </c>
      <c r="C25" s="64">
        <v>1</v>
      </c>
      <c r="G25" s="65" t="s">
        <v>71</v>
      </c>
      <c r="H25" s="47" t="s">
        <v>29</v>
      </c>
      <c r="I25" s="47" t="s">
        <v>29</v>
      </c>
      <c r="J25" s="47" t="s">
        <v>29</v>
      </c>
      <c r="K25" s="47" t="s">
        <v>29</v>
      </c>
      <c r="L25" s="47" t="s">
        <v>29</v>
      </c>
      <c r="M25" s="47">
        <v>4</v>
      </c>
      <c r="N25" s="47" t="s">
        <v>29</v>
      </c>
      <c r="O25" s="47">
        <v>4</v>
      </c>
      <c r="P25" s="47">
        <v>2</v>
      </c>
      <c r="Q25" s="47">
        <v>1</v>
      </c>
      <c r="R25" s="47" t="s">
        <v>29</v>
      </c>
      <c r="S25" s="47" t="s">
        <v>29</v>
      </c>
      <c r="T25" s="47" t="s">
        <v>29</v>
      </c>
    </row>
    <row r="26" spans="1:20">
      <c r="A26" s="64" t="s">
        <v>73</v>
      </c>
      <c r="B26" s="64">
        <v>15</v>
      </c>
      <c r="C26" s="64">
        <v>1</v>
      </c>
      <c r="G26" s="65" t="s">
        <v>72</v>
      </c>
      <c r="H26" s="47">
        <v>38</v>
      </c>
      <c r="I26" s="47">
        <v>10</v>
      </c>
      <c r="J26" s="47">
        <v>2</v>
      </c>
      <c r="K26" s="47">
        <v>6</v>
      </c>
      <c r="L26" s="47">
        <v>41</v>
      </c>
      <c r="M26" s="47">
        <v>18</v>
      </c>
      <c r="N26" s="47">
        <v>21</v>
      </c>
      <c r="O26" s="47">
        <v>7</v>
      </c>
      <c r="P26" s="47" t="s">
        <v>29</v>
      </c>
      <c r="Q26" s="47">
        <v>3</v>
      </c>
      <c r="R26" s="47" t="s">
        <v>29</v>
      </c>
      <c r="S26" s="47" t="s">
        <v>29</v>
      </c>
      <c r="T26" s="47" t="s">
        <v>29</v>
      </c>
    </row>
    <row r="27" spans="1:20">
      <c r="A27" s="64" t="s">
        <v>73</v>
      </c>
      <c r="B27" s="64">
        <v>8</v>
      </c>
      <c r="C27" s="64">
        <v>1</v>
      </c>
      <c r="G27" s="21" t="s">
        <v>74</v>
      </c>
      <c r="H27" s="47">
        <f>SUM(H17:H26)</f>
        <v>410</v>
      </c>
      <c r="I27" s="47">
        <f t="shared" ref="I27:T27" si="0">SUM(I17:I26)</f>
        <v>25</v>
      </c>
      <c r="J27" s="47">
        <f t="shared" si="0"/>
        <v>53</v>
      </c>
      <c r="K27" s="47">
        <f t="shared" si="0"/>
        <v>36</v>
      </c>
      <c r="L27" s="47">
        <f t="shared" si="0"/>
        <v>79</v>
      </c>
      <c r="M27" s="47">
        <f t="shared" si="0"/>
        <v>78</v>
      </c>
      <c r="N27" s="47">
        <f t="shared" si="0"/>
        <v>75</v>
      </c>
      <c r="O27" s="47">
        <f t="shared" si="0"/>
        <v>29</v>
      </c>
      <c r="P27" s="47">
        <f t="shared" si="0"/>
        <v>11</v>
      </c>
      <c r="Q27" s="47">
        <f t="shared" si="0"/>
        <v>13</v>
      </c>
      <c r="R27" s="47">
        <f t="shared" si="0"/>
        <v>1</v>
      </c>
      <c r="S27" s="47">
        <f t="shared" si="0"/>
        <v>3</v>
      </c>
      <c r="T27" s="47">
        <f t="shared" si="0"/>
        <v>1</v>
      </c>
    </row>
    <row r="28" spans="1:20">
      <c r="A28" s="64" t="s">
        <v>73</v>
      </c>
      <c r="B28" s="64">
        <v>9</v>
      </c>
      <c r="C28" s="64">
        <v>1</v>
      </c>
    </row>
    <row r="29" spans="1:20">
      <c r="A29" s="64" t="s">
        <v>73</v>
      </c>
      <c r="B29" s="64">
        <v>12</v>
      </c>
      <c r="C29" s="64">
        <v>1</v>
      </c>
    </row>
    <row r="30" spans="1:20">
      <c r="A30" s="64" t="s">
        <v>73</v>
      </c>
      <c r="B30" s="64">
        <v>9</v>
      </c>
      <c r="C30" s="64">
        <v>1</v>
      </c>
    </row>
    <row r="31" spans="1:20">
      <c r="A31" s="64" t="s">
        <v>73</v>
      </c>
      <c r="B31" s="64">
        <v>5</v>
      </c>
      <c r="C31" s="64">
        <v>1</v>
      </c>
    </row>
    <row r="32" spans="1:20">
      <c r="A32" s="64" t="s">
        <v>73</v>
      </c>
      <c r="B32" s="64">
        <v>8</v>
      </c>
      <c r="C32" s="64">
        <v>1</v>
      </c>
    </row>
    <row r="33" spans="1:3">
      <c r="A33" s="64" t="s">
        <v>73</v>
      </c>
      <c r="B33" s="64">
        <v>9</v>
      </c>
      <c r="C33" s="64">
        <v>1</v>
      </c>
    </row>
    <row r="34" spans="1:3">
      <c r="A34" s="64" t="s">
        <v>70</v>
      </c>
      <c r="B34" s="64">
        <v>8</v>
      </c>
      <c r="C34" s="64">
        <v>2</v>
      </c>
    </row>
    <row r="35" spans="1:3">
      <c r="A35" s="64" t="s">
        <v>70</v>
      </c>
      <c r="B35" s="64">
        <v>9</v>
      </c>
      <c r="C35" s="64">
        <v>2</v>
      </c>
    </row>
    <row r="36" spans="1:3">
      <c r="A36" s="64" t="s">
        <v>70</v>
      </c>
      <c r="B36" s="64">
        <v>10</v>
      </c>
      <c r="C36" s="64">
        <v>1</v>
      </c>
    </row>
    <row r="37" spans="1:3">
      <c r="A37" s="64" t="s">
        <v>70</v>
      </c>
      <c r="B37" s="64">
        <v>7</v>
      </c>
      <c r="C37" s="64">
        <v>1</v>
      </c>
    </row>
    <row r="38" spans="1:3">
      <c r="A38" s="64" t="s">
        <v>70</v>
      </c>
      <c r="B38" s="64">
        <v>8</v>
      </c>
      <c r="C38" s="64">
        <v>2</v>
      </c>
    </row>
    <row r="39" spans="1:3">
      <c r="A39" s="64" t="s">
        <v>70</v>
      </c>
      <c r="B39" s="64">
        <v>9</v>
      </c>
      <c r="C39" s="64">
        <v>1</v>
      </c>
    </row>
    <row r="40" spans="1:3">
      <c r="A40" s="64" t="s">
        <v>70</v>
      </c>
      <c r="B40" s="64">
        <v>7</v>
      </c>
      <c r="C40" s="64">
        <v>1</v>
      </c>
    </row>
    <row r="41" spans="1:3">
      <c r="A41" s="64" t="s">
        <v>70</v>
      </c>
      <c r="B41" s="64">
        <v>8</v>
      </c>
      <c r="C41" s="64">
        <v>1</v>
      </c>
    </row>
    <row r="42" spans="1:3">
      <c r="A42" s="64" t="s">
        <v>70</v>
      </c>
      <c r="B42" s="64">
        <v>9</v>
      </c>
      <c r="C42" s="64">
        <v>5</v>
      </c>
    </row>
    <row r="43" spans="1:3">
      <c r="A43" s="64" t="s">
        <v>66</v>
      </c>
      <c r="B43" s="64">
        <v>11</v>
      </c>
      <c r="C43" s="64">
        <v>1</v>
      </c>
    </row>
    <row r="44" spans="1:3">
      <c r="A44" s="64" t="s">
        <v>66</v>
      </c>
      <c r="B44" s="64">
        <v>7</v>
      </c>
      <c r="C44" s="64">
        <v>1</v>
      </c>
    </row>
    <row r="45" spans="1:3">
      <c r="A45" s="64" t="s">
        <v>66</v>
      </c>
      <c r="B45" s="64">
        <v>8</v>
      </c>
      <c r="C45" s="64">
        <v>3</v>
      </c>
    </row>
    <row r="46" spans="1:3">
      <c r="A46" s="64" t="s">
        <v>66</v>
      </c>
      <c r="B46" s="64">
        <v>9</v>
      </c>
      <c r="C46" s="64">
        <v>6</v>
      </c>
    </row>
    <row r="47" spans="1:3">
      <c r="A47" s="64" t="s">
        <v>66</v>
      </c>
      <c r="B47" s="64">
        <v>10</v>
      </c>
      <c r="C47" s="64">
        <v>2</v>
      </c>
    </row>
    <row r="48" spans="1:3">
      <c r="A48" s="64" t="s">
        <v>66</v>
      </c>
      <c r="B48" s="64">
        <v>11</v>
      </c>
      <c r="C48" s="64">
        <v>2</v>
      </c>
    </row>
    <row r="49" spans="1:3">
      <c r="A49" s="64" t="s">
        <v>32</v>
      </c>
      <c r="B49" s="64">
        <v>3</v>
      </c>
      <c r="C49" s="64">
        <v>266</v>
      </c>
    </row>
    <row r="50" spans="1:3">
      <c r="A50" s="64" t="s">
        <v>32</v>
      </c>
      <c r="B50" s="64">
        <v>4</v>
      </c>
      <c r="C50" s="64">
        <v>10</v>
      </c>
    </row>
    <row r="51" spans="1:3">
      <c r="A51" s="64" t="s">
        <v>32</v>
      </c>
      <c r="B51" s="64">
        <v>5</v>
      </c>
      <c r="C51" s="64">
        <v>12</v>
      </c>
    </row>
    <row r="52" spans="1:3">
      <c r="A52" s="64" t="s">
        <v>32</v>
      </c>
      <c r="B52" s="64">
        <v>6</v>
      </c>
      <c r="C52" s="64">
        <v>3</v>
      </c>
    </row>
    <row r="53" spans="1:3">
      <c r="A53" s="64" t="s">
        <v>32</v>
      </c>
      <c r="B53" s="64">
        <v>7</v>
      </c>
      <c r="C53" s="64">
        <v>5</v>
      </c>
    </row>
    <row r="54" spans="1:3">
      <c r="A54" s="64" t="s">
        <v>32</v>
      </c>
      <c r="B54" s="64">
        <v>8</v>
      </c>
      <c r="C54" s="64">
        <v>11</v>
      </c>
    </row>
    <row r="55" spans="1:3">
      <c r="A55" s="64" t="s">
        <v>32</v>
      </c>
      <c r="B55" s="64">
        <v>9</v>
      </c>
      <c r="C55" s="64">
        <v>8</v>
      </c>
    </row>
    <row r="56" spans="1:3">
      <c r="A56" s="64" t="s">
        <v>32</v>
      </c>
      <c r="B56" s="64">
        <v>10</v>
      </c>
      <c r="C56" s="64">
        <v>1</v>
      </c>
    </row>
    <row r="57" spans="1:3">
      <c r="A57" s="64" t="s">
        <v>32</v>
      </c>
      <c r="B57" s="64">
        <v>11</v>
      </c>
      <c r="C57" s="64">
        <v>1</v>
      </c>
    </row>
    <row r="58" spans="1:3">
      <c r="A58" s="64" t="s">
        <v>32</v>
      </c>
      <c r="B58" s="64">
        <v>14</v>
      </c>
      <c r="C58" s="64">
        <v>1</v>
      </c>
    </row>
    <row r="59" spans="1:3">
      <c r="A59" s="64" t="s">
        <v>32</v>
      </c>
      <c r="B59" s="64">
        <v>3</v>
      </c>
      <c r="C59" s="64">
        <v>106</v>
      </c>
    </row>
    <row r="60" spans="1:3">
      <c r="A60" s="64" t="s">
        <v>32</v>
      </c>
      <c r="B60" s="64">
        <v>4</v>
      </c>
      <c r="C60" s="64">
        <v>5</v>
      </c>
    </row>
    <row r="61" spans="1:3">
      <c r="A61" s="64" t="s">
        <v>32</v>
      </c>
      <c r="B61" s="64">
        <v>5</v>
      </c>
      <c r="C61" s="64">
        <v>5</v>
      </c>
    </row>
    <row r="62" spans="1:3">
      <c r="A62" s="64" t="s">
        <v>32</v>
      </c>
      <c r="B62" s="64">
        <v>6</v>
      </c>
      <c r="C62" s="64">
        <v>5</v>
      </c>
    </row>
    <row r="63" spans="1:3">
      <c r="A63" s="64" t="s">
        <v>32</v>
      </c>
      <c r="B63" s="64">
        <v>7</v>
      </c>
      <c r="C63" s="64">
        <v>6</v>
      </c>
    </row>
    <row r="64" spans="1:3">
      <c r="A64" s="64" t="s">
        <v>32</v>
      </c>
      <c r="B64" s="64">
        <v>8</v>
      </c>
      <c r="C64" s="64">
        <v>5</v>
      </c>
    </row>
    <row r="65" spans="1:3">
      <c r="A65" s="64" t="s">
        <v>32</v>
      </c>
      <c r="B65" s="64">
        <v>9</v>
      </c>
      <c r="C65" s="64">
        <v>4</v>
      </c>
    </row>
    <row r="66" spans="1:3">
      <c r="A66" s="64" t="s">
        <v>32</v>
      </c>
      <c r="B66" s="64">
        <v>10</v>
      </c>
      <c r="C66" s="64">
        <v>2</v>
      </c>
    </row>
    <row r="67" spans="1:3">
      <c r="A67" s="64" t="s">
        <v>32</v>
      </c>
      <c r="B67" s="64">
        <v>12</v>
      </c>
      <c r="C67" s="64">
        <v>1</v>
      </c>
    </row>
    <row r="68" spans="1:3">
      <c r="A68" s="64" t="s">
        <v>72</v>
      </c>
      <c r="B68" s="64">
        <v>8</v>
      </c>
      <c r="C68" s="64">
        <v>1</v>
      </c>
    </row>
    <row r="69" spans="1:3">
      <c r="A69" s="64" t="s">
        <v>72</v>
      </c>
      <c r="B69" s="64">
        <v>3</v>
      </c>
      <c r="C69" s="64">
        <v>5</v>
      </c>
    </row>
    <row r="70" spans="1:3">
      <c r="A70" s="64" t="s">
        <v>72</v>
      </c>
      <c r="B70" s="64">
        <v>4</v>
      </c>
      <c r="C70" s="64">
        <v>2</v>
      </c>
    </row>
    <row r="71" spans="1:3">
      <c r="A71" s="64" t="s">
        <v>72</v>
      </c>
      <c r="B71" s="64">
        <v>5</v>
      </c>
      <c r="C71" s="64">
        <v>1</v>
      </c>
    </row>
    <row r="72" spans="1:3">
      <c r="A72" s="64" t="s">
        <v>72</v>
      </c>
      <c r="B72" s="64">
        <v>6</v>
      </c>
      <c r="C72" s="64">
        <v>3</v>
      </c>
    </row>
    <row r="73" spans="1:3">
      <c r="A73" s="64" t="s">
        <v>72</v>
      </c>
      <c r="B73" s="64">
        <v>7</v>
      </c>
      <c r="C73" s="64">
        <v>1</v>
      </c>
    </row>
    <row r="74" spans="1:3">
      <c r="A74" s="64" t="s">
        <v>72</v>
      </c>
      <c r="B74" s="64">
        <v>8</v>
      </c>
      <c r="C74" s="64">
        <v>2</v>
      </c>
    </row>
    <row r="75" spans="1:3">
      <c r="A75" s="64" t="s">
        <v>72</v>
      </c>
      <c r="B75" s="64">
        <v>9</v>
      </c>
      <c r="C75" s="64">
        <v>1</v>
      </c>
    </row>
    <row r="76" spans="1:3">
      <c r="A76" s="64" t="s">
        <v>72</v>
      </c>
      <c r="B76" s="64">
        <v>10</v>
      </c>
      <c r="C76" s="64">
        <v>1</v>
      </c>
    </row>
    <row r="77" spans="1:3">
      <c r="A77" s="64" t="s">
        <v>72</v>
      </c>
      <c r="B77" s="64">
        <v>3</v>
      </c>
      <c r="C77" s="64">
        <v>2</v>
      </c>
    </row>
    <row r="78" spans="1:3">
      <c r="A78" s="64" t="s">
        <v>72</v>
      </c>
      <c r="B78" s="64">
        <v>5</v>
      </c>
      <c r="C78" s="64">
        <v>1</v>
      </c>
    </row>
    <row r="79" spans="1:3">
      <c r="A79" s="64" t="s">
        <v>72</v>
      </c>
      <c r="B79" s="64">
        <v>8</v>
      </c>
      <c r="C79" s="64">
        <v>2</v>
      </c>
    </row>
    <row r="80" spans="1:3">
      <c r="A80" s="64" t="s">
        <v>72</v>
      </c>
      <c r="B80" s="64">
        <v>9</v>
      </c>
      <c r="C80" s="64">
        <v>1</v>
      </c>
    </row>
    <row r="81" spans="1:3">
      <c r="A81" s="64" t="s">
        <v>72</v>
      </c>
      <c r="B81" s="64">
        <v>7</v>
      </c>
      <c r="C81" s="64">
        <v>1</v>
      </c>
    </row>
    <row r="82" spans="1:3">
      <c r="A82" s="64" t="s">
        <v>72</v>
      </c>
      <c r="B82" s="64">
        <v>10</v>
      </c>
      <c r="C82" s="64">
        <v>1</v>
      </c>
    </row>
    <row r="83" spans="1:3">
      <c r="A83" s="64" t="s">
        <v>72</v>
      </c>
      <c r="B83" s="64">
        <v>3</v>
      </c>
      <c r="C83" s="64">
        <v>31</v>
      </c>
    </row>
    <row r="84" spans="1:3">
      <c r="A84" s="64" t="s">
        <v>72</v>
      </c>
      <c r="B84" s="64">
        <v>4</v>
      </c>
      <c r="C84" s="64">
        <v>8</v>
      </c>
    </row>
    <row r="85" spans="1:3">
      <c r="A85" s="64" t="s">
        <v>72</v>
      </c>
      <c r="B85" s="64">
        <v>6</v>
      </c>
      <c r="C85" s="64">
        <v>3</v>
      </c>
    </row>
    <row r="86" spans="1:3">
      <c r="A86" s="64" t="s">
        <v>72</v>
      </c>
      <c r="B86" s="64">
        <v>7</v>
      </c>
      <c r="C86" s="64">
        <v>4</v>
      </c>
    </row>
    <row r="87" spans="1:3">
      <c r="A87" s="64" t="s">
        <v>72</v>
      </c>
      <c r="B87" s="64">
        <v>8</v>
      </c>
      <c r="C87" s="64">
        <v>4</v>
      </c>
    </row>
    <row r="88" spans="1:3">
      <c r="A88" s="64" t="s">
        <v>72</v>
      </c>
      <c r="B88" s="64">
        <v>9</v>
      </c>
      <c r="C88" s="64">
        <v>4</v>
      </c>
    </row>
    <row r="89" spans="1:3">
      <c r="A89" s="64" t="s">
        <v>72</v>
      </c>
      <c r="B89" s="64">
        <v>7</v>
      </c>
      <c r="C89" s="64">
        <v>8</v>
      </c>
    </row>
    <row r="90" spans="1:3">
      <c r="A90" s="64" t="s">
        <v>72</v>
      </c>
      <c r="B90" s="64">
        <v>8</v>
      </c>
      <c r="C90" s="64">
        <v>2</v>
      </c>
    </row>
    <row r="91" spans="1:3">
      <c r="A91" s="64" t="s">
        <v>72</v>
      </c>
      <c r="B91" s="64">
        <v>9</v>
      </c>
      <c r="C91" s="64">
        <v>3</v>
      </c>
    </row>
    <row r="92" spans="1:3">
      <c r="A92" s="64" t="s">
        <v>72</v>
      </c>
      <c r="B92" s="64">
        <v>10</v>
      </c>
      <c r="C92" s="64">
        <v>2</v>
      </c>
    </row>
    <row r="93" spans="1:3">
      <c r="A93" s="64" t="s">
        <v>72</v>
      </c>
      <c r="B93" s="64">
        <v>12</v>
      </c>
      <c r="C93" s="64">
        <v>1</v>
      </c>
    </row>
    <row r="94" spans="1:3">
      <c r="A94" s="64" t="s">
        <v>72</v>
      </c>
      <c r="B94" s="64">
        <v>7</v>
      </c>
      <c r="C94" s="64">
        <v>1</v>
      </c>
    </row>
    <row r="95" spans="1:3">
      <c r="A95" s="64" t="s">
        <v>72</v>
      </c>
      <c r="B95" s="64">
        <v>8</v>
      </c>
      <c r="C95" s="64">
        <v>1</v>
      </c>
    </row>
    <row r="96" spans="1:3">
      <c r="A96" s="64" t="s">
        <v>72</v>
      </c>
      <c r="B96" s="64">
        <v>9</v>
      </c>
      <c r="C96" s="64">
        <v>1</v>
      </c>
    </row>
    <row r="97" spans="1:3">
      <c r="A97" s="64" t="s">
        <v>72</v>
      </c>
      <c r="B97" s="64">
        <v>10</v>
      </c>
      <c r="C97" s="64">
        <v>1</v>
      </c>
    </row>
    <row r="98" spans="1:3">
      <c r="A98" s="64" t="s">
        <v>72</v>
      </c>
      <c r="B98" s="64">
        <v>7</v>
      </c>
      <c r="C98" s="64">
        <v>26</v>
      </c>
    </row>
    <row r="99" spans="1:3">
      <c r="A99" s="64" t="s">
        <v>72</v>
      </c>
      <c r="B99" s="64">
        <v>8</v>
      </c>
      <c r="C99" s="64">
        <v>6</v>
      </c>
    </row>
    <row r="100" spans="1:3">
      <c r="A100" s="64" t="s">
        <v>72</v>
      </c>
      <c r="B100" s="64">
        <v>9</v>
      </c>
      <c r="C100" s="64">
        <v>11</v>
      </c>
    </row>
    <row r="101" spans="1:3">
      <c r="A101" s="64" t="s">
        <v>72</v>
      </c>
      <c r="B101" s="64">
        <v>10</v>
      </c>
      <c r="C101" s="64">
        <v>2</v>
      </c>
    </row>
    <row r="102" spans="1:3">
      <c r="A102" s="64" t="s">
        <v>72</v>
      </c>
      <c r="B102" s="64">
        <v>12</v>
      </c>
      <c r="C102" s="64">
        <v>2</v>
      </c>
    </row>
    <row r="103" spans="1:3">
      <c r="A103" s="64" t="s">
        <v>65</v>
      </c>
      <c r="B103" s="64">
        <v>5</v>
      </c>
      <c r="C103" s="64">
        <v>9</v>
      </c>
    </row>
    <row r="104" spans="1:3">
      <c r="A104" s="64" t="s">
        <v>65</v>
      </c>
      <c r="B104" s="64">
        <v>6</v>
      </c>
      <c r="C104" s="64">
        <v>5</v>
      </c>
    </row>
    <row r="105" spans="1:3">
      <c r="A105" s="64" t="s">
        <v>65</v>
      </c>
      <c r="B105" s="64">
        <v>7</v>
      </c>
      <c r="C105" s="64">
        <v>4</v>
      </c>
    </row>
    <row r="106" spans="1:3">
      <c r="A106" s="64" t="s">
        <v>65</v>
      </c>
      <c r="B106" s="64">
        <v>8</v>
      </c>
      <c r="C106" s="64">
        <v>3</v>
      </c>
    </row>
    <row r="107" spans="1:3">
      <c r="A107" s="64" t="s">
        <v>65</v>
      </c>
      <c r="B107" s="64">
        <v>9</v>
      </c>
      <c r="C107" s="64">
        <v>2</v>
      </c>
    </row>
    <row r="108" spans="1:3">
      <c r="A108" s="64" t="s">
        <v>65</v>
      </c>
      <c r="B108" s="64">
        <v>10</v>
      </c>
      <c r="C108" s="64">
        <v>2</v>
      </c>
    </row>
    <row r="109" spans="1:3">
      <c r="A109" s="64" t="s">
        <v>65</v>
      </c>
      <c r="B109" s="64">
        <v>12</v>
      </c>
      <c r="C109" s="64">
        <v>1</v>
      </c>
    </row>
    <row r="110" spans="1:3">
      <c r="A110" s="64" t="s">
        <v>69</v>
      </c>
      <c r="B110" s="64">
        <v>7</v>
      </c>
      <c r="C110" s="64">
        <v>1</v>
      </c>
    </row>
    <row r="111" spans="1:3">
      <c r="A111" s="64" t="s">
        <v>69</v>
      </c>
      <c r="B111" s="64">
        <v>9</v>
      </c>
      <c r="C111" s="64">
        <v>4</v>
      </c>
    </row>
    <row r="112" spans="1:3">
      <c r="A112" s="64" t="s">
        <v>69</v>
      </c>
      <c r="B112" s="64">
        <v>10</v>
      </c>
      <c r="C112" s="64">
        <v>1</v>
      </c>
    </row>
    <row r="113" spans="1:3">
      <c r="A113" s="64" t="s">
        <v>69</v>
      </c>
      <c r="B113" s="64">
        <v>11</v>
      </c>
      <c r="C113" s="64">
        <v>1</v>
      </c>
    </row>
    <row r="114" spans="1:3">
      <c r="A114" s="64" t="s">
        <v>67</v>
      </c>
      <c r="B114" s="64">
        <v>5</v>
      </c>
      <c r="C114" s="64">
        <v>19</v>
      </c>
    </row>
    <row r="115" spans="1:3">
      <c r="A115" s="64" t="s">
        <v>67</v>
      </c>
      <c r="B115" s="64">
        <v>6</v>
      </c>
      <c r="C115" s="64">
        <v>13</v>
      </c>
    </row>
    <row r="116" spans="1:3">
      <c r="A116" s="64" t="s">
        <v>67</v>
      </c>
      <c r="B116" s="64">
        <v>7</v>
      </c>
      <c r="C116" s="64">
        <v>11</v>
      </c>
    </row>
    <row r="117" spans="1:3">
      <c r="A117" s="64" t="s">
        <v>67</v>
      </c>
      <c r="B117" s="64">
        <v>8</v>
      </c>
      <c r="C117" s="64">
        <v>10</v>
      </c>
    </row>
    <row r="118" spans="1:3">
      <c r="A118" s="64" t="s">
        <v>67</v>
      </c>
      <c r="B118" s="64">
        <v>9</v>
      </c>
      <c r="C118" s="64">
        <v>6</v>
      </c>
    </row>
    <row r="119" spans="1:3">
      <c r="A119" s="64" t="s">
        <v>67</v>
      </c>
      <c r="B119" s="64">
        <v>10</v>
      </c>
      <c r="C119" s="64">
        <v>3</v>
      </c>
    </row>
    <row r="120" spans="1:3">
      <c r="A120" s="64" t="s">
        <v>67</v>
      </c>
      <c r="B120" s="64">
        <v>11</v>
      </c>
      <c r="C120" s="64">
        <v>1</v>
      </c>
    </row>
    <row r="121" spans="1:3">
      <c r="A121" s="64" t="s">
        <v>67</v>
      </c>
      <c r="B121" s="64">
        <v>12</v>
      </c>
      <c r="C121" s="64">
        <v>2</v>
      </c>
    </row>
    <row r="122" spans="1:3">
      <c r="A122" s="64" t="s">
        <v>71</v>
      </c>
      <c r="B122" s="64">
        <v>8</v>
      </c>
      <c r="C122" s="64">
        <v>4</v>
      </c>
    </row>
    <row r="123" spans="1:3">
      <c r="A123" s="64" t="s">
        <v>71</v>
      </c>
      <c r="B123" s="64">
        <v>10</v>
      </c>
      <c r="C123" s="64">
        <v>4</v>
      </c>
    </row>
    <row r="124" spans="1:3">
      <c r="A124" s="64" t="s">
        <v>71</v>
      </c>
      <c r="B124" s="64">
        <v>11</v>
      </c>
      <c r="C124" s="64">
        <v>2</v>
      </c>
    </row>
    <row r="125" spans="1:3">
      <c r="A125" s="64" t="s">
        <v>71</v>
      </c>
      <c r="B125" s="64">
        <v>12</v>
      </c>
      <c r="C125" s="64">
        <v>1</v>
      </c>
    </row>
    <row r="126" spans="1:3">
      <c r="A126" s="63"/>
      <c r="B126"/>
      <c r="C126">
        <f>SUM(C2:C125)</f>
        <v>808</v>
      </c>
    </row>
  </sheetData>
  <phoneticPr fontId="2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运营数据</vt:lpstr>
      <vt:lpstr>用户质量</vt:lpstr>
      <vt:lpstr>破冰AB测试</vt:lpstr>
      <vt:lpstr>付费模型</vt:lpstr>
      <vt:lpstr>复购率</vt:lpstr>
      <vt:lpstr>复购商品清单</vt:lpstr>
      <vt:lpstr>付费留存</vt:lpstr>
      <vt:lpstr>礼包收入</vt:lpstr>
      <vt:lpstr>礼包等级付费</vt:lpstr>
      <vt:lpstr>广告视频</vt:lpstr>
      <vt:lpstr>晶珀商店</vt:lpstr>
      <vt:lpstr>抽卡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2023-10-11T06:03:37Z</dcterms:created>
  <dcterms:modified xsi:type="dcterms:W3CDTF">2023-10-13T09:19:38Z</dcterms:modified>
</cp:coreProperties>
</file>