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需求" sheetId="1" r:id="rId4"/>
    <sheet state="visible" name="AI训练" sheetId="2" r:id="rId5"/>
    <sheet state="visible" name="1day" sheetId="3" r:id="rId6"/>
    <sheet state="visible" name="1day+" sheetId="4" r:id="rId7"/>
  </sheets>
  <definedNames/>
  <calcPr/>
  <extLst>
    <ext uri="GoogleSheetsCustomDataVersion2">
      <go:sheetsCustomData xmlns:go="http://customooxmlschemas.google.com/" r:id="rId8" roundtripDataChecksum="ddhPAP5TRR5GKWfszHCJg1RQRwZLoupl5/j7oMbudPE="/>
    </ext>
  </extLst>
</workbook>
</file>

<file path=xl/sharedStrings.xml><?xml version="1.0" encoding="utf-8"?>
<sst xmlns="http://schemas.openxmlformats.org/spreadsheetml/2006/main" count="586" uniqueCount="378">
  <si>
    <r>
      <rPr>
        <rFont val="Microsoft JhengHei"/>
        <b/>
        <color theme="0"/>
        <sz val="11.0"/>
      </rPr>
      <t>1day行</t>
    </r>
    <r>
      <rPr>
        <rFont val="Microsoft JhengHei"/>
        <b/>
        <color theme="0"/>
        <sz val="11.0"/>
      </rPr>
      <t>为</t>
    </r>
    <r>
      <rPr>
        <rFont val="Microsoft JhengHei"/>
        <b/>
        <color theme="0"/>
        <sz val="11.0"/>
      </rPr>
      <t>循</t>
    </r>
    <r>
      <rPr>
        <rFont val="Microsoft JhengHei"/>
        <b/>
        <color theme="0"/>
        <sz val="11.0"/>
      </rPr>
      <t>环</t>
    </r>
  </si>
  <si>
    <t>id</t>
  </si>
  <si>
    <t>行为循环</t>
  </si>
  <si>
    <t>描述</t>
  </si>
  <si>
    <t>基础指标：完成学习</t>
  </si>
  <si>
    <t>中级指标：自主行为</t>
  </si>
  <si>
    <t>高级指标：建立追求</t>
  </si>
  <si>
    <t>主成长循环</t>
  </si>
  <si>
    <t>{资源获取能力,资源加工能力,清除菌毯能力}-&gt;科研/主堡lv</t>
  </si>
  <si>
    <t>关键任务节点通过率</t>
  </si>
  <si>
    <t>指引任务前自主执行率</t>
  </si>
  <si>
    <t>引导任务结束后，玩家主堡lv/科研的进度分布</t>
  </si>
  <si>
    <t>核心战力成长循环</t>
  </si>
  <si>
    <t>{英雄升级,捉宠,造兵}-&gt;se/slg战斗</t>
  </si>
  <si>
    <t>se关卡战力达标率、se卡点通过率</t>
  </si>
  <si>
    <t>留存玩家各养成进度分布</t>
  </si>
  <si>
    <t>soc采集建造循环</t>
  </si>
  <si>
    <t>采集木材-&gt;加工木板-&gt;建造</t>
  </si>
  <si>
    <t>资源卡点通过率</t>
  </si>
  <si>
    <t>留存玩家木材/木板获取量分布</t>
  </si>
  <si>
    <t>soc生存探索循环</t>
  </si>
  <si>
    <t>采集辣椒-&gt;加工药剂-&gt;清除菌毯</t>
  </si>
  <si>
    <t>资源卡点通过率、支线科技养成分析</t>
  </si>
  <si>
    <t>留存玩家菌毯清除数量分布</t>
  </si>
  <si>
    <t>英雄lv养成循环</t>
  </si>
  <si>
    <t>{采集/种植小麦,战斗获得肉块}-&gt;加工汉堡-&gt;英雄升级</t>
  </si>
  <si>
    <t>se关卡英雄lv达标率、se卡点通过率</t>
  </si>
  <si>
    <r>
      <rPr>
        <rFont val="Consolas"/>
        <color theme="1"/>
        <sz val="10.0"/>
      </rPr>
      <t>留存玩家英雄</t>
    </r>
    <r>
      <rPr>
        <rFont val="Microsoft JhengHei"/>
        <color theme="1"/>
        <sz val="10.0"/>
      </rPr>
      <t>lv</t>
    </r>
    <r>
      <rPr>
        <rFont val="YaHei Consolas Hybrid"/>
        <color theme="1"/>
        <sz val="10.0"/>
      </rPr>
      <t>分布</t>
    </r>
  </si>
  <si>
    <t>捉宠循环(资质养成)</t>
  </si>
  <si>
    <t>{采集南瓜,战斗获得浓缩精华}-&gt;加工泡泡胶囊-&gt;捉宠</t>
  </si>
  <si>
    <t>捉宠完成率(根据施放出的宠物关)</t>
  </si>
  <si>
    <t>留存玩家捉宠行为及获取宠物品质分析</t>
  </si>
  <si>
    <t>宠物lv循环</t>
  </si>
  <si>
    <t>无</t>
  </si>
  <si>
    <t>宠物升级行为执行率</t>
  </si>
  <si>
    <t>留存玩家宠物等级分布</t>
  </si>
  <si>
    <t>造兵循环</t>
  </si>
  <si>
    <t>采集/种植小麦-&gt;加工军粮-&gt;自动造兵</t>
  </si>
  <si>
    <t>玩家生产军粮行为执行率</t>
  </si>
  <si>
    <t>留存玩家士兵生产数量分布</t>
  </si>
  <si>
    <t>内城资源获取</t>
  </si>
  <si>
    <t>{采集点,工人}-&gt;摆放收集箱-&gt;自动采集</t>
  </si>
  <si>
    <t>玩家摆放收集箱行为统计分析</t>
  </si>
  <si>
    <t>留存玩家内城通过收集箱收集资源数量分布</t>
  </si>
  <si>
    <t>大世界资源获取</t>
  </si>
  <si>
    <t>攻打资源田-&gt;改造-&gt;自动获取</t>
  </si>
  <si>
    <t>玩家占领第2块资源田行为执行率</t>
  </si>
  <si>
    <t>留存玩家占领资源田数量及等级分布</t>
  </si>
  <si>
    <t>slg战斗循环</t>
  </si>
  <si>
    <t>{体力,士兵}-&gt;slg战斗-&gt;获取养成资源（主lv、英雄lv、宠物lv）</t>
  </si>
  <si>
    <t>玩家自主slg战斗循环执行率</t>
  </si>
  <si>
    <r>
      <rPr>
        <rFont val="Consolas"/>
        <color theme="1"/>
        <sz val="10.0"/>
      </rPr>
      <t>留存玩家体力消耗数量</t>
    </r>
    <r>
      <rPr>
        <rFont val="Microsoft JhengHei"/>
        <color theme="1"/>
        <sz val="10.0"/>
      </rPr>
      <t>分布</t>
    </r>
  </si>
  <si>
    <t>NPC势力养成循环</t>
  </si>
  <si>
    <t>{大世界势力事件,势力任务}-&gt;势力声望-&gt;建交\提升友好度</t>
  </si>
  <si>
    <t>NPC势力养成行为执行率</t>
  </si>
  <si>
    <t>留存玩家NPC势力养成进度分布</t>
  </si>
  <si>
    <t>联盟</t>
  </si>
  <si>
    <t>建立/加入联盟</t>
  </si>
  <si>
    <t>联盟相关行为执行率</t>
  </si>
  <si>
    <t>联盟GVE发动次数</t>
  </si>
  <si>
    <t>ID</t>
  </si>
  <si>
    <t>类别</t>
  </si>
  <si>
    <t>定义</t>
  </si>
  <si>
    <t>同义词1</t>
  </si>
  <si>
    <t>同义词2</t>
  </si>
  <si>
    <t>同义词3</t>
  </si>
  <si>
    <t>同义词4</t>
  </si>
  <si>
    <t>同义词5</t>
  </si>
  <si>
    <t>同义词6</t>
  </si>
  <si>
    <t>范例</t>
  </si>
  <si>
    <t>目标</t>
  </si>
  <si>
    <t>用户</t>
  </si>
  <si>
    <t>玩家</t>
  </si>
  <si>
    <t>人</t>
  </si>
  <si>
    <t>x日至x日所有活跃玩家的数量</t>
  </si>
  <si>
    <t>目标特征</t>
  </si>
  <si>
    <t>注册用户</t>
  </si>
  <si>
    <t>进入用户</t>
  </si>
  <si>
    <t>新进用户</t>
  </si>
  <si>
    <t>新增</t>
  </si>
  <si>
    <t>昨天有多少新进玩家</t>
  </si>
  <si>
    <t>登录用户</t>
  </si>
  <si>
    <t>活跃用户</t>
  </si>
  <si>
    <t>建号用户</t>
  </si>
  <si>
    <t>活跃</t>
  </si>
  <si>
    <t>最近7天活跃用户的情况</t>
  </si>
  <si>
    <t>流失用户</t>
  </si>
  <si>
    <t>xx日流失的玩家在线游戏时长的分布情况</t>
  </si>
  <si>
    <t>付费用户</t>
  </si>
  <si>
    <t>充值用户</t>
  </si>
  <si>
    <t>xx日付费玩家的等级分布情况</t>
  </si>
  <si>
    <t>2日留存用户</t>
  </si>
  <si>
    <t>留存用户</t>
  </si>
  <si>
    <t>次留用户</t>
  </si>
  <si>
    <t>次登用户</t>
  </si>
  <si>
    <t>存留用户</t>
  </si>
  <si>
    <t>昨天的次留玩家有多少</t>
  </si>
  <si>
    <t>x日留存用户</t>
  </si>
  <si>
    <t>x留用户</t>
  </si>
  <si>
    <t>xx日的3留用户有多少</t>
  </si>
  <si>
    <t>关键指标</t>
  </si>
  <si>
    <t>留存率</t>
  </si>
  <si>
    <t>留存</t>
  </si>
  <si>
    <t>留存数据</t>
  </si>
  <si>
    <t>最近一周的留存情况如何</t>
  </si>
  <si>
    <t>流失率</t>
  </si>
  <si>
    <t>流失</t>
  </si>
  <si>
    <t>流失数据</t>
  </si>
  <si>
    <t>昨天的流失数据是多少</t>
  </si>
  <si>
    <t>付费金额</t>
  </si>
  <si>
    <t>付费</t>
  </si>
  <si>
    <t>充值</t>
  </si>
  <si>
    <t>流水</t>
  </si>
  <si>
    <t>收入</t>
  </si>
  <si>
    <t>这个月的总付费是多少</t>
  </si>
  <si>
    <t>付费率</t>
  </si>
  <si>
    <t>人均在线时长</t>
  </si>
  <si>
    <t>在线时长</t>
  </si>
  <si>
    <t>人均登录次数</t>
  </si>
  <si>
    <t>登录次数</t>
  </si>
  <si>
    <t>上线次数</t>
  </si>
  <si>
    <t>日arpu</t>
  </si>
  <si>
    <t>arpu</t>
  </si>
  <si>
    <t>活跃arpu</t>
  </si>
  <si>
    <t>日arppu</t>
  </si>
  <si>
    <t>付费arpu</t>
  </si>
  <si>
    <t>定基任务</t>
  </si>
  <si>
    <t>start</t>
  </si>
  <si>
    <t>定基人数</t>
  </si>
  <si>
    <t>end_data</t>
  </si>
  <si>
    <t>result</t>
  </si>
  <si>
    <t>定基留存人数(lv3)</t>
  </si>
  <si>
    <t>end_create_ts</t>
  </si>
  <si>
    <t>分析目标</t>
  </si>
  <si>
    <t>方法</t>
  </si>
  <si>
    <t>p0</t>
  </si>
  <si>
    <t>p1</t>
  </si>
  <si>
    <t>p2</t>
  </si>
  <si>
    <t>p3</t>
  </si>
  <si>
    <t>p4</t>
  </si>
  <si>
    <t>p5</t>
  </si>
  <si>
    <t>注释</t>
  </si>
  <si>
    <t>主进度</t>
  </si>
  <si>
    <t>主堡升级达成{lv1,lv2,lv3,lv4,lv5}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</si>
  <si>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</si>
  <si>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{10103,20106,30104,3030101,4010101}</t>
  </si>
  <si>
    <t>{2192,992,351,153,29}</t>
  </si>
  <si>
    <t>通过率</t>
  </si>
  <si>
    <t>玩法触达</t>
  </si>
  <si>
    <t>se战斗</t>
  </si>
  <si>
    <t>完成se{0}的人数{1}/定基人数{2}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</si>
  <si>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</si>
  <si>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{10105}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</si>
  <si>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</si>
  <si>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{10209}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</si>
  <si>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</si>
  <si>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{20104}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</si>
  <si>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</si>
  <si>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{20207}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</si>
  <si>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</si>
  <si>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{20303}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</si>
  <si>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</si>
  <si>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r>
      <rPr>
        <rFont val="Microsoft Yahei"/>
        <color theme="1"/>
        <sz val="10.0"/>
      </rPr>
      <t>{</t>
    </r>
    <r>
      <rPr>
        <rFont val="Microsoft Yahei"/>
        <color theme="1"/>
        <sz val="10.0"/>
      </rPr>
      <t>4020102</t>
    </r>
    <r>
      <rPr>
        <rFont val="Microsoft Yahei"/>
        <color theme="1"/>
        <sz val="10.0"/>
      </rPr>
      <t>}</t>
    </r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</si>
  <si>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</si>
  <si>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{4010202}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</si>
  <si>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</si>
  <si>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r>
      <rPr>
        <rFont val="Microsoft Yahei"/>
        <color theme="1"/>
        <sz val="10.0"/>
      </rPr>
      <t>{</t>
    </r>
    <r>
      <rPr>
        <rFont val="Microsoft Yahei"/>
        <color theme="1"/>
        <sz val="10.0"/>
      </rPr>
      <t>4010301</t>
    </r>
    <r>
      <rPr>
        <rFont val="Microsoft Yahei"/>
        <color theme="1"/>
        <sz val="10.0"/>
      </rPr>
      <t>}</t>
    </r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</si>
  <si>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</si>
  <si>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{4020101}</t>
  </si>
  <si>
    <t>主循环</t>
  </si>
  <si>
    <t>主堡lv2自主升级</t>
  </si>
  <si>
    <r>
      <rPr>
        <rFont val="Microsoft Yahei"/>
        <color theme="1"/>
        <sz val="10.0"/>
      </rPr>
      <t>接取任务</t>
    </r>
    <r>
      <rPr>
        <rFont val="Microsoft Yahei"/>
        <color theme="1"/>
        <sz val="10.0"/>
      </rPr>
      <t>{0}时主堡等级达到</t>
    </r>
    <r>
      <rPr>
        <rFont val="Microsoft Yahei"/>
        <color theme="1"/>
        <sz val="10.0"/>
      </rPr>
      <t>{1}</t>
    </r>
    <r>
      <rPr>
        <rFont val="Microsoft Yahei"/>
        <color theme="1"/>
        <sz val="10.0"/>
      </rPr>
      <t>的玩家{3}</t>
    </r>
    <r>
      <rPr>
        <rFont val="Microsoft Yahei"/>
        <color theme="1"/>
        <sz val="10.0"/>
      </rPr>
      <t>/接取任务{0}的玩家{4}</t>
    </r>
  </si>
  <si>
    <t>{20106}</t>
  </si>
  <si>
    <t>主堡lv3自主升级</t>
  </si>
  <si>
    <r>
      <rPr>
        <rFont val="Microsoft Yahei"/>
        <color theme="1"/>
        <sz val="10.0"/>
      </rPr>
      <t>接取任务</t>
    </r>
    <r>
      <rPr>
        <rFont val="Microsoft Yahei"/>
        <color theme="1"/>
        <sz val="10.0"/>
      </rPr>
      <t>{0}时主堡等级达到</t>
    </r>
    <r>
      <rPr>
        <rFont val="Microsoft Yahei"/>
        <color theme="1"/>
        <sz val="10.0"/>
      </rPr>
      <t>{1}</t>
    </r>
    <r>
      <rPr>
        <rFont val="Microsoft Yahei"/>
        <color theme="1"/>
        <sz val="10.0"/>
      </rPr>
      <t>的玩家{3}</t>
    </r>
    <r>
      <rPr>
        <rFont val="Microsoft Yahei"/>
        <color theme="1"/>
        <sz val="10.0"/>
      </rPr>
      <t>/接取任务{0}的玩家{4}</t>
    </r>
  </si>
  <si>
    <t>{30104}</t>
  </si>
  <si>
    <t>se战力</t>
  </si>
  <si>
    <t>se关卡(支线2-初见厨子)战力达标率</t>
  </si>
  <si>
    <t>进入se关卡{0}时战力达到{1}的玩家{2}/进入se关卡{0}的玩家{3}</t>
  </si>
  <si>
    <t>se关卡(支线3-初见新娘)战力达标率</t>
  </si>
  <si>
    <t>se关卡(巨眼螳螂)战力达标率</t>
  </si>
  <si>
    <t>se关卡(支线4-再见新娘)战力达标率</t>
  </si>
  <si>
    <t>se关卡(实验室)战力达标率</t>
  </si>
  <si>
    <t>se关卡(支线5-森林单株)战力达标率</t>
  </si>
  <si>
    <t>se关卡(训练营)战力达标率</t>
  </si>
  <si>
    <t>se关卡(雷达)战力达标率</t>
  </si>
  <si>
    <t>heroLv=8</t>
  </si>
  <si>
    <t>se关卡(第一次击败金刚)战力达标率</t>
  </si>
  <si>
    <t>heroLv=10</t>
  </si>
  <si>
    <t>se关卡(第二次击败金刚)战力达标率</t>
  </si>
  <si>
    <t>heroLv=12</t>
  </si>
  <si>
    <t>se关卡(打败阿朵尼斯)战力达标率</t>
  </si>
  <si>
    <t>heroLv=14</t>
  </si>
  <si>
    <t>soc循环</t>
  </si>
  <si>
    <t>soc采集建造循环(修桥木板)卡点通过率</t>
  </si>
  <si>
    <t>任务{0}的完成人数{1}/任务{0}的接取人数{2}</t>
  </si>
  <si>
    <t>soc生存探索循环(清除菌毯)卡点通过率</t>
  </si>
  <si>
    <t>soc采集建造循环(修门石砖)卡点通过率</t>
  </si>
  <si>
    <t>soc生存探索循环(罗灵晶体)卡点通过率</t>
  </si>
  <si>
    <t>科技{0}的完成人数{1}/科技{2}的完成人数{3}</t>
  </si>
  <si>
    <t>建造收集箱的玩家人数{0}/lv2人数{1}</t>
  </si>
  <si>
    <t>捉宠循环</t>
  </si>
  <si>
    <t>捉宠人次</t>
  </si>
  <si>
    <t>捉宠人数{0}/定基人数{1}</t>
  </si>
  <si>
    <t>平均捉宠次数</t>
  </si>
  <si>
    <t>捉宠成功率</t>
  </si>
  <si>
    <t>捉宠成功人次{0}/捉宠人次{1}</t>
  </si>
  <si>
    <t>得分0</t>
  </si>
  <si>
    <t>捉宠使用次数分布</t>
  </si>
  <si>
    <t>捉宠使用道具次数分布{0}-{5}</t>
  </si>
  <si>
    <t>捉宠品质分布</t>
  </si>
  <si>
    <t>宠物品质{C,B,A,S}次数{0,1,2,3}</t>
  </si>
  <si>
    <t>设计希望</t>
  </si>
  <si>
    <t>宠物升级</t>
  </si>
  <si>
    <t>宠物升级次数{0}，人数{1}，整体占比:人数{1}/定基留存人数{2}</t>
  </si>
  <si>
    <t>宠物放生人次</t>
  </si>
  <si>
    <t>宠物放生次数{0}，人数{1}，宠物数量{2}，整体占比:人数{1}/定基留存人数{3}</t>
  </si>
  <si>
    <t>宠物放生率</t>
  </si>
  <si>
    <t>英雄循环</t>
  </si>
  <si>
    <t>获得英雄:戴维斯,南希,苏希,工人1,工人2</t>
  </si>
  <si>
    <t>获得英雄id={1,11,12,29,31}的人数{0}-{4}</t>
  </si>
  <si>
    <t>英雄自主突破率</t>
  </si>
  <si>
    <t>进行突破的玩家人数{0}/可进行突破的玩家人数{1}</t>
  </si>
  <si>
    <t>slg战斗</t>
  </si>
  <si>
    <t>资源地占领的玩家人数{0}/slg战斗玩家人数{1}</t>
  </si>
  <si>
    <t>造兵</t>
  </si>
  <si>
    <t>生产压缩军粮的玩家人数{0}/slg战斗玩家人数{1}</t>
  </si>
  <si>
    <t>造兵数量分布</t>
  </si>
  <si>
    <t>生产压缩军粮{&lt;=100,100~500,500~1000,&gt;=1000}的人数</t>
  </si>
  <si>
    <t>slg战斗次数分布</t>
  </si>
  <si>
    <t>slg战斗获胜次数{&lt;=10,10~20,20~30,30~40,&gt;=40}的人数分布</t>
  </si>
  <si>
    <t>24小时标准次数</t>
  </si>
  <si>
    <t>slg战斗失败率</t>
  </si>
  <si>
    <t>slg战斗失败人次{0}/slg战斗人次{0}</t>
  </si>
  <si>
    <t>世界事件</t>
  </si>
  <si>
    <t>触发世界事件人数{1}</t>
  </si>
  <si>
    <t>联盟GVE</t>
  </si>
  <si>
    <t>GVE联盟数{0}/总联盟数{1}</t>
  </si>
  <si>
    <t>联盟人数</t>
  </si>
  <si>
    <t>联盟公告</t>
  </si>
  <si>
    <t>联盟公告数{0}/总联盟数{1}</t>
  </si>
  <si>
    <t>NPC势力</t>
  </si>
  <si>
    <t>势力建交人数{0}/lv3人数{1}</t>
  </si>
  <si>
    <t xml:space="preserve"> </t>
  </si>
  <si>
    <t>Select * From "SSR_DW"."STAGE"."SSR_CUSTOM_PIPE" Where MSG_BODY : event = 'se_end' And MSG_BODY:detail:map_id = 1300001
     And TS BETWEEN '2023-07-06 00:00:00' AND '2023-07-10 00:00:00'
    And MSG_BODY : properties : game_uid_create_ts BETWEEN '1688601600000' AND '1688860800000'</t>
  </si>
  <si>
    <t>Select FPID,FPID_CREATE_TIME,GAMESERVER_ID,PUBLIC_COUNTRY_CODE,EVENT_TIME,EXTRA_PROPERTIES,EXTRA_DETAIL From  "SSR_FPDW_SHARE"."SSR_SHARE"."SSR_TFC_CUSTOM_HI" Where GAME_NAME = 'ssr' And App_ID = 'ssr.onedayplus.prod' And APP_LANGUAGE != 'zh'
And EVENT_TIME BETWEEN '2023-07-06 00:00:00' AND '2023-07-10 00:00:00' 
And FPID_CREATE_TIME BETWEEN '2023-07-06 00:00:00' AND '2023-07-09 00:00:00'</t>
  </si>
  <si>
    <t>create_ts</t>
  </si>
  <si>
    <t>name</t>
  </si>
  <si>
    <t>event</t>
  </si>
  <si>
    <t>idName</t>
  </si>
  <si>
    <t>value</t>
  </si>
  <si>
    <t>sql</t>
  </si>
  <si>
    <t>进入</t>
  </si>
  <si>
    <t>进入流失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</si>
  <si>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</si>
  <si>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task_complete</t>
  </si>
  <si>
    <t>task_id</t>
  </si>
  <si>
    <t>lv1</t>
  </si>
  <si>
    <t>主堡升级达成lv1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</si>
  <si>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</si>
  <si>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lv2</t>
  </si>
  <si>
    <t>主堡升级达成lv2</t>
  </si>
  <si>
    <t>建筑{0}的升级人数{1}/定基人数{2}</t>
  </si>
  <si>
    <t>lv3</t>
  </si>
  <si>
    <t>主堡升级达成lv3</t>
  </si>
  <si>
    <t>lv4</t>
  </si>
  <si>
    <t>主堡升级达成lv4</t>
  </si>
  <si>
    <t>lv5</t>
  </si>
  <si>
    <t>主堡升级达成lv5</t>
  </si>
  <si>
    <t>lv6</t>
  </si>
  <si>
    <t>主堡升级达成lv6</t>
  </si>
  <si>
    <t>lv7</t>
  </si>
  <si>
    <t>主堡升级达成lv7</t>
  </si>
  <si>
    <t>lv8</t>
  </si>
  <si>
    <t>主堡升级达成lv8</t>
  </si>
  <si>
    <t>lv9</t>
  </si>
  <si>
    <t>主堡升级达成lv9</t>
  </si>
  <si>
    <t>lv10</t>
  </si>
  <si>
    <t>主堡升级达成lv10</t>
  </si>
  <si>
    <t>lv11</t>
  </si>
  <si>
    <t>主堡升级达成lv11</t>
  </si>
  <si>
    <t>lv12</t>
  </si>
  <si>
    <t>主堡升级达成lv12</t>
  </si>
  <si>
    <t>lv13</t>
  </si>
  <si>
    <t>主堡升级达成lv13</t>
  </si>
  <si>
    <t>lv14</t>
  </si>
  <si>
    <t>主堡升级达成lv14</t>
  </si>
  <si>
    <t>lv15</t>
  </si>
  <si>
    <t>主堡升级达成lv15</t>
  </si>
  <si>
    <t>se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</si>
  <si>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</si>
  <si>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采集-建造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</si>
  <si>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</si>
  <si>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探索迷雾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</si>
  <si>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</si>
  <si>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捉宠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</si>
  <si>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</si>
  <si>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英雄升级</t>
  </si>
  <si>
    <t>英雄升级1-&gt;2人数{1}/定基人数{2}</t>
  </si>
  <si>
    <t>hero_levelup</t>
  </si>
  <si>
    <t>hero_id</t>
  </si>
  <si>
    <r>
      <rPr>
        <rFont val="Microsoft Yahei"/>
        <color theme="1"/>
        <sz val="10.0"/>
      </rPr>
      <t>任务</t>
    </r>
    <r>
      <rPr>
        <rFont val="Microsoft Yahei"/>
        <color theme="1"/>
        <sz val="10.0"/>
      </rPr>
      <t>{0}的完成人数</t>
    </r>
    <r>
      <rPr>
        <rFont val="Microsoft Yahei"/>
        <color theme="1"/>
        <sz val="10.0"/>
      </rPr>
      <t>{1}/定基人数{2}</t>
    </r>
  </si>
  <si>
    <t>任务{0}的完成人数{1}/定基人数{2}</t>
  </si>
  <si>
    <t>雷达任务</t>
  </si>
  <si>
    <t>每日必做1</t>
  </si>
  <si>
    <t>雷达任务{0}的完成人数{1}/定基人数{2}</t>
  </si>
  <si>
    <t>radar_task_complete</t>
  </si>
  <si>
    <t>radar_task_id</t>
  </si>
  <si>
    <t>每日任务</t>
  </si>
  <si>
    <t>每日必做2</t>
  </si>
  <si>
    <t>奖励{0}的获得人数{1}/定基人数{2}</t>
  </si>
  <si>
    <t>item_add</t>
  </si>
  <si>
    <t>itemgroup_id</t>
  </si>
  <si>
    <t>资源田</t>
  </si>
  <si>
    <t>占领资源地人数{1}/定基人数{2}</t>
  </si>
  <si>
    <t>occupy_map_building</t>
  </si>
  <si>
    <t>加入联盟人数{1}/定基人数{2}</t>
  </si>
  <si>
    <t>alliance_join</t>
  </si>
  <si>
    <t>se1</t>
  </si>
  <si>
    <t>se1(杰玛单挑)</t>
  </si>
  <si>
    <t>se2</t>
  </si>
  <si>
    <t>se2(杰玛+大嘴鸟)</t>
  </si>
  <si>
    <t>se3</t>
  </si>
  <si>
    <t>se3(厨子)</t>
  </si>
  <si>
    <t>se4</t>
  </si>
  <si>
    <t>se5</t>
  </si>
  <si>
    <t>se6</t>
  </si>
  <si>
    <t>se8</t>
  </si>
  <si>
    <t>se5(苏西+炸弹客)</t>
  </si>
  <si>
    <t>se10</t>
  </si>
  <si>
    <t>se7(巨眼螳螂)</t>
  </si>
  <si>
    <t>se11</t>
  </si>
  <si>
    <t>se8(熊+大嘴鸟)</t>
  </si>
  <si>
    <t>se12</t>
  </si>
  <si>
    <t>se9(金刚)</t>
  </si>
  <si>
    <t>se13</t>
  </si>
  <si>
    <t>se10(夫妻双打)</t>
  </si>
  <si>
    <t>se14</t>
  </si>
  <si>
    <t>se11(阿多尼斯)</t>
  </si>
  <si>
    <t>主动升级</t>
  </si>
  <si>
    <t>soc行为建立</t>
  </si>
  <si>
    <t>见升级达成result_1</t>
  </si>
  <si>
    <t>移动建筑</t>
  </si>
  <si>
    <t>移动人次{0}，人数{1}，1-3级{2},4-6级{3},7-9级{4},&gt;9级{5}</t>
  </si>
  <si>
    <t>build</t>
  </si>
  <si>
    <t>building_op_type</t>
  </si>
  <si>
    <t>生产药剂</t>
  </si>
  <si>
    <t>人次{0}，人数{1}/定基人数{2}</t>
  </si>
  <si>
    <t>take_product</t>
  </si>
  <si>
    <t>item_id</t>
  </si>
  <si>
    <t>生产精灵球</t>
  </si>
  <si>
    <t>生产装备材料</t>
  </si>
  <si>
    <t>生产木板建材</t>
  </si>
  <si>
    <t>生产零件建材</t>
  </si>
  <si>
    <t>宠物循环</t>
  </si>
  <si>
    <t>pet_catch</t>
  </si>
  <si>
    <t>英雄获得</t>
  </si>
  <si>
    <t>获得英雄:杰登,克劳德,南希,苏希</t>
  </si>
  <si>
    <t>获得英雄id={1,10,11,12}的人数{0}-{3}</t>
  </si>
  <si>
    <t>英雄突破</t>
  </si>
  <si>
    <t>英雄突破率</t>
  </si>
  <si>
    <t>人次{0}，人数{1}</t>
  </si>
  <si>
    <t>英雄升阶</t>
  </si>
  <si>
    <t>slg战斗获胜次数</t>
  </si>
  <si>
    <t>slg战斗行为建立</t>
  </si>
  <si>
    <t>slg战斗失败人次{0}/slg战斗人次{1}，战斗失败人数{2}/slg战斗人数{3}</t>
  </si>
  <si>
    <t>触发世界事件人次{0},人数{1},中位数{2}</t>
  </si>
  <si>
    <t>创建联盟</t>
  </si>
  <si>
    <t>社交行为</t>
  </si>
  <si>
    <t>加入联盟</t>
  </si>
  <si>
    <t>每日任务完成度</t>
  </si>
  <si>
    <t>日常行为习惯</t>
  </si>
  <si>
    <t>雷达任务完成度</t>
  </si>
  <si>
    <t>人次{0}，人数{1},&lt;=25,{25,50},{50,75},&gt;75</t>
  </si>
  <si>
    <t>抽卡</t>
  </si>
  <si>
    <t>人次{0}，人数{1}, 非奖励抽卡人次{2},非奖励抽卡人数{3}</t>
  </si>
  <si>
    <t>购买抽卡道具</t>
  </si>
  <si>
    <t>人数{0}，总数{1}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</si>
</sst>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h:mm:ss"/>
    <numFmt numFmtId="165" formatCode="yyyy-m-d hh:mm:ss"/>
  </numFmts>
  <fonts count="17">
    <font>
      <sz val="11.0"/>
      <color theme="1"/>
      <name val="Calibri"/>
      <scheme val="minor"/>
    </font>
    <font>
      <sz val="11.0"/>
      <color theme="1"/>
      <name val="Consolas"/>
    </font>
    <font>
      <b/>
      <sz val="11.0"/>
      <color theme="0"/>
      <name val="Microsoft JhengHei"/>
    </font>
    <font>
      <b/>
      <sz val="10.0"/>
      <color theme="0"/>
      <name val="Consolas"/>
    </font>
    <font>
      <sz val="10.0"/>
      <color theme="1"/>
      <name val="Consolas"/>
    </font>
    <font>
      <sz val="10.0"/>
      <color theme="1"/>
      <name val="Microsoft JhengHei"/>
    </font>
    <font>
      <color theme="1"/>
      <name val="Calibri"/>
      <scheme val="minor"/>
    </font>
    <font>
      <b/>
      <sz val="10.0"/>
      <color theme="0"/>
      <name val="Microsoft Yahei"/>
    </font>
    <font>
      <b/>
      <sz val="10.0"/>
      <color rgb="FFFFFFFF"/>
      <name val="Microsoft Yahei"/>
    </font>
    <font>
      <sz val="10.0"/>
      <color theme="1"/>
      <name val="Microsoft Yahei"/>
    </font>
    <font>
      <sz val="10.0"/>
      <color theme="1"/>
      <name val="Calibri"/>
      <scheme val="minor"/>
    </font>
    <font>
      <sz val="10.0"/>
      <color rgb="FFFFFFFF"/>
      <name val="Microsoft Yahei"/>
    </font>
    <font>
      <sz val="10.0"/>
      <color theme="1"/>
      <name val="&quot;Microsoft Yahei&quot;"/>
    </font>
    <font>
      <sz val="10.0"/>
      <color rgb="FF1F1F1F"/>
      <name val="&quot;Google Sans&quot;"/>
    </font>
    <font>
      <sz val="10.0"/>
      <color theme="1"/>
      <name val="Calibri"/>
    </font>
    <font>
      <sz val="10.0"/>
      <color rgb="FF000000"/>
      <name val="&quot;YaHei Consolas Hybrid&quot;"/>
    </font>
    <font>
      <sz val="9.0"/>
      <color rgb="FF1F1F1F"/>
      <name val="&quot;Google Sans&quot;"/>
    </font>
  </fonts>
  <fills count="9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theme="1"/>
        <bgColor theme="1"/>
      </patternFill>
    </fill>
    <fill>
      <patternFill patternType="solid">
        <fgColor rgb="FF999999"/>
        <bgColor rgb="FF999999"/>
      </patternFill>
    </fill>
    <fill>
      <patternFill patternType="solid">
        <fgColor rgb="FF8E7CC3"/>
        <bgColor rgb="FF8E7CC3"/>
      </patternFill>
    </fill>
    <fill>
      <patternFill patternType="solid">
        <fgColor rgb="FF000000"/>
        <bgColor rgb="FF000000"/>
      </patternFill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Alignment="1" applyBorder="1" applyFill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6" numFmtId="0" xfId="0" applyAlignment="1" applyFont="1">
      <alignment horizontal="left"/>
    </xf>
    <xf borderId="1" fillId="3" fontId="7" numFmtId="0" xfId="0" applyAlignment="1" applyBorder="1" applyFont="1">
      <alignment horizontal="left"/>
    </xf>
    <xf borderId="1" fillId="3" fontId="8" numFmtId="0" xfId="0" applyAlignment="1" applyBorder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9" numFmtId="0" xfId="0" applyAlignment="1" applyFont="1">
      <alignment horizontal="left"/>
    </xf>
    <xf borderId="0" fillId="4" fontId="8" numFmtId="0" xfId="0" applyAlignment="1" applyFill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9" numFmtId="164" xfId="0" applyAlignment="1" applyFont="1" applyNumberFormat="1">
      <alignment horizontal="left" readingOrder="0"/>
    </xf>
    <xf borderId="0" fillId="0" fontId="9" numFmtId="0" xfId="0" applyFont="1"/>
    <xf borderId="0" fillId="0" fontId="9" numFmtId="165" xfId="0" applyAlignment="1" applyFont="1" applyNumberFormat="1">
      <alignment horizontal="left" readingOrder="0"/>
    </xf>
    <xf borderId="1" fillId="5" fontId="8" numFmtId="0" xfId="0" applyAlignment="1" applyBorder="1" applyFill="1" applyFont="1">
      <alignment horizontal="left" readingOrder="0"/>
    </xf>
    <xf borderId="1" fillId="3" fontId="7" numFmtId="10" xfId="0" applyAlignment="1" applyBorder="1" applyFont="1" applyNumberFormat="1">
      <alignment horizontal="left"/>
    </xf>
    <xf borderId="0" fillId="0" fontId="9" numFmtId="3" xfId="0" applyAlignment="1" applyFont="1" applyNumberFormat="1">
      <alignment horizontal="left" readingOrder="0"/>
    </xf>
    <xf borderId="0" fillId="0" fontId="9" numFmtId="10" xfId="0" applyAlignment="1" applyFont="1" applyNumberFormat="1">
      <alignment horizontal="left"/>
    </xf>
    <xf borderId="0" fillId="0" fontId="10" numFmtId="0" xfId="0" applyAlignment="1" applyFont="1">
      <alignment readingOrder="0"/>
    </xf>
    <xf borderId="0" fillId="0" fontId="9" numFmtId="10" xfId="0" applyAlignment="1" applyFont="1" applyNumberFormat="1">
      <alignment horizontal="left" readingOrder="0"/>
    </xf>
    <xf borderId="0" fillId="0" fontId="9" numFmtId="0" xfId="0" applyAlignment="1" applyFont="1">
      <alignment horizontal="left"/>
    </xf>
    <xf borderId="0" fillId="0" fontId="9" numFmtId="9" xfId="0" applyAlignment="1" applyFont="1" applyNumberFormat="1">
      <alignment horizontal="left" readingOrder="0"/>
    </xf>
    <xf borderId="0" fillId="0" fontId="10" numFmtId="0" xfId="0" applyAlignment="1" applyFont="1">
      <alignment horizontal="left" readingOrder="0"/>
    </xf>
    <xf borderId="0" fillId="0" fontId="10" numFmtId="0" xfId="0" applyFont="1"/>
    <xf borderId="0" fillId="6" fontId="11" numFmtId="0" xfId="0" applyAlignment="1" applyFill="1" applyFont="1">
      <alignment horizontal="left" readingOrder="0"/>
    </xf>
    <xf borderId="0" fillId="7" fontId="8" numFmtId="0" xfId="0" applyAlignment="1" applyFill="1" applyFont="1">
      <alignment horizontal="left"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left"/>
    </xf>
    <xf borderId="0" fillId="0" fontId="9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8" fontId="13" numFmtId="0" xfId="0" applyAlignment="1" applyFill="1" applyFont="1">
      <alignment readingOrder="0" vertical="bottom"/>
    </xf>
    <xf borderId="0" fillId="0" fontId="14" numFmtId="0" xfId="0" applyAlignment="1" applyFont="1">
      <alignment vertical="bottom"/>
    </xf>
    <xf borderId="0" fillId="8" fontId="13" numFmtId="0" xfId="0" applyAlignment="1" applyFont="1">
      <alignment vertical="bottom"/>
    </xf>
    <xf borderId="0" fillId="0" fontId="15" numFmtId="0" xfId="0" applyAlignment="1" applyFont="1">
      <alignment horizontal="left" readingOrder="0" shrinkToFit="0" vertical="bottom" wrapText="0"/>
    </xf>
    <xf borderId="0" fillId="8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8.0"/>
    <col customWidth="1" min="3" max="3" width="56.86"/>
    <col customWidth="1" min="4" max="4" width="19.29"/>
    <col customWidth="1" min="5" max="5" width="32.43"/>
    <col customWidth="1" min="6" max="6" width="40.43"/>
    <col customWidth="1" min="7" max="26" width="8.71"/>
  </cols>
  <sheetData>
    <row r="1" ht="16.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 customHeight="1">
      <c r="A3" s="4">
        <v>1.0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4">
        <v>2.0</v>
      </c>
      <c r="B4" s="4" t="s">
        <v>12</v>
      </c>
      <c r="C4" s="4" t="s">
        <v>13</v>
      </c>
      <c r="D4" s="4" t="s">
        <v>9</v>
      </c>
      <c r="E4" s="5" t="s">
        <v>14</v>
      </c>
      <c r="F4" s="4" t="s">
        <v>15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4">
        <v>3.0</v>
      </c>
      <c r="B5" s="4" t="s">
        <v>16</v>
      </c>
      <c r="C5" s="4" t="s">
        <v>17</v>
      </c>
      <c r="D5" s="4" t="s">
        <v>9</v>
      </c>
      <c r="E5" s="4" t="s">
        <v>18</v>
      </c>
      <c r="F5" s="4" t="s">
        <v>19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4">
        <v>4.0</v>
      </c>
      <c r="B6" s="4" t="s">
        <v>20</v>
      </c>
      <c r="C6" s="4" t="s">
        <v>21</v>
      </c>
      <c r="D6" s="4" t="s">
        <v>9</v>
      </c>
      <c r="E6" s="4" t="s">
        <v>22</v>
      </c>
      <c r="F6" s="4" t="s">
        <v>23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4">
        <v>5.0</v>
      </c>
      <c r="B7" s="4" t="s">
        <v>24</v>
      </c>
      <c r="C7" s="4" t="s">
        <v>25</v>
      </c>
      <c r="D7" s="4" t="s">
        <v>9</v>
      </c>
      <c r="E7" s="5" t="s">
        <v>26</v>
      </c>
      <c r="F7" s="4" t="s">
        <v>27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4">
        <v>6.0</v>
      </c>
      <c r="B8" s="4" t="s">
        <v>28</v>
      </c>
      <c r="C8" s="4" t="s">
        <v>29</v>
      </c>
      <c r="D8" s="4" t="s">
        <v>9</v>
      </c>
      <c r="E8" s="5" t="s">
        <v>30</v>
      </c>
      <c r="F8" s="4" t="s">
        <v>31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6.5" customHeight="1">
      <c r="A9" s="4">
        <v>7.0</v>
      </c>
      <c r="B9" s="4" t="s">
        <v>32</v>
      </c>
      <c r="C9" s="4" t="s">
        <v>25</v>
      </c>
      <c r="D9" s="4" t="s">
        <v>33</v>
      </c>
      <c r="E9" s="4" t="s">
        <v>34</v>
      </c>
      <c r="F9" s="5" t="s">
        <v>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 customHeight="1">
      <c r="A10" s="4">
        <v>8.0</v>
      </c>
      <c r="B10" s="4" t="s">
        <v>36</v>
      </c>
      <c r="C10" s="4" t="s">
        <v>37</v>
      </c>
      <c r="D10" s="4" t="s">
        <v>9</v>
      </c>
      <c r="E10" s="5" t="s">
        <v>38</v>
      </c>
      <c r="F10" s="5" t="s">
        <v>39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4">
        <v>9.0</v>
      </c>
      <c r="B11" s="4" t="s">
        <v>40</v>
      </c>
      <c r="C11" s="4" t="s">
        <v>41</v>
      </c>
      <c r="D11" s="4" t="s">
        <v>9</v>
      </c>
      <c r="E11" s="5" t="s">
        <v>42</v>
      </c>
      <c r="F11" s="5" t="s">
        <v>43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6.5" customHeight="1">
      <c r="A12" s="4">
        <v>10.0</v>
      </c>
      <c r="B12" s="4" t="s">
        <v>44</v>
      </c>
      <c r="C12" s="4" t="s">
        <v>45</v>
      </c>
      <c r="D12" s="4" t="s">
        <v>9</v>
      </c>
      <c r="E12" s="5" t="s">
        <v>46</v>
      </c>
      <c r="F12" s="5" t="s">
        <v>47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 customHeight="1">
      <c r="A13" s="4">
        <v>11.0</v>
      </c>
      <c r="B13" s="4" t="s">
        <v>48</v>
      </c>
      <c r="C13" s="4" t="s">
        <v>49</v>
      </c>
      <c r="D13" s="4" t="s">
        <v>9</v>
      </c>
      <c r="E13" s="5" t="s">
        <v>50</v>
      </c>
      <c r="F13" s="4" t="s">
        <v>51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 customHeight="1">
      <c r="A14" s="4">
        <v>12.0</v>
      </c>
      <c r="B14" s="4" t="s">
        <v>52</v>
      </c>
      <c r="C14" s="4" t="s">
        <v>53</v>
      </c>
      <c r="D14" s="4" t="s">
        <v>33</v>
      </c>
      <c r="E14" s="5" t="s">
        <v>54</v>
      </c>
      <c r="F14" s="5" t="s">
        <v>55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6.5" customHeight="1">
      <c r="A15" s="4">
        <v>13.0</v>
      </c>
      <c r="B15" s="5" t="s">
        <v>56</v>
      </c>
      <c r="C15" s="5" t="s">
        <v>57</v>
      </c>
      <c r="D15" s="4" t="s">
        <v>9</v>
      </c>
      <c r="E15" s="4" t="s">
        <v>58</v>
      </c>
      <c r="F15" s="5" t="s">
        <v>59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6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17.29"/>
    <col customWidth="1" min="3" max="3" width="20.0"/>
    <col customWidth="1" min="4" max="7" width="9.57"/>
    <col customWidth="1" min="8" max="9" width="8.0"/>
    <col customWidth="1" min="10" max="10" width="38.57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60</v>
      </c>
      <c r="B3" s="9" t="s">
        <v>61</v>
      </c>
      <c r="C3" s="9" t="s">
        <v>62</v>
      </c>
      <c r="D3" s="9" t="s">
        <v>63</v>
      </c>
      <c r="E3" s="9" t="s">
        <v>64</v>
      </c>
      <c r="F3" s="9" t="s">
        <v>65</v>
      </c>
      <c r="G3" s="9" t="s">
        <v>66</v>
      </c>
      <c r="H3" s="9" t="s">
        <v>67</v>
      </c>
      <c r="I3" s="9" t="s">
        <v>68</v>
      </c>
      <c r="J3" s="9" t="s">
        <v>69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0">
        <v>1.0</v>
      </c>
      <c r="B4" s="10" t="s">
        <v>70</v>
      </c>
      <c r="C4" s="10" t="s">
        <v>71</v>
      </c>
      <c r="D4" s="10" t="s">
        <v>72</v>
      </c>
      <c r="E4" s="10" t="s">
        <v>73</v>
      </c>
      <c r="F4" s="10"/>
      <c r="G4" s="7"/>
      <c r="H4" s="7"/>
      <c r="I4" s="7"/>
      <c r="J4" s="10" t="s">
        <v>74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0">
        <v>2.0</v>
      </c>
      <c r="B5" s="10" t="s">
        <v>75</v>
      </c>
      <c r="C5" s="10" t="s">
        <v>76</v>
      </c>
      <c r="D5" s="10" t="s">
        <v>77</v>
      </c>
      <c r="F5" s="10" t="s">
        <v>78</v>
      </c>
      <c r="G5" s="10" t="s">
        <v>79</v>
      </c>
      <c r="H5" s="7"/>
      <c r="I5" s="7"/>
      <c r="J5" s="10" t="s">
        <v>80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0">
        <v>3.0</v>
      </c>
      <c r="B6" s="10" t="s">
        <v>75</v>
      </c>
      <c r="C6" s="10" t="s">
        <v>81</v>
      </c>
      <c r="D6" s="10" t="s">
        <v>82</v>
      </c>
      <c r="E6" s="10" t="s">
        <v>83</v>
      </c>
      <c r="F6" s="10" t="s">
        <v>84</v>
      </c>
      <c r="G6" s="7"/>
      <c r="H6" s="7"/>
      <c r="I6" s="7"/>
      <c r="J6" s="10" t="s">
        <v>85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0">
        <v>4.0</v>
      </c>
      <c r="B7" s="10" t="s">
        <v>75</v>
      </c>
      <c r="C7" s="10" t="s">
        <v>86</v>
      </c>
      <c r="D7" s="10"/>
      <c r="E7" s="7"/>
      <c r="F7" s="7"/>
      <c r="G7" s="7"/>
      <c r="H7" s="7"/>
      <c r="I7" s="7"/>
      <c r="J7" s="10" t="s">
        <v>87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0">
        <v>5.0</v>
      </c>
      <c r="B8" s="10" t="s">
        <v>75</v>
      </c>
      <c r="C8" s="10" t="s">
        <v>88</v>
      </c>
      <c r="D8" s="10" t="s">
        <v>89</v>
      </c>
      <c r="E8" s="7"/>
      <c r="F8" s="7"/>
      <c r="G8" s="7"/>
      <c r="H8" s="7"/>
      <c r="I8" s="7"/>
      <c r="J8" s="10" t="s">
        <v>90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0">
        <v>6.0</v>
      </c>
      <c r="B9" s="10" t="s">
        <v>75</v>
      </c>
      <c r="C9" s="11" t="s">
        <v>91</v>
      </c>
      <c r="D9" s="11" t="s">
        <v>92</v>
      </c>
      <c r="E9" s="10" t="s">
        <v>93</v>
      </c>
      <c r="F9" s="10" t="s">
        <v>94</v>
      </c>
      <c r="G9" s="10" t="s">
        <v>95</v>
      </c>
      <c r="H9" s="7"/>
      <c r="I9" s="7"/>
      <c r="J9" s="10" t="s">
        <v>96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0">
        <v>7.0</v>
      </c>
      <c r="B10" s="10" t="s">
        <v>75</v>
      </c>
      <c r="C10" s="11" t="s">
        <v>97</v>
      </c>
      <c r="D10" s="10" t="s">
        <v>98</v>
      </c>
      <c r="E10" s="7"/>
      <c r="F10" s="7"/>
      <c r="G10" s="7"/>
      <c r="H10" s="7"/>
      <c r="I10" s="7"/>
      <c r="J10" s="10" t="s">
        <v>99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0">
        <v>8.0</v>
      </c>
      <c r="B11" s="10" t="s">
        <v>100</v>
      </c>
      <c r="C11" s="10" t="s">
        <v>101</v>
      </c>
      <c r="D11" s="10" t="s">
        <v>102</v>
      </c>
      <c r="E11" s="10" t="s">
        <v>103</v>
      </c>
      <c r="F11" s="7"/>
      <c r="G11" s="7"/>
      <c r="H11" s="7"/>
      <c r="I11" s="7"/>
      <c r="J11" s="10" t="s">
        <v>104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0">
        <v>9.0</v>
      </c>
      <c r="B12" s="10" t="s">
        <v>100</v>
      </c>
      <c r="C12" s="10" t="s">
        <v>105</v>
      </c>
      <c r="D12" s="10" t="s">
        <v>106</v>
      </c>
      <c r="E12" s="10" t="s">
        <v>107</v>
      </c>
      <c r="F12" s="7"/>
      <c r="G12" s="7"/>
      <c r="H12" s="7"/>
      <c r="I12" s="7"/>
      <c r="J12" s="10" t="s">
        <v>108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0">
        <v>10.0</v>
      </c>
      <c r="B13" s="10" t="s">
        <v>100</v>
      </c>
      <c r="C13" s="10" t="s">
        <v>109</v>
      </c>
      <c r="D13" s="10" t="s">
        <v>110</v>
      </c>
      <c r="E13" s="10" t="s">
        <v>111</v>
      </c>
      <c r="F13" s="10" t="s">
        <v>112</v>
      </c>
      <c r="G13" s="10" t="s">
        <v>113</v>
      </c>
      <c r="H13" s="7"/>
      <c r="I13" s="7"/>
      <c r="J13" s="10" t="s">
        <v>114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0">
        <v>11.0</v>
      </c>
      <c r="B14" s="10" t="s">
        <v>100</v>
      </c>
      <c r="C14" s="10" t="s">
        <v>115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0">
        <v>12.0</v>
      </c>
      <c r="B15" s="10" t="s">
        <v>100</v>
      </c>
      <c r="C15" s="10" t="s">
        <v>116</v>
      </c>
      <c r="D15" s="10" t="s">
        <v>117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0">
        <v>13.0</v>
      </c>
      <c r="B16" s="10" t="s">
        <v>100</v>
      </c>
      <c r="C16" s="10" t="s">
        <v>118</v>
      </c>
      <c r="D16" s="10" t="s">
        <v>119</v>
      </c>
      <c r="E16" s="10" t="s">
        <v>120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0">
        <v>14.0</v>
      </c>
      <c r="B17" s="10" t="s">
        <v>100</v>
      </c>
      <c r="C17" s="10" t="s">
        <v>121</v>
      </c>
      <c r="D17" s="10" t="s">
        <v>122</v>
      </c>
      <c r="E17" s="10" t="s">
        <v>123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0">
        <v>15.0</v>
      </c>
      <c r="B18" s="10" t="s">
        <v>100</v>
      </c>
      <c r="C18" s="10" t="s">
        <v>124</v>
      </c>
      <c r="D18" s="10" t="s">
        <v>125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0">
        <v>16.0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0">
        <v>17.0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3.29"/>
    <col customWidth="1" min="2" max="2" width="9.0"/>
    <col customWidth="1" min="3" max="3" width="35.29"/>
    <col customWidth="1" min="4" max="4" width="57.86"/>
    <col customWidth="1" min="5" max="5" width="17.86"/>
    <col customWidth="1" min="6" max="6" width="21.0"/>
    <col customWidth="1" min="7" max="7" width="6.71"/>
    <col customWidth="1" min="8" max="10" width="5.57"/>
    <col customWidth="1" min="11" max="15" width="7.71"/>
    <col customWidth="1" min="16" max="16" width="6.71"/>
    <col customWidth="1" min="17" max="17" width="14.71"/>
    <col customWidth="1" min="18" max="18" width="9.14"/>
    <col customWidth="1" min="19" max="22" width="7.71"/>
    <col customWidth="1" min="23" max="29" width="8.71"/>
  </cols>
  <sheetData>
    <row r="1">
      <c r="A1" s="12"/>
      <c r="B1" s="12"/>
      <c r="C1" s="13" t="s">
        <v>126</v>
      </c>
      <c r="D1" s="14">
        <v>10101.0</v>
      </c>
      <c r="E1" s="13" t="s">
        <v>127</v>
      </c>
      <c r="F1" s="15">
        <v>45054.0</v>
      </c>
      <c r="G1" s="16"/>
      <c r="H1" s="16"/>
      <c r="I1" s="16"/>
      <c r="J1" s="16"/>
      <c r="K1" s="16"/>
      <c r="L1" s="14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12"/>
      <c r="B2" s="12"/>
      <c r="C2" s="13" t="s">
        <v>128</v>
      </c>
      <c r="D2" s="14">
        <v>3802.0</v>
      </c>
      <c r="E2" s="13" t="s">
        <v>129</v>
      </c>
      <c r="F2" s="17">
        <v>45057.99998842592</v>
      </c>
      <c r="G2" s="14"/>
      <c r="H2" s="14"/>
      <c r="I2" s="14"/>
      <c r="J2" s="14"/>
      <c r="K2" s="14" t="s">
        <v>130</v>
      </c>
      <c r="L2" s="14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2"/>
      <c r="B3" s="12"/>
      <c r="C3" s="13" t="s">
        <v>131</v>
      </c>
      <c r="D3" s="14">
        <v>351.0</v>
      </c>
      <c r="E3" s="13" t="s">
        <v>132</v>
      </c>
      <c r="F3" s="14">
        <v>1.683676783567E12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8" t="s">
        <v>60</v>
      </c>
      <c r="B4" s="9" t="s">
        <v>61</v>
      </c>
      <c r="C4" s="8" t="s">
        <v>133</v>
      </c>
      <c r="D4" s="8" t="s">
        <v>134</v>
      </c>
      <c r="E4" s="8" t="s">
        <v>135</v>
      </c>
      <c r="F4" s="8" t="s">
        <v>136</v>
      </c>
      <c r="G4" s="9" t="s">
        <v>137</v>
      </c>
      <c r="H4" s="9" t="s">
        <v>138</v>
      </c>
      <c r="I4" s="9" t="s">
        <v>139</v>
      </c>
      <c r="J4" s="9" t="s">
        <v>140</v>
      </c>
      <c r="K4" s="18">
        <v>0.0</v>
      </c>
      <c r="L4" s="18">
        <v>1.0</v>
      </c>
      <c r="M4" s="18">
        <v>2.0</v>
      </c>
      <c r="N4" s="18">
        <v>3.0</v>
      </c>
      <c r="O4" s="18">
        <v>4.0</v>
      </c>
      <c r="P4" s="18">
        <v>5.0</v>
      </c>
      <c r="Q4" s="9" t="s">
        <v>141</v>
      </c>
      <c r="R4" s="19"/>
      <c r="S4" s="19"/>
      <c r="T4" s="19"/>
      <c r="U4" s="19"/>
      <c r="V4" s="8"/>
      <c r="W4" s="8"/>
      <c r="X4" s="8"/>
      <c r="Y4" s="8"/>
      <c r="Z4" s="8"/>
      <c r="AA4" s="8"/>
      <c r="AB4" s="8"/>
      <c r="AC4" s="8"/>
    </row>
    <row r="5">
      <c r="A5" s="12">
        <v>1.0</v>
      </c>
      <c r="B5" s="14" t="s">
        <v>142</v>
      </c>
      <c r="C5" s="14" t="s">
        <v>143</v>
      </c>
      <c r="D5" s="14" t="s">
        <v>144</v>
      </c>
      <c r="E5" s="20" t="s">
        <v>145</v>
      </c>
      <c r="F5" s="14" t="s">
        <v>146</v>
      </c>
      <c r="G5" s="14">
        <f>$D$2</f>
        <v>3802</v>
      </c>
      <c r="H5" s="21"/>
      <c r="I5" s="21"/>
      <c r="J5" s="21"/>
      <c r="K5" s="21">
        <f>2776/$G$5</f>
        <v>0.7301420305</v>
      </c>
      <c r="L5" s="21">
        <f>1201/$G$5</f>
        <v>0.3158863756</v>
      </c>
      <c r="M5" s="21">
        <f>413/$G$5</f>
        <v>0.1086270384</v>
      </c>
      <c r="N5" s="21">
        <f>181/$G$5</f>
        <v>0.04760652288</v>
      </c>
      <c r="O5" s="21">
        <f>31/$G$5</f>
        <v>0.008153603367</v>
      </c>
      <c r="P5" s="22"/>
      <c r="Q5" s="22" t="s">
        <v>147</v>
      </c>
      <c r="R5" s="23">
        <v>0.00975</v>
      </c>
      <c r="S5" s="23">
        <v>0.00984</v>
      </c>
      <c r="T5" s="23">
        <v>0.00977</v>
      </c>
      <c r="U5" s="23">
        <v>0.0085</v>
      </c>
      <c r="V5" s="23">
        <v>0.0024</v>
      </c>
      <c r="W5" s="12"/>
      <c r="X5" s="12"/>
      <c r="Y5" s="12"/>
      <c r="Z5" s="12"/>
      <c r="AA5" s="12"/>
      <c r="AB5" s="12"/>
      <c r="AC5" s="12"/>
    </row>
    <row r="6">
      <c r="A6" s="14">
        <v>2.0</v>
      </c>
      <c r="B6" s="14" t="s">
        <v>148</v>
      </c>
      <c r="C6" s="14" t="s">
        <v>149</v>
      </c>
      <c r="D6" s="14" t="s">
        <v>150</v>
      </c>
      <c r="E6" s="14">
        <v>10001.0</v>
      </c>
      <c r="F6" s="14"/>
      <c r="G6" s="14"/>
      <c r="H6" s="14"/>
      <c r="I6" s="21"/>
      <c r="J6" s="21"/>
      <c r="K6" s="21"/>
      <c r="L6" s="12"/>
      <c r="M6" s="12"/>
      <c r="N6" s="12"/>
      <c r="O6" s="12"/>
      <c r="P6" s="22"/>
      <c r="Q6" s="22"/>
      <c r="R6" s="23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2">
        <v>3.0</v>
      </c>
      <c r="B7" s="14" t="s">
        <v>148</v>
      </c>
      <c r="C7" s="12" t="s">
        <v>16</v>
      </c>
      <c r="D7" s="14" t="s">
        <v>151</v>
      </c>
      <c r="E7" s="14" t="s">
        <v>152</v>
      </c>
      <c r="F7" s="14">
        <v>1921.0</v>
      </c>
      <c r="G7" s="14">
        <f t="shared" ref="G7:G15" si="1">$D$2</f>
        <v>3802</v>
      </c>
      <c r="H7" s="14">
        <v>2018.0</v>
      </c>
      <c r="I7" s="21"/>
      <c r="J7" s="21"/>
      <c r="K7" s="21">
        <f t="shared" ref="K7:K15" si="2">F7/G7</f>
        <v>0.5052603893</v>
      </c>
      <c r="L7" s="12"/>
      <c r="M7" s="12"/>
      <c r="N7" s="12"/>
      <c r="O7" s="12"/>
      <c r="P7" s="22"/>
      <c r="Q7" s="22" t="s">
        <v>147</v>
      </c>
      <c r="R7" s="23">
        <f t="shared" ref="R7:R15" si="3">F7/H7</f>
        <v>0.9519326065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4">
        <v>4.0</v>
      </c>
      <c r="B8" s="14" t="s">
        <v>148</v>
      </c>
      <c r="C8" s="12" t="s">
        <v>20</v>
      </c>
      <c r="D8" s="14" t="s">
        <v>153</v>
      </c>
      <c r="E8" s="14" t="s">
        <v>154</v>
      </c>
      <c r="F8" s="14">
        <v>1344.0</v>
      </c>
      <c r="G8" s="14">
        <f t="shared" si="1"/>
        <v>3802</v>
      </c>
      <c r="H8" s="14">
        <v>1411.0</v>
      </c>
      <c r="I8" s="21"/>
      <c r="J8" s="21"/>
      <c r="K8" s="21">
        <f t="shared" si="2"/>
        <v>0.3534981589</v>
      </c>
      <c r="L8" s="12"/>
      <c r="M8" s="12"/>
      <c r="N8" s="12"/>
      <c r="O8" s="12"/>
      <c r="P8" s="22"/>
      <c r="Q8" s="22" t="s">
        <v>147</v>
      </c>
      <c r="R8" s="23">
        <f t="shared" si="3"/>
        <v>0.9525159461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2">
        <v>5.0</v>
      </c>
      <c r="B9" s="14" t="s">
        <v>148</v>
      </c>
      <c r="C9" s="12" t="s">
        <v>28</v>
      </c>
      <c r="D9" s="14" t="s">
        <v>155</v>
      </c>
      <c r="E9" s="12" t="s">
        <v>156</v>
      </c>
      <c r="F9" s="14">
        <v>1039.0</v>
      </c>
      <c r="G9" s="14">
        <f t="shared" si="1"/>
        <v>3802</v>
      </c>
      <c r="H9" s="14">
        <v>1098.0</v>
      </c>
      <c r="I9" s="21"/>
      <c r="J9" s="21"/>
      <c r="K9" s="21">
        <f t="shared" si="2"/>
        <v>0.2732772225</v>
      </c>
      <c r="L9" s="12"/>
      <c r="M9" s="12"/>
      <c r="N9" s="12"/>
      <c r="O9" s="12"/>
      <c r="P9" s="22"/>
      <c r="Q9" s="22" t="s">
        <v>147</v>
      </c>
      <c r="R9" s="23">
        <f t="shared" si="3"/>
        <v>0.9462659381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4">
        <v>6.0</v>
      </c>
      <c r="B10" s="14" t="s">
        <v>148</v>
      </c>
      <c r="C10" s="12" t="s">
        <v>24</v>
      </c>
      <c r="D10" s="14" t="s">
        <v>157</v>
      </c>
      <c r="E10" s="12" t="s">
        <v>158</v>
      </c>
      <c r="F10" s="14">
        <v>799.0</v>
      </c>
      <c r="G10" s="14">
        <f t="shared" si="1"/>
        <v>3802</v>
      </c>
      <c r="H10" s="14">
        <v>827.0</v>
      </c>
      <c r="I10" s="21"/>
      <c r="J10" s="21"/>
      <c r="K10" s="21">
        <f t="shared" si="2"/>
        <v>0.2101525513</v>
      </c>
      <c r="L10" s="12"/>
      <c r="M10" s="12"/>
      <c r="N10" s="12"/>
      <c r="O10" s="12"/>
      <c r="P10" s="22"/>
      <c r="Q10" s="22" t="s">
        <v>147</v>
      </c>
      <c r="R10" s="23">
        <f t="shared" si="3"/>
        <v>0.9661426844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2">
        <v>7.0</v>
      </c>
      <c r="B11" s="14" t="s">
        <v>148</v>
      </c>
      <c r="C11" s="12" t="s">
        <v>36</v>
      </c>
      <c r="D11" s="14" t="s">
        <v>159</v>
      </c>
      <c r="E11" s="14" t="s">
        <v>160</v>
      </c>
      <c r="F11" s="14">
        <v>404.0</v>
      </c>
      <c r="G11" s="14">
        <f t="shared" si="1"/>
        <v>3802</v>
      </c>
      <c r="H11" s="14">
        <v>413.0</v>
      </c>
      <c r="I11" s="21"/>
      <c r="J11" s="21"/>
      <c r="K11" s="21">
        <f t="shared" si="2"/>
        <v>0.1062598632</v>
      </c>
      <c r="L11" s="12"/>
      <c r="M11" s="12"/>
      <c r="N11" s="12"/>
      <c r="O11" s="12"/>
      <c r="P11" s="22"/>
      <c r="Q11" s="22" t="s">
        <v>147</v>
      </c>
      <c r="R11" s="23">
        <f t="shared" si="3"/>
        <v>0.9782082324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4">
        <v>8.0</v>
      </c>
      <c r="B12" s="14" t="s">
        <v>148</v>
      </c>
      <c r="C12" s="12" t="s">
        <v>40</v>
      </c>
      <c r="D12" s="14" t="s">
        <v>161</v>
      </c>
      <c r="E12" s="12" t="s">
        <v>162</v>
      </c>
      <c r="F12" s="14">
        <v>374.0</v>
      </c>
      <c r="G12" s="14">
        <f t="shared" si="1"/>
        <v>3802</v>
      </c>
      <c r="H12" s="14">
        <v>443.0</v>
      </c>
      <c r="I12" s="21"/>
      <c r="J12" s="21"/>
      <c r="K12" s="21">
        <f t="shared" si="2"/>
        <v>0.09836927933</v>
      </c>
      <c r="L12" s="12"/>
      <c r="M12" s="12"/>
      <c r="N12" s="12"/>
      <c r="O12" s="12"/>
      <c r="P12" s="22"/>
      <c r="Q12" s="22" t="s">
        <v>147</v>
      </c>
      <c r="R12" s="23">
        <f t="shared" si="3"/>
        <v>0.8442437923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2">
        <v>9.0</v>
      </c>
      <c r="B13" s="14" t="s">
        <v>148</v>
      </c>
      <c r="C13" s="12" t="s">
        <v>48</v>
      </c>
      <c r="D13" s="14" t="s">
        <v>163</v>
      </c>
      <c r="E13" s="12" t="s">
        <v>164</v>
      </c>
      <c r="F13" s="14">
        <v>319.0</v>
      </c>
      <c r="G13" s="14">
        <f t="shared" si="1"/>
        <v>3802</v>
      </c>
      <c r="H13" s="14">
        <v>362.0</v>
      </c>
      <c r="I13" s="21"/>
      <c r="J13" s="21"/>
      <c r="K13" s="21">
        <f t="shared" si="2"/>
        <v>0.08390320884</v>
      </c>
      <c r="L13" s="12"/>
      <c r="M13" s="12"/>
      <c r="N13" s="12"/>
      <c r="O13" s="12"/>
      <c r="P13" s="22"/>
      <c r="Q13" s="22" t="s">
        <v>147</v>
      </c>
      <c r="R13" s="23">
        <f t="shared" si="3"/>
        <v>0.8812154696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4">
        <v>10.0</v>
      </c>
      <c r="B14" s="14" t="s">
        <v>148</v>
      </c>
      <c r="C14" s="12" t="s">
        <v>44</v>
      </c>
      <c r="D14" s="14" t="s">
        <v>165</v>
      </c>
      <c r="E14" s="12" t="s">
        <v>166</v>
      </c>
      <c r="F14" s="14">
        <v>85.0</v>
      </c>
      <c r="G14" s="14">
        <f t="shared" si="1"/>
        <v>3802</v>
      </c>
      <c r="H14" s="14">
        <v>214.0</v>
      </c>
      <c r="I14" s="21"/>
      <c r="J14" s="21"/>
      <c r="K14" s="21">
        <f t="shared" si="2"/>
        <v>0.02235665439</v>
      </c>
      <c r="L14" s="12"/>
      <c r="M14" s="12"/>
      <c r="N14" s="12"/>
      <c r="O14" s="12"/>
      <c r="P14" s="22"/>
      <c r="Q14" s="22" t="s">
        <v>147</v>
      </c>
      <c r="R14" s="23">
        <f t="shared" si="3"/>
        <v>0.3971962617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2">
        <v>11.0</v>
      </c>
      <c r="B15" s="14" t="s">
        <v>148</v>
      </c>
      <c r="C15" s="12" t="s">
        <v>56</v>
      </c>
      <c r="D15" s="14" t="s">
        <v>167</v>
      </c>
      <c r="E15" s="14" t="s">
        <v>168</v>
      </c>
      <c r="F15" s="14">
        <v>20.0</v>
      </c>
      <c r="G15" s="14">
        <f t="shared" si="1"/>
        <v>3802</v>
      </c>
      <c r="H15" s="14">
        <v>20.0</v>
      </c>
      <c r="I15" s="21"/>
      <c r="J15" s="21"/>
      <c r="K15" s="21">
        <f t="shared" si="2"/>
        <v>0.005260389269</v>
      </c>
      <c r="L15" s="12"/>
      <c r="M15" s="12"/>
      <c r="N15" s="12"/>
      <c r="O15" s="12"/>
      <c r="P15" s="22"/>
      <c r="Q15" s="22" t="s">
        <v>147</v>
      </c>
      <c r="R15" s="23">
        <f t="shared" si="3"/>
        <v>1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4">
        <v>12.0</v>
      </c>
      <c r="B16" s="14" t="s">
        <v>169</v>
      </c>
      <c r="C16" s="14" t="s">
        <v>170</v>
      </c>
      <c r="D16" s="14" t="s">
        <v>171</v>
      </c>
      <c r="E16" s="14" t="s">
        <v>172</v>
      </c>
      <c r="F16" s="14">
        <v>2.0</v>
      </c>
      <c r="G16" s="14">
        <v>878.0</v>
      </c>
      <c r="H16" s="14">
        <v>1214.0</v>
      </c>
      <c r="I16" s="14"/>
      <c r="J16" s="21"/>
      <c r="K16" s="21">
        <f t="shared" ref="K16:K28" si="4">G16/H16</f>
        <v>0.7232289951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2">
        <v>13.0</v>
      </c>
      <c r="B17" s="14" t="s">
        <v>169</v>
      </c>
      <c r="C17" s="14" t="s">
        <v>173</v>
      </c>
      <c r="D17" s="14" t="s">
        <v>174</v>
      </c>
      <c r="E17" s="14" t="s">
        <v>175</v>
      </c>
      <c r="F17" s="14">
        <v>3.0</v>
      </c>
      <c r="G17" s="14">
        <v>361.0</v>
      </c>
      <c r="H17" s="14">
        <v>423.0</v>
      </c>
      <c r="I17" s="14"/>
      <c r="J17" s="21"/>
      <c r="K17" s="21">
        <f t="shared" si="4"/>
        <v>0.853427896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4">
        <v>14.0</v>
      </c>
      <c r="B18" s="14" t="s">
        <v>176</v>
      </c>
      <c r="C18" s="14" t="s">
        <v>177</v>
      </c>
      <c r="D18" s="14" t="s">
        <v>178</v>
      </c>
      <c r="E18" s="14">
        <v>1200101.0</v>
      </c>
      <c r="F18" s="14">
        <v>120.0</v>
      </c>
      <c r="G18" s="14">
        <v>1215.0</v>
      </c>
      <c r="H18" s="14">
        <v>1216.0</v>
      </c>
      <c r="I18" s="12"/>
      <c r="J18" s="21"/>
      <c r="K18" s="21">
        <f t="shared" si="4"/>
        <v>0.9991776316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2">
        <v>15.0</v>
      </c>
      <c r="B19" s="14" t="s">
        <v>176</v>
      </c>
      <c r="C19" s="14" t="s">
        <v>179</v>
      </c>
      <c r="D19" s="14" t="s">
        <v>178</v>
      </c>
      <c r="E19" s="14">
        <v>1300001.0</v>
      </c>
      <c r="F19" s="14">
        <v>150.0</v>
      </c>
      <c r="G19" s="14">
        <v>821.0</v>
      </c>
      <c r="H19" s="14">
        <v>873.0</v>
      </c>
      <c r="I19" s="12"/>
      <c r="J19" s="21"/>
      <c r="K19" s="21">
        <f t="shared" si="4"/>
        <v>0.9404352806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4">
        <v>16.0</v>
      </c>
      <c r="B20" s="14" t="s">
        <v>176</v>
      </c>
      <c r="C20" s="14" t="s">
        <v>180</v>
      </c>
      <c r="D20" s="14" t="s">
        <v>178</v>
      </c>
      <c r="E20" s="14">
        <v>11000.0</v>
      </c>
      <c r="F20" s="14">
        <v>230.0</v>
      </c>
      <c r="G20" s="14">
        <v>1723.0</v>
      </c>
      <c r="H20" s="14">
        <v>2216.0</v>
      </c>
      <c r="I20" s="12"/>
      <c r="J20" s="21"/>
      <c r="K20" s="21">
        <f t="shared" si="4"/>
        <v>0.7775270758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>
        <v>17.0</v>
      </c>
      <c r="B21" s="14" t="s">
        <v>176</v>
      </c>
      <c r="C21" s="14" t="s">
        <v>181</v>
      </c>
      <c r="D21" s="14" t="s">
        <v>178</v>
      </c>
      <c r="E21" s="14">
        <v>1300102.0</v>
      </c>
      <c r="F21" s="14">
        <v>300.0</v>
      </c>
      <c r="G21" s="14">
        <v>643.0</v>
      </c>
      <c r="H21" s="14">
        <v>713.0</v>
      </c>
      <c r="I21" s="12"/>
      <c r="J21" s="21"/>
      <c r="K21" s="21">
        <f t="shared" si="4"/>
        <v>0.9018232819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4">
        <v>18.0</v>
      </c>
      <c r="B22" s="14" t="s">
        <v>176</v>
      </c>
      <c r="C22" s="14" t="s">
        <v>182</v>
      </c>
      <c r="D22" s="14" t="s">
        <v>178</v>
      </c>
      <c r="E22" s="14">
        <v>1300101.0</v>
      </c>
      <c r="F22" s="14">
        <v>280.0</v>
      </c>
      <c r="G22" s="14">
        <v>405.0</v>
      </c>
      <c r="H22" s="14">
        <v>457.0</v>
      </c>
      <c r="I22" s="12"/>
      <c r="J22" s="21"/>
      <c r="K22" s="21">
        <f t="shared" si="4"/>
        <v>0.886214442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>
        <v>19.0</v>
      </c>
      <c r="B23" s="14" t="s">
        <v>176</v>
      </c>
      <c r="C23" s="14" t="s">
        <v>183</v>
      </c>
      <c r="D23" s="14" t="s">
        <v>178</v>
      </c>
      <c r="E23" s="14">
        <v>1100202.0</v>
      </c>
      <c r="F23" s="14">
        <v>320.0</v>
      </c>
      <c r="G23" s="14">
        <v>196.0</v>
      </c>
      <c r="H23" s="14">
        <v>205.0</v>
      </c>
      <c r="I23" s="12"/>
      <c r="J23" s="21"/>
      <c r="K23" s="21">
        <f t="shared" si="4"/>
        <v>0.956097561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4">
        <v>20.0</v>
      </c>
      <c r="B24" s="14" t="s">
        <v>176</v>
      </c>
      <c r="C24" s="14" t="s">
        <v>184</v>
      </c>
      <c r="D24" s="14" t="s">
        <v>178</v>
      </c>
      <c r="E24" s="14">
        <v>1100301.0</v>
      </c>
      <c r="F24" s="14">
        <v>350.0</v>
      </c>
      <c r="G24" s="14">
        <v>256.0</v>
      </c>
      <c r="H24" s="14">
        <v>290.0</v>
      </c>
      <c r="I24" s="12"/>
      <c r="J24" s="21"/>
      <c r="K24" s="21">
        <f t="shared" si="4"/>
        <v>0.8827586207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>
        <v>21.0</v>
      </c>
      <c r="B25" s="14" t="s">
        <v>176</v>
      </c>
      <c r="C25" s="14" t="s">
        <v>185</v>
      </c>
      <c r="D25" s="14" t="s">
        <v>178</v>
      </c>
      <c r="E25" s="14">
        <v>1200201.0</v>
      </c>
      <c r="F25" s="14">
        <v>400.0</v>
      </c>
      <c r="G25" s="14">
        <v>266.0</v>
      </c>
      <c r="H25" s="14">
        <v>358.0</v>
      </c>
      <c r="I25" s="12"/>
      <c r="J25" s="21"/>
      <c r="K25" s="21">
        <f t="shared" si="4"/>
        <v>0.7430167598</v>
      </c>
      <c r="L25" s="12"/>
      <c r="M25" s="12"/>
      <c r="N25" s="12"/>
      <c r="O25" s="12"/>
      <c r="P25" s="14"/>
      <c r="Q25" s="14" t="s">
        <v>186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4">
        <v>22.0</v>
      </c>
      <c r="B26" s="14" t="s">
        <v>176</v>
      </c>
      <c r="C26" s="14" t="s">
        <v>187</v>
      </c>
      <c r="D26" s="14" t="s">
        <v>178</v>
      </c>
      <c r="E26" s="14">
        <v>1200001.0</v>
      </c>
      <c r="F26" s="14">
        <v>450.0</v>
      </c>
      <c r="G26" s="14">
        <v>47.0</v>
      </c>
      <c r="H26" s="14">
        <v>161.0</v>
      </c>
      <c r="I26" s="12"/>
      <c r="J26" s="21"/>
      <c r="K26" s="21">
        <f t="shared" si="4"/>
        <v>0.2919254658</v>
      </c>
      <c r="L26" s="12"/>
      <c r="M26" s="12"/>
      <c r="N26" s="12"/>
      <c r="O26" s="12"/>
      <c r="P26" s="14"/>
      <c r="Q26" s="14" t="s">
        <v>188</v>
      </c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>
        <v>23.0</v>
      </c>
      <c r="B27" s="14" t="s">
        <v>176</v>
      </c>
      <c r="C27" s="14" t="s">
        <v>189</v>
      </c>
      <c r="D27" s="14" t="s">
        <v>178</v>
      </c>
      <c r="E27" s="14">
        <v>1200002.0</v>
      </c>
      <c r="F27" s="14">
        <v>500.0</v>
      </c>
      <c r="G27" s="14">
        <v>4.0</v>
      </c>
      <c r="H27" s="14">
        <v>115.0</v>
      </c>
      <c r="I27" s="12"/>
      <c r="J27" s="21"/>
      <c r="K27" s="21">
        <f t="shared" si="4"/>
        <v>0.0347826087</v>
      </c>
      <c r="L27" s="12"/>
      <c r="M27" s="12"/>
      <c r="N27" s="12"/>
      <c r="O27" s="12"/>
      <c r="P27" s="14"/>
      <c r="Q27" s="14" t="s">
        <v>190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4">
        <v>24.0</v>
      </c>
      <c r="B28" s="14" t="s">
        <v>176</v>
      </c>
      <c r="C28" s="14" t="s">
        <v>191</v>
      </c>
      <c r="D28" s="14" t="s">
        <v>178</v>
      </c>
      <c r="E28" s="14">
        <v>10999.0</v>
      </c>
      <c r="F28" s="14">
        <v>550.0</v>
      </c>
      <c r="G28" s="14">
        <v>0.0</v>
      </c>
      <c r="H28" s="14">
        <v>74.0</v>
      </c>
      <c r="I28" s="12"/>
      <c r="J28" s="21"/>
      <c r="K28" s="21">
        <f t="shared" si="4"/>
        <v>0</v>
      </c>
      <c r="L28" s="12"/>
      <c r="M28" s="12"/>
      <c r="N28" s="12"/>
      <c r="O28" s="12"/>
      <c r="P28" s="14"/>
      <c r="Q28" s="14" t="s">
        <v>192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>
        <v>25.0</v>
      </c>
      <c r="B29" s="14" t="s">
        <v>193</v>
      </c>
      <c r="C29" s="14" t="s">
        <v>194</v>
      </c>
      <c r="D29" s="14" t="s">
        <v>195</v>
      </c>
      <c r="E29" s="14">
        <v>30101.0</v>
      </c>
      <c r="F29" s="14">
        <v>398.0</v>
      </c>
      <c r="G29" s="14">
        <v>413.0</v>
      </c>
      <c r="H29" s="12"/>
      <c r="I29" s="12"/>
      <c r="J29" s="21"/>
      <c r="K29" s="21">
        <f t="shared" ref="K29:K31" si="5">F29/G29</f>
        <v>0.9636803874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4">
        <v>26.0</v>
      </c>
      <c r="B30" s="14" t="s">
        <v>193</v>
      </c>
      <c r="C30" s="14" t="s">
        <v>196</v>
      </c>
      <c r="D30" s="14" t="s">
        <v>195</v>
      </c>
      <c r="E30" s="14">
        <v>30105.0</v>
      </c>
      <c r="F30" s="14">
        <v>324.0</v>
      </c>
      <c r="G30" s="14">
        <v>350.0</v>
      </c>
      <c r="H30" s="12"/>
      <c r="I30" s="12"/>
      <c r="J30" s="21"/>
      <c r="K30" s="21">
        <f t="shared" si="5"/>
        <v>0.9257142857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4">
        <v>27.0</v>
      </c>
      <c r="B31" s="14" t="s">
        <v>193</v>
      </c>
      <c r="C31" s="14" t="s">
        <v>197</v>
      </c>
      <c r="D31" s="14" t="s">
        <v>195</v>
      </c>
      <c r="E31" s="14">
        <v>30209.0</v>
      </c>
      <c r="F31" s="14">
        <v>180.0</v>
      </c>
      <c r="G31" s="14">
        <v>198.0</v>
      </c>
      <c r="H31" s="12"/>
      <c r="I31" s="12"/>
      <c r="J31" s="21"/>
      <c r="K31" s="21">
        <f t="shared" si="5"/>
        <v>0.9090909091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4">
        <v>28.0</v>
      </c>
      <c r="B32" s="14" t="s">
        <v>193</v>
      </c>
      <c r="C32" s="14" t="s">
        <v>198</v>
      </c>
      <c r="D32" s="14" t="s">
        <v>199</v>
      </c>
      <c r="E32" s="14">
        <v>50601.0</v>
      </c>
      <c r="F32" s="14">
        <v>146.0</v>
      </c>
      <c r="G32" s="14">
        <v>30601.0</v>
      </c>
      <c r="H32" s="14">
        <v>248.0</v>
      </c>
      <c r="I32" s="12"/>
      <c r="J32" s="21"/>
      <c r="K32" s="21">
        <f>F32/H32</f>
        <v>0.5887096774</v>
      </c>
      <c r="L32" s="12"/>
      <c r="M32" s="12"/>
      <c r="N32" s="12"/>
      <c r="O32" s="12"/>
      <c r="P32" s="22"/>
      <c r="Q32" s="22"/>
      <c r="R32" s="22"/>
      <c r="S32" s="21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4">
        <v>29.0</v>
      </c>
      <c r="B33" s="14" t="s">
        <v>193</v>
      </c>
      <c r="C33" s="14" t="s">
        <v>40</v>
      </c>
      <c r="D33" s="14" t="s">
        <v>200</v>
      </c>
      <c r="E33" s="14">
        <v>690.0</v>
      </c>
      <c r="F33" s="14">
        <v>992.0</v>
      </c>
      <c r="G33" s="12"/>
      <c r="H33" s="12"/>
      <c r="I33" s="12"/>
      <c r="J33" s="12"/>
      <c r="K33" s="21">
        <f t="shared" ref="K33:K35" si="6">E33/F33</f>
        <v>0.6955645161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4">
        <v>30.0</v>
      </c>
      <c r="B34" s="14" t="s">
        <v>201</v>
      </c>
      <c r="C34" s="14" t="s">
        <v>202</v>
      </c>
      <c r="D34" s="14" t="s">
        <v>203</v>
      </c>
      <c r="E34" s="14">
        <v>1276.0</v>
      </c>
      <c r="F34" s="24">
        <f>$D$2</f>
        <v>3802</v>
      </c>
      <c r="G34" s="14"/>
      <c r="H34" s="12"/>
      <c r="I34" s="12"/>
      <c r="J34" s="21"/>
      <c r="K34" s="21">
        <f t="shared" si="6"/>
        <v>0.3356128353</v>
      </c>
      <c r="L34" s="12"/>
      <c r="M34" s="12"/>
      <c r="N34" s="12"/>
      <c r="O34" s="12"/>
      <c r="P34" s="22"/>
      <c r="Q34" s="22" t="s">
        <v>204</v>
      </c>
      <c r="R34" s="22">
        <f>F35/E34</f>
        <v>5.360501567</v>
      </c>
      <c r="S34" s="21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4">
        <v>31.0</v>
      </c>
      <c r="B35" s="14" t="s">
        <v>201</v>
      </c>
      <c r="C35" s="14" t="s">
        <v>205</v>
      </c>
      <c r="D35" s="14" t="s">
        <v>206</v>
      </c>
      <c r="E35" s="14">
        <v>6317.0</v>
      </c>
      <c r="F35" s="24">
        <f>6317+523</f>
        <v>6840</v>
      </c>
      <c r="G35" s="14"/>
      <c r="H35" s="12"/>
      <c r="I35" s="12"/>
      <c r="J35" s="21"/>
      <c r="K35" s="21">
        <f t="shared" si="6"/>
        <v>0.9235380117</v>
      </c>
      <c r="L35" s="12"/>
      <c r="M35" s="12"/>
      <c r="N35" s="12"/>
      <c r="O35" s="12"/>
      <c r="P35" s="22"/>
      <c r="Q35" s="22" t="s">
        <v>207</v>
      </c>
      <c r="R35" s="22">
        <v>53.0</v>
      </c>
      <c r="S35" s="21">
        <f>53/6840</f>
        <v>0.007748538012</v>
      </c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4">
        <v>32.0</v>
      </c>
      <c r="B36" s="14" t="s">
        <v>201</v>
      </c>
      <c r="C36" s="14" t="s">
        <v>208</v>
      </c>
      <c r="D36" s="14" t="s">
        <v>209</v>
      </c>
      <c r="E36" s="14">
        <v>53.0</v>
      </c>
      <c r="F36" s="14">
        <v>497.0</v>
      </c>
      <c r="G36" s="14">
        <v>2116.0</v>
      </c>
      <c r="H36" s="14">
        <v>2686.0</v>
      </c>
      <c r="I36" s="14">
        <v>1040.0</v>
      </c>
      <c r="J36" s="14">
        <v>448.0</v>
      </c>
      <c r="K36" s="21">
        <f t="shared" ref="K36:P36" si="7">E36/sum($E$36:$J$36)</f>
        <v>0.007748538012</v>
      </c>
      <c r="L36" s="21">
        <f t="shared" si="7"/>
        <v>0.07266081871</v>
      </c>
      <c r="M36" s="21">
        <f t="shared" si="7"/>
        <v>0.3093567251</v>
      </c>
      <c r="N36" s="21">
        <f t="shared" si="7"/>
        <v>0.3926900585</v>
      </c>
      <c r="O36" s="21">
        <f t="shared" si="7"/>
        <v>0.1520467836</v>
      </c>
      <c r="P36" s="21">
        <f t="shared" si="7"/>
        <v>0.06549707602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4">
        <v>33.0</v>
      </c>
      <c r="B37" s="14" t="s">
        <v>201</v>
      </c>
      <c r="C37" s="14" t="s">
        <v>210</v>
      </c>
      <c r="D37" s="14" t="s">
        <v>211</v>
      </c>
      <c r="E37" s="14">
        <v>5486.0</v>
      </c>
      <c r="F37" s="14">
        <v>958.0</v>
      </c>
      <c r="G37" s="14">
        <v>452.0</v>
      </c>
      <c r="H37" s="14">
        <v>232.0</v>
      </c>
      <c r="I37" s="12"/>
      <c r="J37" s="12"/>
      <c r="K37" s="21">
        <f t="shared" ref="K37:N37" si="8">E37/sum($E$37:$H$37)</f>
        <v>0.769640853</v>
      </c>
      <c r="L37" s="21">
        <f t="shared" si="8"/>
        <v>0.1343995511</v>
      </c>
      <c r="M37" s="21">
        <f t="shared" si="8"/>
        <v>0.06341189675</v>
      </c>
      <c r="N37" s="21">
        <f t="shared" si="8"/>
        <v>0.03254769921</v>
      </c>
      <c r="O37" s="12"/>
      <c r="P37" s="12"/>
      <c r="Q37" s="14" t="s">
        <v>212</v>
      </c>
      <c r="R37" s="25">
        <v>0.65</v>
      </c>
      <c r="S37" s="25">
        <v>0.2</v>
      </c>
      <c r="T37" s="25">
        <v>0.1</v>
      </c>
      <c r="U37" s="25">
        <v>0.05</v>
      </c>
      <c r="V37" s="12"/>
      <c r="W37" s="12"/>
      <c r="X37" s="12"/>
      <c r="Y37" s="12"/>
      <c r="Z37" s="12"/>
      <c r="AA37" s="12"/>
      <c r="AB37" s="12"/>
      <c r="AC37" s="12"/>
    </row>
    <row r="38">
      <c r="A38" s="14">
        <v>34.0</v>
      </c>
      <c r="B38" s="14" t="s">
        <v>201</v>
      </c>
      <c r="C38" s="14" t="s">
        <v>213</v>
      </c>
      <c r="D38" s="14" t="s">
        <v>214</v>
      </c>
      <c r="E38" s="14">
        <v>4.0</v>
      </c>
      <c r="F38" s="14">
        <v>4.0</v>
      </c>
      <c r="G38" s="24">
        <f>$D$3</f>
        <v>351</v>
      </c>
      <c r="H38" s="12"/>
      <c r="I38" s="12"/>
      <c r="J38" s="12"/>
      <c r="K38" s="21">
        <f>F38/G38</f>
        <v>0.0113960114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4">
        <v>35.0</v>
      </c>
      <c r="B39" s="14" t="s">
        <v>201</v>
      </c>
      <c r="C39" s="14" t="s">
        <v>215</v>
      </c>
      <c r="D39" s="14" t="s">
        <v>216</v>
      </c>
      <c r="E39" s="14">
        <v>81.0</v>
      </c>
      <c r="F39" s="14">
        <v>33.0</v>
      </c>
      <c r="G39" s="14">
        <v>207.0</v>
      </c>
      <c r="H39" s="24">
        <f>$D$3</f>
        <v>351</v>
      </c>
      <c r="I39" s="12"/>
      <c r="J39" s="12"/>
      <c r="K39" s="21">
        <f>F39/H39</f>
        <v>0.09401709402</v>
      </c>
      <c r="L39" s="12"/>
      <c r="M39" s="12"/>
      <c r="N39" s="12"/>
      <c r="O39" s="12"/>
      <c r="P39" s="12"/>
      <c r="Q39" s="22" t="s">
        <v>217</v>
      </c>
      <c r="R39" s="21">
        <f>G39/E35</f>
        <v>0.03276871933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4">
        <v>36.0</v>
      </c>
      <c r="B40" s="14" t="s">
        <v>218</v>
      </c>
      <c r="C40" s="14" t="s">
        <v>219</v>
      </c>
      <c r="D40" s="14" t="s">
        <v>220</v>
      </c>
      <c r="E40" s="14">
        <v>4.0</v>
      </c>
      <c r="F40" s="14">
        <v>6.0</v>
      </c>
      <c r="G40" s="26">
        <v>220.0</v>
      </c>
      <c r="H40" s="14">
        <v>31.0</v>
      </c>
      <c r="I40" s="14">
        <v>32.0</v>
      </c>
      <c r="J40" s="24">
        <f>$D$3</f>
        <v>351</v>
      </c>
      <c r="K40" s="21">
        <f t="shared" ref="K40:O40" si="9">E40/$J$40</f>
        <v>0.0113960114</v>
      </c>
      <c r="L40" s="21">
        <f t="shared" si="9"/>
        <v>0.01709401709</v>
      </c>
      <c r="M40" s="21">
        <f t="shared" si="9"/>
        <v>0.6267806268</v>
      </c>
      <c r="N40" s="21">
        <f t="shared" si="9"/>
        <v>0.08831908832</v>
      </c>
      <c r="O40" s="21">
        <f t="shared" si="9"/>
        <v>0.09116809117</v>
      </c>
      <c r="P40" s="21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4">
        <v>37.0</v>
      </c>
      <c r="B41" s="14" t="s">
        <v>218</v>
      </c>
      <c r="C41" s="14" t="s">
        <v>221</v>
      </c>
      <c r="D41" s="14" t="s">
        <v>222</v>
      </c>
      <c r="E41" s="14">
        <v>10.0</v>
      </c>
      <c r="F41" s="14">
        <v>74.0</v>
      </c>
      <c r="G41" s="12"/>
      <c r="H41" s="12"/>
      <c r="I41" s="12"/>
      <c r="J41" s="12"/>
      <c r="K41" s="21">
        <f t="shared" ref="K41:K43" si="10">E41/F41</f>
        <v>0.1351351351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4">
        <v>38.0</v>
      </c>
      <c r="B42" s="14" t="s">
        <v>223</v>
      </c>
      <c r="C42" s="14" t="s">
        <v>44</v>
      </c>
      <c r="D42" s="14" t="s">
        <v>224</v>
      </c>
      <c r="E42" s="14">
        <v>232.0</v>
      </c>
      <c r="F42" s="14">
        <v>578.0</v>
      </c>
      <c r="G42" s="12"/>
      <c r="H42" s="12"/>
      <c r="I42" s="12"/>
      <c r="J42" s="12"/>
      <c r="K42" s="21">
        <f t="shared" si="10"/>
        <v>0.401384083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4">
        <v>39.0</v>
      </c>
      <c r="B43" s="14" t="s">
        <v>223</v>
      </c>
      <c r="C43" s="14" t="s">
        <v>225</v>
      </c>
      <c r="D43" s="14" t="s">
        <v>226</v>
      </c>
      <c r="E43" s="14">
        <v>416.0</v>
      </c>
      <c r="F43" s="14">
        <v>578.0</v>
      </c>
      <c r="G43" s="12"/>
      <c r="H43" s="12"/>
      <c r="I43" s="12"/>
      <c r="J43" s="12"/>
      <c r="K43" s="21">
        <f t="shared" si="10"/>
        <v>0.7197231834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4">
        <v>40.0</v>
      </c>
      <c r="B44" s="14" t="s">
        <v>223</v>
      </c>
      <c r="C44" s="14" t="s">
        <v>227</v>
      </c>
      <c r="D44" s="14" t="s">
        <v>228</v>
      </c>
      <c r="E44" s="14">
        <v>62.0</v>
      </c>
      <c r="F44" s="14">
        <v>103.0</v>
      </c>
      <c r="G44" s="14">
        <v>114.0</v>
      </c>
      <c r="H44" s="14">
        <v>17.0</v>
      </c>
      <c r="I44" s="12"/>
      <c r="J44" s="12"/>
      <c r="K44" s="21">
        <f t="shared" ref="K44:N44" si="11">E44/sum($E$44:$H$44)</f>
        <v>0.2094594595</v>
      </c>
      <c r="L44" s="21">
        <f t="shared" si="11"/>
        <v>0.347972973</v>
      </c>
      <c r="M44" s="21">
        <f t="shared" si="11"/>
        <v>0.3851351351</v>
      </c>
      <c r="N44" s="21">
        <f t="shared" si="11"/>
        <v>0.05743243243</v>
      </c>
      <c r="O44" s="21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4">
        <v>41.0</v>
      </c>
      <c r="B45" s="14" t="s">
        <v>223</v>
      </c>
      <c r="C45" s="14" t="s">
        <v>229</v>
      </c>
      <c r="D45" s="14" t="s">
        <v>230</v>
      </c>
      <c r="E45" s="14">
        <v>195.0</v>
      </c>
      <c r="F45" s="14">
        <v>224.0</v>
      </c>
      <c r="G45" s="14">
        <v>71.0</v>
      </c>
      <c r="H45" s="14">
        <v>40.0</v>
      </c>
      <c r="I45" s="14">
        <v>48.0</v>
      </c>
      <c r="J45" s="12"/>
      <c r="K45" s="21">
        <f t="shared" ref="K45:O45" si="12">E45/sum($E$45:$I$45)</f>
        <v>0.3373702422</v>
      </c>
      <c r="L45" s="21">
        <f t="shared" si="12"/>
        <v>0.3875432526</v>
      </c>
      <c r="M45" s="21">
        <f t="shared" si="12"/>
        <v>0.1228373702</v>
      </c>
      <c r="N45" s="21">
        <f t="shared" si="12"/>
        <v>0.06920415225</v>
      </c>
      <c r="O45" s="21">
        <f t="shared" si="12"/>
        <v>0.0830449827</v>
      </c>
      <c r="P45" s="12"/>
      <c r="Q45" s="14" t="s">
        <v>231</v>
      </c>
      <c r="R45" s="14">
        <v>50.0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4">
        <v>42.0</v>
      </c>
      <c r="B46" s="14" t="s">
        <v>223</v>
      </c>
      <c r="C46" s="14" t="s">
        <v>232</v>
      </c>
      <c r="D46" s="14" t="s">
        <v>233</v>
      </c>
      <c r="E46" s="14">
        <v>992.0</v>
      </c>
      <c r="F46" s="14">
        <f>10239+992</f>
        <v>11231</v>
      </c>
      <c r="G46" s="12"/>
      <c r="H46" s="12"/>
      <c r="I46" s="12"/>
      <c r="J46" s="12"/>
      <c r="K46" s="21">
        <f t="shared" ref="K46:K50" si="13">E46/F46</f>
        <v>0.08832695219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4">
        <v>43.0</v>
      </c>
      <c r="B47" s="14" t="s">
        <v>223</v>
      </c>
      <c r="C47" s="22" t="s">
        <v>234</v>
      </c>
      <c r="D47" s="14" t="s">
        <v>235</v>
      </c>
      <c r="E47" s="14">
        <v>414.0</v>
      </c>
      <c r="F47" s="14">
        <v>576.0</v>
      </c>
      <c r="G47" s="12"/>
      <c r="H47" s="12"/>
      <c r="I47" s="12"/>
      <c r="J47" s="12"/>
      <c r="K47" s="21">
        <f t="shared" si="13"/>
        <v>0.71875</v>
      </c>
      <c r="L47" s="12"/>
      <c r="M47" s="12"/>
      <c r="N47" s="12"/>
      <c r="O47" s="12"/>
      <c r="P47" s="12"/>
      <c r="Q47" s="27"/>
      <c r="R47" s="27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4">
        <v>44.0</v>
      </c>
      <c r="B48" s="14" t="s">
        <v>56</v>
      </c>
      <c r="C48" s="22" t="s">
        <v>236</v>
      </c>
      <c r="D48" s="14" t="s">
        <v>237</v>
      </c>
      <c r="E48" s="14">
        <v>1.0</v>
      </c>
      <c r="F48" s="14">
        <v>9.0</v>
      </c>
      <c r="G48" s="12"/>
      <c r="H48" s="12"/>
      <c r="I48" s="12"/>
      <c r="J48" s="12"/>
      <c r="K48" s="21">
        <f t="shared" si="13"/>
        <v>0.1111111111</v>
      </c>
      <c r="L48" s="12"/>
      <c r="M48" s="12"/>
      <c r="N48" s="12"/>
      <c r="O48" s="12"/>
      <c r="P48" s="12"/>
      <c r="Q48" s="14" t="s">
        <v>238</v>
      </c>
      <c r="R48" s="14">
        <v>1.0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4">
        <v>45.0</v>
      </c>
      <c r="B49" s="14" t="s">
        <v>56</v>
      </c>
      <c r="C49" s="22" t="s">
        <v>239</v>
      </c>
      <c r="D49" s="14" t="s">
        <v>240</v>
      </c>
      <c r="E49" s="14">
        <v>2.0</v>
      </c>
      <c r="F49" s="14">
        <v>9.0</v>
      </c>
      <c r="G49" s="12"/>
      <c r="H49" s="12"/>
      <c r="I49" s="12"/>
      <c r="J49" s="12"/>
      <c r="K49" s="21">
        <f t="shared" si="13"/>
        <v>0.2222222222</v>
      </c>
      <c r="L49" s="12"/>
      <c r="M49" s="12"/>
      <c r="N49" s="12"/>
      <c r="O49" s="12"/>
      <c r="P49" s="12"/>
      <c r="Q49" s="14" t="s">
        <v>238</v>
      </c>
      <c r="R49" s="14">
        <v>1.0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4">
        <v>46.0</v>
      </c>
      <c r="B50" s="14" t="s">
        <v>241</v>
      </c>
      <c r="C50" s="22" t="s">
        <v>52</v>
      </c>
      <c r="D50" s="14" t="s">
        <v>242</v>
      </c>
      <c r="E50" s="14">
        <v>0.0</v>
      </c>
      <c r="F50" s="14">
        <v>351.0</v>
      </c>
      <c r="G50" s="12"/>
      <c r="H50" s="12"/>
      <c r="I50" s="12"/>
      <c r="J50" s="12"/>
      <c r="K50" s="21">
        <f t="shared" si="13"/>
        <v>0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6"/>
      <c r="C52" s="12"/>
      <c r="D52" s="16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27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>
        <f>3.25*0.3</f>
        <v>0.975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27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>
        <f>3.25*0.2</f>
        <v>0.65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4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4" t="s">
        <v>243</v>
      </c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5.0"/>
  <cols>
    <col customWidth="1" min="1" max="1" width="3.14"/>
    <col customWidth="1" min="2" max="2" width="19.57"/>
    <col customWidth="1" min="3" max="3" width="34.86"/>
    <col customWidth="1" min="4" max="4" width="65.71"/>
    <col customWidth="1" min="5" max="5" width="10.57"/>
    <col customWidth="1" min="6" max="6" width="20.43"/>
    <col customWidth="1" min="7" max="7" width="17.14"/>
    <col customWidth="1" min="8" max="8" width="5.57"/>
    <col customWidth="1" min="9" max="9" width="11.14"/>
    <col customWidth="1" min="10" max="10" width="6.57"/>
    <col customWidth="1" min="11" max="11" width="8.86"/>
    <col customWidth="1" min="12" max="12" width="7.71"/>
    <col customWidth="1" min="13" max="16" width="2.14"/>
    <col customWidth="1" min="17" max="17" width="21.14"/>
    <col customWidth="1" min="18" max="18" width="13.29"/>
    <col customWidth="1" min="19" max="19" width="6.71"/>
    <col customWidth="1" min="20" max="20" width="138.14"/>
    <col customWidth="1" min="21" max="25" width="6.71"/>
  </cols>
  <sheetData>
    <row r="1">
      <c r="A1" s="12"/>
      <c r="B1" s="12"/>
      <c r="C1" s="13" t="s">
        <v>126</v>
      </c>
      <c r="D1" s="14">
        <v>10101.0</v>
      </c>
      <c r="E1" s="13" t="s">
        <v>127</v>
      </c>
      <c r="F1" s="15">
        <v>45113.0</v>
      </c>
      <c r="G1" s="24"/>
      <c r="H1" s="24"/>
      <c r="I1" s="24"/>
      <c r="J1" s="24"/>
      <c r="K1" s="24"/>
      <c r="L1" s="14"/>
      <c r="M1" s="12"/>
      <c r="N1" s="12"/>
      <c r="O1" s="12"/>
      <c r="P1" s="12"/>
      <c r="Q1" s="12"/>
      <c r="R1" s="12"/>
      <c r="S1" s="12"/>
      <c r="T1" s="14" t="s">
        <v>244</v>
      </c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>
      <c r="A2" s="12"/>
      <c r="B2" s="12"/>
      <c r="C2" s="13" t="s">
        <v>128</v>
      </c>
      <c r="D2" s="14">
        <v>3460.0</v>
      </c>
      <c r="E2" s="13" t="s">
        <v>129</v>
      </c>
      <c r="F2" s="17">
        <v>45117.0</v>
      </c>
      <c r="G2" s="14"/>
      <c r="H2" s="14"/>
      <c r="I2" s="14"/>
      <c r="J2" s="14"/>
      <c r="K2" s="14"/>
      <c r="L2" s="14"/>
      <c r="M2" s="12"/>
      <c r="N2" s="12"/>
      <c r="O2" s="12"/>
      <c r="P2" s="12"/>
      <c r="Q2" s="12"/>
      <c r="R2" s="12"/>
      <c r="S2" s="12"/>
      <c r="T2" s="14" t="s">
        <v>245</v>
      </c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>
      <c r="A3" s="12"/>
      <c r="B3" s="12"/>
      <c r="C3" s="13" t="s">
        <v>131</v>
      </c>
      <c r="D3" s="14"/>
      <c r="E3" s="13" t="s">
        <v>246</v>
      </c>
      <c r="F3" s="14">
        <v>1.6886016E12</v>
      </c>
      <c r="G3" s="14">
        <v>1.6888608E12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4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8" t="s">
        <v>60</v>
      </c>
      <c r="B4" s="9" t="s">
        <v>247</v>
      </c>
      <c r="C4" s="8" t="s">
        <v>133</v>
      </c>
      <c r="D4" s="8" t="s">
        <v>134</v>
      </c>
      <c r="E4" s="8" t="s">
        <v>135</v>
      </c>
      <c r="F4" s="8" t="s">
        <v>136</v>
      </c>
      <c r="G4" s="9" t="s">
        <v>137</v>
      </c>
      <c r="H4" s="9" t="s">
        <v>138</v>
      </c>
      <c r="I4" s="9" t="s">
        <v>139</v>
      </c>
      <c r="J4" s="9" t="s">
        <v>140</v>
      </c>
      <c r="K4" s="18">
        <v>0.0</v>
      </c>
      <c r="L4" s="18">
        <v>1.0</v>
      </c>
      <c r="M4" s="18">
        <v>2.0</v>
      </c>
      <c r="N4" s="18">
        <v>3.0</v>
      </c>
      <c r="O4" s="18">
        <v>4.0</v>
      </c>
      <c r="P4" s="18">
        <v>5.0</v>
      </c>
      <c r="Q4" s="28" t="s">
        <v>248</v>
      </c>
      <c r="R4" s="28" t="s">
        <v>249</v>
      </c>
      <c r="S4" s="29" t="s">
        <v>250</v>
      </c>
      <c r="T4" s="9" t="s">
        <v>251</v>
      </c>
      <c r="U4" s="19"/>
      <c r="V4" s="19"/>
      <c r="W4" s="19"/>
      <c r="X4" s="19"/>
      <c r="Y4" s="8"/>
      <c r="Z4" s="8"/>
      <c r="AA4" s="8"/>
      <c r="AB4" s="8"/>
      <c r="AC4" s="8"/>
      <c r="AD4" s="8"/>
      <c r="AE4" s="8"/>
      <c r="AF4" s="8"/>
    </row>
    <row r="5">
      <c r="A5" s="14">
        <v>0.0</v>
      </c>
      <c r="B5" s="14" t="s">
        <v>252</v>
      </c>
      <c r="C5" s="14" t="s">
        <v>253</v>
      </c>
      <c r="D5" s="14" t="s">
        <v>254</v>
      </c>
      <c r="E5" s="14">
        <v>10101.0</v>
      </c>
      <c r="F5" s="14">
        <v>3146.0</v>
      </c>
      <c r="G5" s="14">
        <f t="shared" ref="G5:G31" si="1">$D$2</f>
        <v>3460</v>
      </c>
      <c r="H5" s="21"/>
      <c r="I5" s="21"/>
      <c r="J5" s="21"/>
      <c r="K5" s="21">
        <f t="shared" ref="K5:K31" si="2">F5/G5</f>
        <v>0.9092485549</v>
      </c>
      <c r="L5" s="21"/>
      <c r="M5" s="21"/>
      <c r="N5" s="21"/>
      <c r="O5" s="21"/>
      <c r="P5" s="14"/>
      <c r="Q5" s="14" t="s">
        <v>255</v>
      </c>
      <c r="R5" s="30" t="s">
        <v>256</v>
      </c>
      <c r="S5" s="30">
        <f t="shared" ref="S5:S6" si="3">E5</f>
        <v>10101</v>
      </c>
      <c r="T5" s="31" t="str">
        <f t="shared" ref="T5:T6" si="4"> "And EVENT_NAME = '"&amp;Q5&amp;"' And EXTRA_DETAIL:"&amp;R5&amp;"="&amp;S5</f>
        <v>And EVENT_NAME = 'task_complete' And EXTRA_DETAIL:task_id=10101</v>
      </c>
      <c r="U5" s="23"/>
      <c r="V5" s="23"/>
      <c r="W5" s="23"/>
      <c r="X5" s="23"/>
      <c r="Y5" s="23"/>
      <c r="Z5" s="12"/>
      <c r="AA5" s="12"/>
      <c r="AB5" s="12"/>
      <c r="AC5" s="12"/>
      <c r="AD5" s="12"/>
      <c r="AE5" s="12"/>
      <c r="AF5" s="12"/>
    </row>
    <row r="6">
      <c r="A6" s="12">
        <v>1.0</v>
      </c>
      <c r="B6" s="14" t="s">
        <v>257</v>
      </c>
      <c r="C6" s="14" t="s">
        <v>258</v>
      </c>
      <c r="D6" s="14" t="s">
        <v>259</v>
      </c>
      <c r="E6" s="14">
        <v>10104.0</v>
      </c>
      <c r="F6" s="14">
        <v>2797.0</v>
      </c>
      <c r="G6" s="14">
        <f t="shared" si="1"/>
        <v>3460</v>
      </c>
      <c r="H6" s="21"/>
      <c r="I6" s="14">
        <f t="shared" ref="I6:I19" si="5">F6-F7</f>
        <v>289</v>
      </c>
      <c r="J6" s="21"/>
      <c r="K6" s="21">
        <f t="shared" si="2"/>
        <v>0.8083815029</v>
      </c>
      <c r="L6" s="21"/>
      <c r="M6" s="21"/>
      <c r="N6" s="21"/>
      <c r="O6" s="21"/>
      <c r="P6" s="14"/>
      <c r="Q6" s="14" t="s">
        <v>255</v>
      </c>
      <c r="R6" s="30" t="s">
        <v>256</v>
      </c>
      <c r="S6" s="30">
        <f t="shared" si="3"/>
        <v>10104</v>
      </c>
      <c r="T6" s="31" t="str">
        <f t="shared" si="4"/>
        <v>And EVENT_NAME = 'task_complete' And EXTRA_DETAIL:task_id=10104</v>
      </c>
      <c r="U6" s="23"/>
      <c r="V6" s="23"/>
      <c r="W6" s="23"/>
      <c r="X6" s="23"/>
      <c r="Y6" s="23"/>
      <c r="Z6" s="12"/>
      <c r="AA6" s="12"/>
      <c r="AB6" s="12"/>
      <c r="AC6" s="12"/>
      <c r="AD6" s="12"/>
      <c r="AE6" s="12"/>
      <c r="AF6" s="12"/>
    </row>
    <row r="7">
      <c r="A7" s="14">
        <v>2.0</v>
      </c>
      <c r="B7" s="14" t="s">
        <v>260</v>
      </c>
      <c r="C7" s="14" t="s">
        <v>261</v>
      </c>
      <c r="D7" s="14" t="s">
        <v>262</v>
      </c>
      <c r="E7" s="14">
        <v>1001.0</v>
      </c>
      <c r="F7" s="14">
        <v>2508.0</v>
      </c>
      <c r="G7" s="14">
        <f t="shared" si="1"/>
        <v>3460</v>
      </c>
      <c r="H7" s="14">
        <v>1387.0</v>
      </c>
      <c r="I7" s="14">
        <f t="shared" si="5"/>
        <v>250</v>
      </c>
      <c r="J7" s="24"/>
      <c r="K7" s="21">
        <f t="shared" si="2"/>
        <v>0.7248554913</v>
      </c>
      <c r="L7" s="21">
        <f t="shared" ref="L7:L17" si="6">H7/F7</f>
        <v>0.553030303</v>
      </c>
      <c r="M7" s="24"/>
      <c r="N7" s="24"/>
      <c r="O7" s="24"/>
      <c r="P7" s="24"/>
      <c r="Q7" s="14"/>
      <c r="R7" s="30"/>
      <c r="S7" s="30"/>
      <c r="T7" s="31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8">
      <c r="A8" s="12">
        <v>3.0</v>
      </c>
      <c r="B8" s="14" t="s">
        <v>263</v>
      </c>
      <c r="C8" s="14" t="s">
        <v>264</v>
      </c>
      <c r="D8" s="14" t="s">
        <v>262</v>
      </c>
      <c r="E8" s="14">
        <v>1002.0</v>
      </c>
      <c r="F8" s="14">
        <v>2258.0</v>
      </c>
      <c r="G8" s="14">
        <f t="shared" si="1"/>
        <v>3460</v>
      </c>
      <c r="H8" s="14">
        <v>707.0</v>
      </c>
      <c r="I8" s="14">
        <f t="shared" si="5"/>
        <v>134</v>
      </c>
      <c r="J8" s="24"/>
      <c r="K8" s="21">
        <f t="shared" si="2"/>
        <v>0.6526011561</v>
      </c>
      <c r="L8" s="21">
        <f t="shared" si="6"/>
        <v>0.313108946</v>
      </c>
      <c r="M8" s="24"/>
      <c r="N8" s="24"/>
      <c r="O8" s="24"/>
      <c r="P8" s="24"/>
      <c r="Q8" s="14"/>
      <c r="R8" s="30"/>
      <c r="S8" s="30"/>
      <c r="T8" s="31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</row>
    <row r="9">
      <c r="A9" s="14">
        <v>4.0</v>
      </c>
      <c r="B9" s="14" t="s">
        <v>265</v>
      </c>
      <c r="C9" s="14" t="s">
        <v>266</v>
      </c>
      <c r="D9" s="14" t="s">
        <v>262</v>
      </c>
      <c r="E9" s="14">
        <v>1003.0</v>
      </c>
      <c r="F9" s="14">
        <v>2124.0</v>
      </c>
      <c r="G9" s="14">
        <f t="shared" si="1"/>
        <v>3460</v>
      </c>
      <c r="H9" s="14">
        <v>868.0</v>
      </c>
      <c r="I9" s="14">
        <f t="shared" si="5"/>
        <v>186</v>
      </c>
      <c r="J9" s="24"/>
      <c r="K9" s="21">
        <f t="shared" si="2"/>
        <v>0.6138728324</v>
      </c>
      <c r="L9" s="21">
        <f t="shared" si="6"/>
        <v>0.4086629002</v>
      </c>
      <c r="M9" s="24"/>
      <c r="N9" s="24"/>
      <c r="O9" s="24"/>
      <c r="P9" s="24"/>
      <c r="Q9" s="14"/>
      <c r="R9" s="30"/>
      <c r="S9" s="30"/>
      <c r="T9" s="31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</row>
    <row r="10">
      <c r="A10" s="12">
        <v>5.0</v>
      </c>
      <c r="B10" s="14" t="s">
        <v>267</v>
      </c>
      <c r="C10" s="14" t="s">
        <v>268</v>
      </c>
      <c r="D10" s="14" t="s">
        <v>262</v>
      </c>
      <c r="E10" s="14">
        <v>1004.0</v>
      </c>
      <c r="F10" s="14">
        <v>1938.0</v>
      </c>
      <c r="G10" s="14">
        <f t="shared" si="1"/>
        <v>3460</v>
      </c>
      <c r="H10" s="14">
        <v>525.0</v>
      </c>
      <c r="I10" s="14">
        <f t="shared" si="5"/>
        <v>167</v>
      </c>
      <c r="J10" s="24"/>
      <c r="K10" s="21">
        <f t="shared" si="2"/>
        <v>0.5601156069</v>
      </c>
      <c r="L10" s="21">
        <f t="shared" si="6"/>
        <v>0.2708978328</v>
      </c>
      <c r="M10" s="24"/>
      <c r="N10" s="24"/>
      <c r="O10" s="24"/>
      <c r="P10" s="24"/>
      <c r="Q10" s="14"/>
      <c r="R10" s="30"/>
      <c r="S10" s="30"/>
      <c r="T10" s="31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</row>
    <row r="11">
      <c r="A11" s="14">
        <v>6.0</v>
      </c>
      <c r="B11" s="14" t="s">
        <v>269</v>
      </c>
      <c r="C11" s="14" t="s">
        <v>270</v>
      </c>
      <c r="D11" s="14" t="s">
        <v>262</v>
      </c>
      <c r="E11" s="14">
        <v>1005.0</v>
      </c>
      <c r="F11" s="14">
        <v>1771.0</v>
      </c>
      <c r="G11" s="14">
        <f t="shared" si="1"/>
        <v>3460</v>
      </c>
      <c r="H11" s="14">
        <v>315.0</v>
      </c>
      <c r="I11" s="14">
        <f t="shared" si="5"/>
        <v>223</v>
      </c>
      <c r="J11" s="24"/>
      <c r="K11" s="21">
        <f t="shared" si="2"/>
        <v>0.511849711</v>
      </c>
      <c r="L11" s="21">
        <f t="shared" si="6"/>
        <v>0.1778656126</v>
      </c>
      <c r="M11" s="24"/>
      <c r="N11" s="24"/>
      <c r="O11" s="24"/>
      <c r="P11" s="24"/>
      <c r="Q11" s="14"/>
      <c r="R11" s="30"/>
      <c r="S11" s="30"/>
      <c r="T11" s="31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</row>
    <row r="12">
      <c r="A12" s="12">
        <v>7.0</v>
      </c>
      <c r="B12" s="14" t="s">
        <v>271</v>
      </c>
      <c r="C12" s="14" t="s">
        <v>272</v>
      </c>
      <c r="D12" s="14" t="s">
        <v>262</v>
      </c>
      <c r="E12" s="14">
        <v>1006.0</v>
      </c>
      <c r="F12" s="14">
        <v>1548.0</v>
      </c>
      <c r="G12" s="14">
        <f t="shared" si="1"/>
        <v>3460</v>
      </c>
      <c r="H12" s="14">
        <v>311.0</v>
      </c>
      <c r="I12" s="14">
        <f t="shared" si="5"/>
        <v>270</v>
      </c>
      <c r="J12" s="24"/>
      <c r="K12" s="21">
        <f t="shared" si="2"/>
        <v>0.4473988439</v>
      </c>
      <c r="L12" s="21">
        <f t="shared" si="6"/>
        <v>0.2009043928</v>
      </c>
      <c r="M12" s="24"/>
      <c r="N12" s="24"/>
      <c r="O12" s="24"/>
      <c r="P12" s="24"/>
      <c r="Q12" s="14"/>
      <c r="R12" s="30"/>
      <c r="S12" s="30"/>
      <c r="T12" s="31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</row>
    <row r="13">
      <c r="A13" s="14">
        <v>8.0</v>
      </c>
      <c r="B13" s="14" t="s">
        <v>273</v>
      </c>
      <c r="C13" s="14" t="s">
        <v>274</v>
      </c>
      <c r="D13" s="14" t="s">
        <v>262</v>
      </c>
      <c r="E13" s="14">
        <v>1007.0</v>
      </c>
      <c r="F13" s="14">
        <v>1278.0</v>
      </c>
      <c r="G13" s="14">
        <f t="shared" si="1"/>
        <v>3460</v>
      </c>
      <c r="H13" s="14">
        <v>344.0</v>
      </c>
      <c r="I13" s="14">
        <f t="shared" si="5"/>
        <v>383</v>
      </c>
      <c r="J13" s="24"/>
      <c r="K13" s="21">
        <f t="shared" si="2"/>
        <v>0.3693641618</v>
      </c>
      <c r="L13" s="21">
        <f t="shared" si="6"/>
        <v>0.269170579</v>
      </c>
      <c r="M13" s="24"/>
      <c r="N13" s="24"/>
      <c r="O13" s="24"/>
      <c r="P13" s="24"/>
      <c r="Q13" s="14"/>
      <c r="R13" s="30"/>
      <c r="S13" s="30"/>
      <c r="T13" s="31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>
      <c r="A14" s="12">
        <v>9.0</v>
      </c>
      <c r="B14" s="14" t="s">
        <v>275</v>
      </c>
      <c r="C14" s="14" t="s">
        <v>276</v>
      </c>
      <c r="D14" s="14" t="s">
        <v>262</v>
      </c>
      <c r="E14" s="14">
        <v>1008.0</v>
      </c>
      <c r="F14" s="14">
        <v>895.0</v>
      </c>
      <c r="G14" s="14">
        <f t="shared" si="1"/>
        <v>3460</v>
      </c>
      <c r="H14" s="14">
        <v>34.0</v>
      </c>
      <c r="I14" s="14">
        <f t="shared" si="5"/>
        <v>246</v>
      </c>
      <c r="J14" s="24"/>
      <c r="K14" s="21">
        <f t="shared" si="2"/>
        <v>0.2586705202</v>
      </c>
      <c r="L14" s="21">
        <f t="shared" si="6"/>
        <v>0.03798882682</v>
      </c>
      <c r="M14" s="24"/>
      <c r="N14" s="24"/>
      <c r="O14" s="24"/>
      <c r="P14" s="24"/>
      <c r="Q14" s="14"/>
      <c r="R14" s="30"/>
      <c r="S14" s="30"/>
      <c r="T14" s="31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</row>
    <row r="15">
      <c r="A15" s="14">
        <v>10.0</v>
      </c>
      <c r="B15" s="14" t="s">
        <v>277</v>
      </c>
      <c r="C15" s="14" t="s">
        <v>278</v>
      </c>
      <c r="D15" s="14" t="s">
        <v>262</v>
      </c>
      <c r="E15" s="14">
        <v>1009.0</v>
      </c>
      <c r="F15" s="14">
        <v>649.0</v>
      </c>
      <c r="G15" s="14">
        <f t="shared" si="1"/>
        <v>3460</v>
      </c>
      <c r="H15" s="14">
        <v>13.0</v>
      </c>
      <c r="I15" s="14">
        <f t="shared" si="5"/>
        <v>203</v>
      </c>
      <c r="J15" s="24"/>
      <c r="K15" s="21">
        <f t="shared" si="2"/>
        <v>0.1875722543</v>
      </c>
      <c r="L15" s="21">
        <f t="shared" si="6"/>
        <v>0.02003081664</v>
      </c>
      <c r="M15" s="24"/>
      <c r="N15" s="24"/>
      <c r="O15" s="24"/>
      <c r="P15" s="24"/>
      <c r="Q15" s="14"/>
      <c r="R15" s="30"/>
      <c r="S15" s="30"/>
      <c r="T15" s="31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</row>
    <row r="16">
      <c r="A16" s="12">
        <v>11.0</v>
      </c>
      <c r="B16" s="14" t="s">
        <v>279</v>
      </c>
      <c r="C16" s="14" t="s">
        <v>280</v>
      </c>
      <c r="D16" s="14" t="s">
        <v>262</v>
      </c>
      <c r="E16" s="14">
        <v>1010.0</v>
      </c>
      <c r="F16" s="14">
        <v>446.0</v>
      </c>
      <c r="G16" s="14">
        <f t="shared" si="1"/>
        <v>3460</v>
      </c>
      <c r="H16" s="14">
        <v>3.0</v>
      </c>
      <c r="I16" s="14">
        <f t="shared" si="5"/>
        <v>161</v>
      </c>
      <c r="J16" s="24"/>
      <c r="K16" s="21">
        <f t="shared" si="2"/>
        <v>0.1289017341</v>
      </c>
      <c r="L16" s="21">
        <f t="shared" si="6"/>
        <v>0.006726457399</v>
      </c>
      <c r="M16" s="24"/>
      <c r="N16" s="24"/>
      <c r="O16" s="24"/>
      <c r="P16" s="24"/>
      <c r="Q16" s="14"/>
      <c r="R16" s="30"/>
      <c r="S16" s="30"/>
      <c r="T16" s="31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7">
      <c r="A17" s="14">
        <v>12.0</v>
      </c>
      <c r="B17" s="14" t="s">
        <v>281</v>
      </c>
      <c r="C17" s="14" t="s">
        <v>282</v>
      </c>
      <c r="D17" s="14" t="s">
        <v>262</v>
      </c>
      <c r="E17" s="14">
        <v>1011.0</v>
      </c>
      <c r="F17" s="14">
        <v>285.0</v>
      </c>
      <c r="G17" s="14">
        <f t="shared" si="1"/>
        <v>3460</v>
      </c>
      <c r="H17" s="14">
        <v>3.0</v>
      </c>
      <c r="I17" s="14">
        <f t="shared" si="5"/>
        <v>123</v>
      </c>
      <c r="J17" s="24"/>
      <c r="K17" s="21">
        <f t="shared" si="2"/>
        <v>0.0823699422</v>
      </c>
      <c r="L17" s="21">
        <f t="shared" si="6"/>
        <v>0.01052631579</v>
      </c>
      <c r="M17" s="24"/>
      <c r="N17" s="24"/>
      <c r="O17" s="24"/>
      <c r="P17" s="24"/>
      <c r="Q17" s="14"/>
      <c r="R17" s="30"/>
      <c r="S17" s="30"/>
      <c r="T17" s="31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</row>
    <row r="18">
      <c r="A18" s="12">
        <v>13.0</v>
      </c>
      <c r="B18" s="14" t="s">
        <v>283</v>
      </c>
      <c r="C18" s="14" t="s">
        <v>284</v>
      </c>
      <c r="D18" s="14" t="s">
        <v>262</v>
      </c>
      <c r="E18" s="14">
        <v>1012.0</v>
      </c>
      <c r="F18" s="14">
        <v>162.0</v>
      </c>
      <c r="G18" s="14">
        <f t="shared" si="1"/>
        <v>3460</v>
      </c>
      <c r="H18" s="24"/>
      <c r="I18" s="14">
        <f t="shared" si="5"/>
        <v>127</v>
      </c>
      <c r="J18" s="24"/>
      <c r="K18" s="21">
        <f t="shared" si="2"/>
        <v>0.04682080925</v>
      </c>
      <c r="L18" s="21"/>
      <c r="M18" s="24"/>
      <c r="N18" s="24"/>
      <c r="O18" s="24"/>
      <c r="P18" s="24"/>
      <c r="Q18" s="14"/>
      <c r="R18" s="30"/>
      <c r="S18" s="30"/>
      <c r="T18" s="31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>
      <c r="A19" s="14">
        <v>14.0</v>
      </c>
      <c r="B19" s="14" t="s">
        <v>285</v>
      </c>
      <c r="C19" s="14" t="s">
        <v>286</v>
      </c>
      <c r="D19" s="14" t="s">
        <v>262</v>
      </c>
      <c r="E19" s="14">
        <v>1013.0</v>
      </c>
      <c r="F19" s="14">
        <v>35.0</v>
      </c>
      <c r="G19" s="14">
        <f t="shared" si="1"/>
        <v>3460</v>
      </c>
      <c r="H19" s="24"/>
      <c r="I19" s="14">
        <f t="shared" si="5"/>
        <v>28</v>
      </c>
      <c r="J19" s="24"/>
      <c r="K19" s="21">
        <f t="shared" si="2"/>
        <v>0.01011560694</v>
      </c>
      <c r="L19" s="21"/>
      <c r="M19" s="24"/>
      <c r="N19" s="24"/>
      <c r="O19" s="24"/>
      <c r="P19" s="24"/>
      <c r="Q19" s="14"/>
      <c r="R19" s="30"/>
      <c r="S19" s="30"/>
      <c r="T19" s="31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</row>
    <row r="20">
      <c r="A20" s="12">
        <v>15.0</v>
      </c>
      <c r="B20" s="14" t="s">
        <v>287</v>
      </c>
      <c r="C20" s="14" t="s">
        <v>288</v>
      </c>
      <c r="D20" s="14" t="s">
        <v>262</v>
      </c>
      <c r="E20" s="14">
        <v>1014.0</v>
      </c>
      <c r="F20" s="14">
        <v>7.0</v>
      </c>
      <c r="G20" s="14">
        <f t="shared" si="1"/>
        <v>3460</v>
      </c>
      <c r="H20" s="24"/>
      <c r="I20" s="24"/>
      <c r="J20" s="24"/>
      <c r="K20" s="21">
        <f t="shared" si="2"/>
        <v>0.002023121387</v>
      </c>
      <c r="L20" s="24"/>
      <c r="M20" s="24"/>
      <c r="N20" s="24"/>
      <c r="O20" s="24"/>
      <c r="P20" s="24"/>
      <c r="Q20" s="14"/>
      <c r="R20" s="30"/>
      <c r="S20" s="30"/>
      <c r="T20" s="31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</row>
    <row r="21">
      <c r="A21" s="14">
        <v>16.0</v>
      </c>
      <c r="B21" s="32" t="s">
        <v>289</v>
      </c>
      <c r="C21" s="14" t="s">
        <v>149</v>
      </c>
      <c r="D21" s="14" t="s">
        <v>290</v>
      </c>
      <c r="E21" s="14">
        <v>10109.0</v>
      </c>
      <c r="F21" s="14">
        <v>2513.0</v>
      </c>
      <c r="G21" s="14">
        <f t="shared" si="1"/>
        <v>3460</v>
      </c>
      <c r="H21" s="24"/>
      <c r="I21" s="24"/>
      <c r="J21" s="24"/>
      <c r="K21" s="21">
        <f t="shared" si="2"/>
        <v>0.726300578</v>
      </c>
      <c r="L21" s="24"/>
      <c r="M21" s="24"/>
      <c r="N21" s="24"/>
      <c r="O21" s="24"/>
      <c r="P21" s="24"/>
      <c r="Q21" s="14" t="s">
        <v>255</v>
      </c>
      <c r="R21" s="30" t="s">
        <v>256</v>
      </c>
      <c r="S21" s="30">
        <f t="shared" ref="S21:S24" si="7">E21</f>
        <v>10109</v>
      </c>
      <c r="T21" s="31" t="str">
        <f t="shared" ref="T21:T31" si="8"> "And EVENT_NAME = '"&amp;Q21&amp;"' And EXTRA_DETAIL:"&amp;R21&amp;"="&amp;S21</f>
        <v>And EVENT_NAME = 'task_complete' And EXTRA_DETAIL:task_id=10109</v>
      </c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</row>
    <row r="22">
      <c r="A22" s="12">
        <v>17.0</v>
      </c>
      <c r="B22" s="32" t="s">
        <v>291</v>
      </c>
      <c r="C22" s="12" t="s">
        <v>16</v>
      </c>
      <c r="D22" s="14" t="s">
        <v>292</v>
      </c>
      <c r="E22" s="14">
        <v>10105.0</v>
      </c>
      <c r="F22" s="14">
        <v>2695.0</v>
      </c>
      <c r="G22" s="14">
        <f t="shared" si="1"/>
        <v>3460</v>
      </c>
      <c r="H22" s="24"/>
      <c r="I22" s="24"/>
      <c r="J22" s="24"/>
      <c r="K22" s="21">
        <f t="shared" si="2"/>
        <v>0.7789017341</v>
      </c>
      <c r="L22" s="24"/>
      <c r="M22" s="24"/>
      <c r="N22" s="24"/>
      <c r="O22" s="24"/>
      <c r="P22" s="24"/>
      <c r="Q22" s="14" t="s">
        <v>255</v>
      </c>
      <c r="R22" s="30" t="s">
        <v>256</v>
      </c>
      <c r="S22" s="30">
        <f t="shared" si="7"/>
        <v>10105</v>
      </c>
      <c r="T22" s="31" t="str">
        <f t="shared" si="8"/>
        <v>And EVENT_NAME = 'task_complete' And EXTRA_DETAIL:task_id=10105</v>
      </c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</row>
    <row r="23">
      <c r="A23" s="14">
        <v>18.0</v>
      </c>
      <c r="B23" s="32" t="s">
        <v>293</v>
      </c>
      <c r="C23" s="12" t="s">
        <v>20</v>
      </c>
      <c r="D23" s="14" t="s">
        <v>294</v>
      </c>
      <c r="E23" s="14">
        <v>10114.0</v>
      </c>
      <c r="F23" s="14">
        <v>2328.0</v>
      </c>
      <c r="G23" s="14">
        <f t="shared" si="1"/>
        <v>3460</v>
      </c>
      <c r="H23" s="24"/>
      <c r="I23" s="24"/>
      <c r="J23" s="24"/>
      <c r="K23" s="21">
        <f t="shared" si="2"/>
        <v>0.6728323699</v>
      </c>
      <c r="L23" s="24"/>
      <c r="M23" s="24"/>
      <c r="N23" s="24"/>
      <c r="O23" s="24"/>
      <c r="P23" s="24"/>
      <c r="Q23" s="14" t="s">
        <v>255</v>
      </c>
      <c r="R23" s="30" t="s">
        <v>256</v>
      </c>
      <c r="S23" s="30">
        <f t="shared" si="7"/>
        <v>10114</v>
      </c>
      <c r="T23" s="31" t="str">
        <f t="shared" si="8"/>
        <v>And EVENT_NAME = 'task_complete' And EXTRA_DETAIL:task_id=10114</v>
      </c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</row>
    <row r="24">
      <c r="A24" s="12">
        <v>19.0</v>
      </c>
      <c r="B24" s="32" t="s">
        <v>295</v>
      </c>
      <c r="C24" s="12" t="s">
        <v>28</v>
      </c>
      <c r="D24" s="14" t="s">
        <v>296</v>
      </c>
      <c r="E24" s="14">
        <v>10117.0</v>
      </c>
      <c r="F24" s="14">
        <v>2291.0</v>
      </c>
      <c r="G24" s="14">
        <f t="shared" si="1"/>
        <v>3460</v>
      </c>
      <c r="H24" s="24"/>
      <c r="I24" s="24"/>
      <c r="J24" s="24"/>
      <c r="K24" s="21">
        <f t="shared" si="2"/>
        <v>0.6621387283</v>
      </c>
      <c r="L24" s="24"/>
      <c r="M24" s="24"/>
      <c r="N24" s="24"/>
      <c r="O24" s="24"/>
      <c r="P24" s="24"/>
      <c r="Q24" s="14" t="s">
        <v>255</v>
      </c>
      <c r="R24" s="30" t="s">
        <v>256</v>
      </c>
      <c r="S24" s="30">
        <f t="shared" si="7"/>
        <v>10117</v>
      </c>
      <c r="T24" s="31" t="str">
        <f t="shared" si="8"/>
        <v>And EVENT_NAME = 'task_complete' And EXTRA_DETAIL:task_id=10117</v>
      </c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</row>
    <row r="25">
      <c r="A25" s="14">
        <v>20.0</v>
      </c>
      <c r="B25" s="32" t="s">
        <v>297</v>
      </c>
      <c r="C25" s="12" t="s">
        <v>24</v>
      </c>
      <c r="D25" s="14" t="s">
        <v>298</v>
      </c>
      <c r="E25" s="24"/>
      <c r="F25" s="14">
        <v>2295.0</v>
      </c>
      <c r="G25" s="14">
        <f t="shared" si="1"/>
        <v>3460</v>
      </c>
      <c r="H25" s="24"/>
      <c r="I25" s="24"/>
      <c r="J25" s="24"/>
      <c r="K25" s="21">
        <f t="shared" si="2"/>
        <v>0.6632947977</v>
      </c>
      <c r="L25" s="24"/>
      <c r="M25" s="24"/>
      <c r="N25" s="24"/>
      <c r="O25" s="24"/>
      <c r="P25" s="24"/>
      <c r="Q25" s="33" t="s">
        <v>299</v>
      </c>
      <c r="R25" s="33" t="s">
        <v>300</v>
      </c>
      <c r="S25" s="33">
        <v>1.0</v>
      </c>
      <c r="T25" s="31" t="str">
        <f t="shared" si="8"/>
        <v>And EVENT_NAME = 'hero_levelup' And EXTRA_DETAIL:hero_id=1</v>
      </c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</row>
    <row r="26">
      <c r="A26" s="12">
        <v>21.0</v>
      </c>
      <c r="B26" s="32" t="s">
        <v>225</v>
      </c>
      <c r="C26" s="12" t="s">
        <v>36</v>
      </c>
      <c r="D26" s="14" t="s">
        <v>301</v>
      </c>
      <c r="E26" s="14">
        <v>10148.0</v>
      </c>
      <c r="F26" s="14">
        <v>1929.0</v>
      </c>
      <c r="G26" s="14">
        <f t="shared" si="1"/>
        <v>3460</v>
      </c>
      <c r="H26" s="24"/>
      <c r="I26" s="24"/>
      <c r="J26" s="24"/>
      <c r="K26" s="21">
        <f t="shared" si="2"/>
        <v>0.5575144509</v>
      </c>
      <c r="L26" s="24"/>
      <c r="M26" s="24"/>
      <c r="N26" s="24"/>
      <c r="O26" s="24"/>
      <c r="P26" s="24"/>
      <c r="Q26" s="14" t="s">
        <v>255</v>
      </c>
      <c r="R26" s="30" t="s">
        <v>256</v>
      </c>
      <c r="S26" s="30">
        <f t="shared" ref="S26:S29" si="9">E26</f>
        <v>10148</v>
      </c>
      <c r="T26" s="31" t="str">
        <f t="shared" si="8"/>
        <v>And EVENT_NAME = 'task_complete' And EXTRA_DETAIL:task_id=10148</v>
      </c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</row>
    <row r="27">
      <c r="A27" s="14">
        <v>22.0</v>
      </c>
      <c r="B27" s="32" t="s">
        <v>223</v>
      </c>
      <c r="C27" s="12" t="s">
        <v>48</v>
      </c>
      <c r="D27" s="14" t="s">
        <v>302</v>
      </c>
      <c r="E27" s="14">
        <v>88001.0</v>
      </c>
      <c r="F27" s="14">
        <v>1548.0</v>
      </c>
      <c r="G27" s="14">
        <f t="shared" si="1"/>
        <v>3460</v>
      </c>
      <c r="H27" s="24"/>
      <c r="I27" s="24"/>
      <c r="J27" s="24"/>
      <c r="K27" s="21">
        <f t="shared" si="2"/>
        <v>0.4473988439</v>
      </c>
      <c r="L27" s="24"/>
      <c r="M27" s="24"/>
      <c r="N27" s="24"/>
      <c r="O27" s="24"/>
      <c r="P27" s="24"/>
      <c r="Q27" s="14" t="s">
        <v>255</v>
      </c>
      <c r="R27" s="30" t="s">
        <v>256</v>
      </c>
      <c r="S27" s="30">
        <f t="shared" si="9"/>
        <v>88001</v>
      </c>
      <c r="T27" s="31" t="str">
        <f t="shared" si="8"/>
        <v>And EVENT_NAME = 'task_complete' And EXTRA_DETAIL:task_id=88001</v>
      </c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>
      <c r="A28" s="12">
        <v>23.0</v>
      </c>
      <c r="B28" s="32" t="s">
        <v>303</v>
      </c>
      <c r="C28" s="32" t="s">
        <v>304</v>
      </c>
      <c r="D28" s="14" t="s">
        <v>305</v>
      </c>
      <c r="E28" s="14">
        <v>20011.0</v>
      </c>
      <c r="F28" s="14">
        <v>1316.0</v>
      </c>
      <c r="G28" s="14">
        <f t="shared" si="1"/>
        <v>3460</v>
      </c>
      <c r="H28" s="24"/>
      <c r="I28" s="24"/>
      <c r="J28" s="24"/>
      <c r="K28" s="21">
        <f t="shared" si="2"/>
        <v>0.3803468208</v>
      </c>
      <c r="L28" s="24"/>
      <c r="M28" s="24"/>
      <c r="N28" s="24"/>
      <c r="O28" s="24"/>
      <c r="P28" s="24"/>
      <c r="Q28" s="33" t="s">
        <v>306</v>
      </c>
      <c r="R28" s="33" t="s">
        <v>307</v>
      </c>
      <c r="S28" s="33">
        <f t="shared" si="9"/>
        <v>20011</v>
      </c>
      <c r="T28" s="31" t="str">
        <f t="shared" si="8"/>
        <v>And EVENT_NAME = 'radar_task_complete' And EXTRA_DETAIL:radar_task_id=20011</v>
      </c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</row>
    <row r="29">
      <c r="A29" s="14">
        <v>24.0</v>
      </c>
      <c r="B29" s="32" t="s">
        <v>308</v>
      </c>
      <c r="C29" s="32" t="s">
        <v>309</v>
      </c>
      <c r="D29" s="14" t="s">
        <v>310</v>
      </c>
      <c r="E29" s="14">
        <v>200.0</v>
      </c>
      <c r="F29" s="14">
        <v>960.0</v>
      </c>
      <c r="G29" s="14">
        <f t="shared" si="1"/>
        <v>3460</v>
      </c>
      <c r="H29" s="24"/>
      <c r="I29" s="24"/>
      <c r="J29" s="24"/>
      <c r="K29" s="21">
        <f t="shared" si="2"/>
        <v>0.2774566474</v>
      </c>
      <c r="L29" s="24"/>
      <c r="M29" s="24"/>
      <c r="N29" s="24"/>
      <c r="O29" s="24"/>
      <c r="P29" s="24"/>
      <c r="Q29" s="33" t="s">
        <v>311</v>
      </c>
      <c r="R29" s="34" t="s">
        <v>312</v>
      </c>
      <c r="S29" s="33">
        <f t="shared" si="9"/>
        <v>200</v>
      </c>
      <c r="T29" s="31" t="str">
        <f t="shared" si="8"/>
        <v>And EVENT_NAME = 'item_add' And EXTRA_DETAIL:itemgroup_id=200</v>
      </c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</row>
    <row r="30">
      <c r="A30" s="12">
        <v>25.0</v>
      </c>
      <c r="B30" s="32" t="s">
        <v>313</v>
      </c>
      <c r="C30" s="12" t="s">
        <v>44</v>
      </c>
      <c r="D30" s="14" t="s">
        <v>314</v>
      </c>
      <c r="E30" s="24"/>
      <c r="F30" s="14">
        <v>606.0</v>
      </c>
      <c r="G30" s="14">
        <f t="shared" si="1"/>
        <v>3460</v>
      </c>
      <c r="H30" s="24"/>
      <c r="I30" s="24"/>
      <c r="J30" s="24"/>
      <c r="K30" s="21">
        <f t="shared" si="2"/>
        <v>0.1751445087</v>
      </c>
      <c r="L30" s="24"/>
      <c r="M30" s="24"/>
      <c r="N30" s="24"/>
      <c r="O30" s="24"/>
      <c r="P30" s="24"/>
      <c r="Q30" s="35" t="s">
        <v>315</v>
      </c>
      <c r="R30" s="36"/>
      <c r="S30" s="36"/>
      <c r="T30" s="31" t="str">
        <f t="shared" si="8"/>
        <v>And EVENT_NAME = 'occupy_map_building' And EXTRA_DETAIL:=</v>
      </c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</row>
    <row r="31">
      <c r="A31" s="14">
        <v>26.0</v>
      </c>
      <c r="B31" s="14" t="s">
        <v>56</v>
      </c>
      <c r="C31" s="12" t="s">
        <v>56</v>
      </c>
      <c r="D31" s="14" t="s">
        <v>316</v>
      </c>
      <c r="E31" s="24"/>
      <c r="F31" s="14">
        <v>208.0</v>
      </c>
      <c r="G31" s="14">
        <f t="shared" si="1"/>
        <v>3460</v>
      </c>
      <c r="H31" s="24"/>
      <c r="I31" s="24"/>
      <c r="J31" s="24"/>
      <c r="K31" s="21">
        <f t="shared" si="2"/>
        <v>0.06011560694</v>
      </c>
      <c r="L31" s="24"/>
      <c r="M31" s="24"/>
      <c r="N31" s="24"/>
      <c r="O31" s="24"/>
      <c r="P31" s="24"/>
      <c r="Q31" s="37" t="s">
        <v>317</v>
      </c>
      <c r="R31" s="36"/>
      <c r="S31" s="36"/>
      <c r="T31" s="31" t="str">
        <f t="shared" si="8"/>
        <v>And EVENT_NAME = 'alliance_join' And EXTRA_DETAIL:=</v>
      </c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</row>
    <row r="32">
      <c r="A32" s="12">
        <v>27.0</v>
      </c>
      <c r="B32" s="14" t="s">
        <v>318</v>
      </c>
      <c r="C32" s="38" t="s">
        <v>319</v>
      </c>
      <c r="D32" s="14" t="s">
        <v>178</v>
      </c>
      <c r="E32" s="14">
        <v>101.0</v>
      </c>
      <c r="F32" s="38">
        <v>10.0</v>
      </c>
      <c r="G32" s="14">
        <v>2845.0</v>
      </c>
      <c r="H32" s="14">
        <v>2845.0</v>
      </c>
      <c r="I32" s="14"/>
      <c r="J32" s="14"/>
      <c r="K32" s="21">
        <f t="shared" ref="K32:K43" si="10">H32/G32</f>
        <v>1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</row>
    <row r="33">
      <c r="A33" s="14">
        <v>28.0</v>
      </c>
      <c r="B33" s="14" t="s">
        <v>320</v>
      </c>
      <c r="C33" s="38" t="s">
        <v>321</v>
      </c>
      <c r="D33" s="14" t="s">
        <v>178</v>
      </c>
      <c r="E33" s="14">
        <v>102.0</v>
      </c>
      <c r="F33" s="38">
        <v>40.0</v>
      </c>
      <c r="G33" s="14">
        <v>2406.0</v>
      </c>
      <c r="H33" s="14">
        <v>2396.0</v>
      </c>
      <c r="I33" s="14"/>
      <c r="J33" s="14"/>
      <c r="K33" s="21">
        <f t="shared" si="10"/>
        <v>0.995843724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</row>
    <row r="34">
      <c r="A34" s="12">
        <v>29.0</v>
      </c>
      <c r="B34" s="14" t="s">
        <v>322</v>
      </c>
      <c r="C34" s="38" t="s">
        <v>323</v>
      </c>
      <c r="D34" s="14" t="s">
        <v>178</v>
      </c>
      <c r="E34" s="14">
        <v>103.0</v>
      </c>
      <c r="F34" s="38">
        <v>50.0</v>
      </c>
      <c r="G34" s="14">
        <v>1691.0</v>
      </c>
      <c r="H34" s="14">
        <v>1691.0</v>
      </c>
      <c r="I34" s="14"/>
      <c r="J34" s="24"/>
      <c r="K34" s="21">
        <f t="shared" si="10"/>
        <v>1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</row>
    <row r="35">
      <c r="A35" s="14">
        <v>30.0</v>
      </c>
      <c r="B35" s="14" t="s">
        <v>324</v>
      </c>
      <c r="C35" s="38">
        <v>1.0</v>
      </c>
      <c r="D35" s="14" t="s">
        <v>178</v>
      </c>
      <c r="E35" s="14">
        <v>111.0</v>
      </c>
      <c r="F35" s="38">
        <v>60.0</v>
      </c>
      <c r="G35" s="14">
        <v>2104.0</v>
      </c>
      <c r="H35" s="14">
        <v>2103.0</v>
      </c>
      <c r="I35" s="24"/>
      <c r="J35" s="24"/>
      <c r="K35" s="21">
        <f t="shared" si="10"/>
        <v>0.9995247148</v>
      </c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</row>
    <row r="36">
      <c r="A36" s="12">
        <v>31.0</v>
      </c>
      <c r="B36" s="14" t="s">
        <v>325</v>
      </c>
      <c r="C36" s="38">
        <v>2.0</v>
      </c>
      <c r="D36" s="14" t="s">
        <v>178</v>
      </c>
      <c r="E36" s="14">
        <v>112.0</v>
      </c>
      <c r="F36" s="38">
        <v>70.0</v>
      </c>
      <c r="G36" s="14">
        <v>2098.0</v>
      </c>
      <c r="H36" s="14">
        <v>2095.0</v>
      </c>
      <c r="I36" s="24"/>
      <c r="J36" s="24"/>
      <c r="K36" s="21">
        <f t="shared" si="10"/>
        <v>0.9985700667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</row>
    <row r="37">
      <c r="A37" s="14">
        <v>32.0</v>
      </c>
      <c r="B37" s="14" t="s">
        <v>326</v>
      </c>
      <c r="C37" s="38">
        <v>3.0</v>
      </c>
      <c r="D37" s="14" t="s">
        <v>178</v>
      </c>
      <c r="E37" s="14">
        <v>113.0</v>
      </c>
      <c r="F37" s="38">
        <v>80.0</v>
      </c>
      <c r="G37" s="14">
        <v>1915.0</v>
      </c>
      <c r="H37" s="14">
        <v>1915.0</v>
      </c>
      <c r="I37" s="24"/>
      <c r="J37" s="24"/>
      <c r="K37" s="21">
        <f t="shared" si="10"/>
        <v>1</v>
      </c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</row>
    <row r="38">
      <c r="A38" s="12">
        <v>33.0</v>
      </c>
      <c r="B38" s="14" t="s">
        <v>327</v>
      </c>
      <c r="C38" s="38" t="s">
        <v>328</v>
      </c>
      <c r="D38" s="14" t="s">
        <v>178</v>
      </c>
      <c r="E38" s="14">
        <v>201.0</v>
      </c>
      <c r="F38" s="38">
        <v>120.0</v>
      </c>
      <c r="G38" s="14">
        <v>1879.0</v>
      </c>
      <c r="H38" s="14">
        <v>1879.0</v>
      </c>
      <c r="I38" s="24"/>
      <c r="J38" s="24"/>
      <c r="K38" s="21">
        <f t="shared" si="10"/>
        <v>1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</row>
    <row r="39">
      <c r="A39" s="14">
        <v>34.0</v>
      </c>
      <c r="B39" s="14" t="s">
        <v>329</v>
      </c>
      <c r="C39" s="38" t="s">
        <v>330</v>
      </c>
      <c r="D39" s="14" t="s">
        <v>178</v>
      </c>
      <c r="E39" s="14">
        <v>11000.0</v>
      </c>
      <c r="F39" s="38">
        <v>200.0</v>
      </c>
      <c r="G39" s="14">
        <v>1728.0</v>
      </c>
      <c r="H39" s="14">
        <v>1687.0</v>
      </c>
      <c r="I39" s="24"/>
      <c r="J39" s="24"/>
      <c r="K39" s="21">
        <f t="shared" si="10"/>
        <v>0.9762731481</v>
      </c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</row>
    <row r="40">
      <c r="A40" s="12">
        <v>35.0</v>
      </c>
      <c r="B40" s="14" t="s">
        <v>331</v>
      </c>
      <c r="C40" s="38" t="s">
        <v>332</v>
      </c>
      <c r="D40" s="14" t="s">
        <v>178</v>
      </c>
      <c r="E40" s="14">
        <v>1100025.0</v>
      </c>
      <c r="F40" s="38">
        <v>300.0</v>
      </c>
      <c r="G40" s="14">
        <v>1244.0</v>
      </c>
      <c r="H40" s="14">
        <v>1107.0</v>
      </c>
      <c r="I40" s="24"/>
      <c r="J40" s="24"/>
      <c r="K40" s="21">
        <f t="shared" si="10"/>
        <v>0.8898713826</v>
      </c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</row>
    <row r="41">
      <c r="A41" s="14">
        <v>36.0</v>
      </c>
      <c r="B41" s="14" t="s">
        <v>333</v>
      </c>
      <c r="C41" s="38" t="s">
        <v>334</v>
      </c>
      <c r="D41" s="14" t="s">
        <v>178</v>
      </c>
      <c r="E41" s="14">
        <v>1200002.0</v>
      </c>
      <c r="F41" s="38">
        <v>450.0</v>
      </c>
      <c r="G41" s="14">
        <v>1064.0</v>
      </c>
      <c r="H41" s="14">
        <v>555.0</v>
      </c>
      <c r="I41" s="24"/>
      <c r="J41" s="24"/>
      <c r="K41" s="21">
        <f t="shared" si="10"/>
        <v>0.5216165414</v>
      </c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</row>
    <row r="42">
      <c r="A42" s="12">
        <v>37.0</v>
      </c>
      <c r="B42" s="14" t="s">
        <v>335</v>
      </c>
      <c r="C42" s="38" t="s">
        <v>336</v>
      </c>
      <c r="D42" s="14" t="s">
        <v>178</v>
      </c>
      <c r="E42" s="14">
        <v>1300102.0</v>
      </c>
      <c r="F42" s="38">
        <v>500.0</v>
      </c>
      <c r="G42" s="14">
        <v>557.0</v>
      </c>
      <c r="H42" s="14">
        <v>362.0</v>
      </c>
      <c r="I42" s="24"/>
      <c r="J42" s="24"/>
      <c r="K42" s="21">
        <f t="shared" si="10"/>
        <v>0.6499102334</v>
      </c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</row>
    <row r="43">
      <c r="A43" s="14">
        <v>38.0</v>
      </c>
      <c r="B43" s="14" t="s">
        <v>337</v>
      </c>
      <c r="C43" s="38" t="s">
        <v>338</v>
      </c>
      <c r="D43" s="14" t="s">
        <v>178</v>
      </c>
      <c r="E43" s="14">
        <v>10999.0</v>
      </c>
      <c r="F43" s="38">
        <v>650.0</v>
      </c>
      <c r="G43" s="14">
        <v>422.0</v>
      </c>
      <c r="H43" s="14">
        <v>225.0</v>
      </c>
      <c r="I43" s="24"/>
      <c r="J43" s="24"/>
      <c r="K43" s="21">
        <f t="shared" si="10"/>
        <v>0.5331753555</v>
      </c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</row>
    <row r="44">
      <c r="A44" s="12">
        <v>39.0</v>
      </c>
      <c r="B44" s="14" t="s">
        <v>339</v>
      </c>
      <c r="C44" s="14" t="s">
        <v>340</v>
      </c>
      <c r="D44" s="14" t="s">
        <v>341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</row>
    <row r="45">
      <c r="A45" s="14">
        <v>40.0</v>
      </c>
      <c r="B45" s="14" t="s">
        <v>342</v>
      </c>
      <c r="C45" s="14" t="s">
        <v>340</v>
      </c>
      <c r="D45" s="14" t="s">
        <v>343</v>
      </c>
      <c r="E45" s="14">
        <v>4561.0</v>
      </c>
      <c r="F45" s="14">
        <v>1478.0</v>
      </c>
      <c r="G45" s="24">
        <f>773+841+614</f>
        <v>2228</v>
      </c>
      <c r="H45" s="24">
        <f>428+199+240</f>
        <v>867</v>
      </c>
      <c r="I45" s="24">
        <f>286+426+421</f>
        <v>1133</v>
      </c>
      <c r="J45" s="24">
        <f>156+122+38+17</f>
        <v>333</v>
      </c>
      <c r="K45" s="24">
        <f>F45/G46</f>
        <v>0.4271676301</v>
      </c>
      <c r="L45" s="24"/>
      <c r="M45" s="24"/>
      <c r="N45" s="24"/>
      <c r="O45" s="24"/>
      <c r="P45" s="24"/>
      <c r="Q45" s="14" t="s">
        <v>344</v>
      </c>
      <c r="R45" s="14" t="s">
        <v>345</v>
      </c>
      <c r="S45" s="14">
        <v>3.0</v>
      </c>
      <c r="T45" s="31" t="str">
        <f t="shared" ref="T45:T50" si="11"> "And EVENT_NAME = '"&amp;Q45&amp;"' And EXTRA_DETAIL:"&amp;R45&amp;"="&amp;S45</f>
        <v>And EVENT_NAME = 'build' And EXTRA_DETAIL:building_op_type=3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</row>
    <row r="46">
      <c r="A46" s="12">
        <v>41.0</v>
      </c>
      <c r="B46" s="14" t="s">
        <v>346</v>
      </c>
      <c r="C46" s="14" t="s">
        <v>340</v>
      </c>
      <c r="D46" s="14" t="s">
        <v>347</v>
      </c>
      <c r="E46" s="14">
        <v>9550.0</v>
      </c>
      <c r="F46" s="14">
        <v>1602.0</v>
      </c>
      <c r="G46" s="24">
        <f t="shared" ref="G46:G51" si="12">$D$2</f>
        <v>3460</v>
      </c>
      <c r="H46" s="24"/>
      <c r="I46" s="24"/>
      <c r="J46" s="24"/>
      <c r="K46" s="21">
        <f t="shared" ref="K46:K51" si="13">F46/G46</f>
        <v>0.4630057803</v>
      </c>
      <c r="L46" s="24"/>
      <c r="M46" s="24"/>
      <c r="N46" s="24"/>
      <c r="O46" s="24"/>
      <c r="P46" s="24"/>
      <c r="Q46" s="39" t="s">
        <v>348</v>
      </c>
      <c r="R46" s="14" t="s">
        <v>349</v>
      </c>
      <c r="S46" s="14">
        <v>63013.0</v>
      </c>
      <c r="T46" s="31" t="str">
        <f t="shared" si="11"/>
        <v>And EVENT_NAME = 'take_product' And EXTRA_DETAIL:item_id=63013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</row>
    <row r="47">
      <c r="A47" s="14">
        <v>42.0</v>
      </c>
      <c r="B47" s="14" t="s">
        <v>350</v>
      </c>
      <c r="C47" s="14" t="s">
        <v>340</v>
      </c>
      <c r="D47" s="14" t="s">
        <v>347</v>
      </c>
      <c r="E47" s="14">
        <v>9120.0</v>
      </c>
      <c r="F47" s="14">
        <v>2285.0</v>
      </c>
      <c r="G47" s="24">
        <f t="shared" si="12"/>
        <v>3460</v>
      </c>
      <c r="H47" s="24"/>
      <c r="I47" s="24"/>
      <c r="J47" s="24"/>
      <c r="K47" s="21">
        <f t="shared" si="13"/>
        <v>0.6604046243</v>
      </c>
      <c r="L47" s="24"/>
      <c r="M47" s="24"/>
      <c r="N47" s="24"/>
      <c r="O47" s="24"/>
      <c r="P47" s="24"/>
      <c r="Q47" s="39" t="s">
        <v>348</v>
      </c>
      <c r="R47" s="14" t="s">
        <v>349</v>
      </c>
      <c r="S47" s="14">
        <v>70039.0</v>
      </c>
      <c r="T47" s="31" t="str">
        <f t="shared" si="11"/>
        <v>And EVENT_NAME = 'take_product' And EXTRA_DETAIL:item_id=70039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</row>
    <row r="48">
      <c r="A48" s="12">
        <v>43.0</v>
      </c>
      <c r="B48" s="14" t="s">
        <v>351</v>
      </c>
      <c r="C48" s="14" t="s">
        <v>340</v>
      </c>
      <c r="D48" s="14" t="s">
        <v>347</v>
      </c>
      <c r="E48" s="14">
        <v>7471.0</v>
      </c>
      <c r="F48" s="14">
        <v>1026.0</v>
      </c>
      <c r="G48" s="24">
        <f t="shared" si="12"/>
        <v>3460</v>
      </c>
      <c r="H48" s="24"/>
      <c r="I48" s="24"/>
      <c r="J48" s="24"/>
      <c r="K48" s="21">
        <f t="shared" si="13"/>
        <v>0.2965317919</v>
      </c>
      <c r="L48" s="24"/>
      <c r="M48" s="24"/>
      <c r="N48" s="24"/>
      <c r="O48" s="24"/>
      <c r="P48" s="24"/>
      <c r="Q48" s="39" t="s">
        <v>348</v>
      </c>
      <c r="R48" s="14" t="s">
        <v>349</v>
      </c>
      <c r="S48" s="14">
        <v>119.0</v>
      </c>
      <c r="T48" s="31" t="str">
        <f t="shared" si="11"/>
        <v>And EVENT_NAME = 'take_product' And EXTRA_DETAIL:item_id=119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</row>
    <row r="49">
      <c r="A49" s="14">
        <v>44.0</v>
      </c>
      <c r="B49" s="14" t="s">
        <v>352</v>
      </c>
      <c r="C49" s="14" t="s">
        <v>340</v>
      </c>
      <c r="D49" s="14" t="s">
        <v>347</v>
      </c>
      <c r="E49" s="14">
        <v>7076.0</v>
      </c>
      <c r="F49" s="14">
        <v>881.0</v>
      </c>
      <c r="G49" s="24">
        <f t="shared" si="12"/>
        <v>3460</v>
      </c>
      <c r="H49" s="24"/>
      <c r="I49" s="24"/>
      <c r="J49" s="24"/>
      <c r="K49" s="21">
        <f t="shared" si="13"/>
        <v>0.2546242775</v>
      </c>
      <c r="L49" s="24"/>
      <c r="M49" s="24"/>
      <c r="N49" s="24"/>
      <c r="O49" s="24"/>
      <c r="P49" s="24"/>
      <c r="Q49" s="39" t="s">
        <v>348</v>
      </c>
      <c r="R49" s="14" t="s">
        <v>349</v>
      </c>
      <c r="S49" s="14">
        <v>60101.0</v>
      </c>
      <c r="T49" s="31" t="str">
        <f t="shared" si="11"/>
        <v>And EVENT_NAME = 'take_product' And EXTRA_DETAIL:item_id=60101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</row>
    <row r="50">
      <c r="A50" s="12">
        <v>45.0</v>
      </c>
      <c r="B50" s="14" t="s">
        <v>353</v>
      </c>
      <c r="C50" s="14" t="s">
        <v>340</v>
      </c>
      <c r="D50" s="14" t="s">
        <v>347</v>
      </c>
      <c r="E50" s="14">
        <v>3633.0</v>
      </c>
      <c r="F50" s="14">
        <v>530.0</v>
      </c>
      <c r="G50" s="24">
        <f t="shared" si="12"/>
        <v>3460</v>
      </c>
      <c r="H50" s="24"/>
      <c r="I50" s="24"/>
      <c r="J50" s="24"/>
      <c r="K50" s="21">
        <f t="shared" si="13"/>
        <v>0.1531791908</v>
      </c>
      <c r="L50" s="24"/>
      <c r="M50" s="24"/>
      <c r="N50" s="24"/>
      <c r="O50" s="24"/>
      <c r="P50" s="24"/>
      <c r="Q50" s="39" t="s">
        <v>348</v>
      </c>
      <c r="R50" s="14" t="s">
        <v>349</v>
      </c>
      <c r="S50" s="14">
        <v>60201.0</v>
      </c>
      <c r="T50" s="31" t="str">
        <f t="shared" si="11"/>
        <v>And EVENT_NAME = 'take_product' And EXTRA_DETAIL:item_id=60201</v>
      </c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</row>
    <row r="51">
      <c r="A51" s="14">
        <v>46.0</v>
      </c>
      <c r="B51" s="14" t="s">
        <v>202</v>
      </c>
      <c r="C51" s="14" t="s">
        <v>354</v>
      </c>
      <c r="D51" s="14" t="s">
        <v>347</v>
      </c>
      <c r="E51" s="14">
        <v>16296.0</v>
      </c>
      <c r="F51" s="14">
        <v>2406.0</v>
      </c>
      <c r="G51" s="24">
        <f t="shared" si="12"/>
        <v>3460</v>
      </c>
      <c r="H51" s="24"/>
      <c r="I51" s="24"/>
      <c r="J51" s="24"/>
      <c r="K51" s="21">
        <f t="shared" si="13"/>
        <v>0.6953757225</v>
      </c>
      <c r="L51" s="24"/>
      <c r="M51" s="24"/>
      <c r="N51" s="24"/>
      <c r="O51" s="24"/>
      <c r="P51" s="24"/>
      <c r="Q51" s="14" t="s">
        <v>355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</row>
    <row r="52">
      <c r="A52" s="12">
        <v>47.0</v>
      </c>
      <c r="B52" s="14" t="s">
        <v>205</v>
      </c>
      <c r="C52" s="14" t="s">
        <v>354</v>
      </c>
      <c r="D52" s="14" t="s">
        <v>206</v>
      </c>
      <c r="E52" s="14">
        <v>16139.0</v>
      </c>
      <c r="F52" s="24">
        <f>E51</f>
        <v>16296</v>
      </c>
      <c r="G52" s="24"/>
      <c r="H52" s="24"/>
      <c r="I52" s="24"/>
      <c r="J52" s="24"/>
      <c r="K52" s="21">
        <f>E52/F52</f>
        <v>0.9903657339</v>
      </c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</row>
    <row r="53">
      <c r="A53" s="14">
        <v>48.0</v>
      </c>
      <c r="B53" s="14" t="s">
        <v>208</v>
      </c>
      <c r="C53" s="14" t="s">
        <v>354</v>
      </c>
      <c r="D53" s="14" t="s">
        <v>209</v>
      </c>
      <c r="E53" s="14">
        <v>83.0</v>
      </c>
      <c r="F53" s="14">
        <v>3714.0</v>
      </c>
      <c r="G53" s="14">
        <v>7954.0</v>
      </c>
      <c r="H53" s="14">
        <v>3555.0</v>
      </c>
      <c r="I53" s="14">
        <v>779.0</v>
      </c>
      <c r="J53" s="14">
        <v>201.0</v>
      </c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</row>
    <row r="54">
      <c r="A54" s="12">
        <v>49.0</v>
      </c>
      <c r="B54" s="14" t="s">
        <v>210</v>
      </c>
      <c r="C54" s="14" t="s">
        <v>354</v>
      </c>
      <c r="D54" s="14" t="s">
        <v>211</v>
      </c>
      <c r="E54" s="14">
        <v>10140.0</v>
      </c>
      <c r="F54" s="14">
        <v>6829.0</v>
      </c>
      <c r="G54" s="14">
        <v>1386.0</v>
      </c>
      <c r="H54" s="14">
        <v>477.0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</row>
    <row r="55">
      <c r="A55" s="14">
        <v>50.0</v>
      </c>
      <c r="B55" s="14" t="s">
        <v>213</v>
      </c>
      <c r="C55" s="14" t="s">
        <v>354</v>
      </c>
      <c r="D55" s="14" t="s">
        <v>214</v>
      </c>
      <c r="E55" s="14">
        <v>30638.0</v>
      </c>
      <c r="F55" s="14">
        <v>2393.0</v>
      </c>
      <c r="G55" s="24">
        <f>$D$2</f>
        <v>3460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</row>
    <row r="56">
      <c r="A56" s="12">
        <v>51.0</v>
      </c>
      <c r="B56" s="14" t="s">
        <v>215</v>
      </c>
      <c r="C56" s="14" t="s">
        <v>354</v>
      </c>
      <c r="D56" s="14" t="s">
        <v>216</v>
      </c>
      <c r="E56" s="14">
        <v>733.0</v>
      </c>
      <c r="F56" s="14">
        <v>142.0</v>
      </c>
      <c r="G56" s="14">
        <v>2314.0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</row>
    <row r="57">
      <c r="A57" s="14">
        <v>52.0</v>
      </c>
      <c r="B57" s="14" t="s">
        <v>356</v>
      </c>
      <c r="C57" s="14" t="s">
        <v>357</v>
      </c>
      <c r="D57" s="14" t="s">
        <v>358</v>
      </c>
      <c r="E57" s="14">
        <v>425.0</v>
      </c>
      <c r="F57" s="14">
        <v>167.0</v>
      </c>
      <c r="G57" s="14">
        <v>5.0</v>
      </c>
      <c r="H57" s="14">
        <v>1090.0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</row>
    <row r="58">
      <c r="A58" s="12">
        <v>53.0</v>
      </c>
      <c r="B58" s="14" t="s">
        <v>359</v>
      </c>
      <c r="C58" s="14" t="s">
        <v>360</v>
      </c>
      <c r="D58" s="14" t="s">
        <v>361</v>
      </c>
      <c r="E58" s="14">
        <v>2481.0</v>
      </c>
      <c r="F58" s="14">
        <v>862.0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</row>
    <row r="59">
      <c r="A59" s="14">
        <v>54.0</v>
      </c>
      <c r="B59" s="14" t="s">
        <v>362</v>
      </c>
      <c r="C59" s="14" t="s">
        <v>362</v>
      </c>
      <c r="D59" s="14" t="s">
        <v>361</v>
      </c>
      <c r="E59" s="14">
        <v>852.0</v>
      </c>
      <c r="F59" s="14">
        <v>535.0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</row>
    <row r="60">
      <c r="A60" s="12">
        <v>55.0</v>
      </c>
      <c r="B60" s="14" t="s">
        <v>363</v>
      </c>
      <c r="C60" s="14" t="s">
        <v>364</v>
      </c>
      <c r="D60" s="14" t="s">
        <v>230</v>
      </c>
      <c r="E60" s="14">
        <v>643.0</v>
      </c>
      <c r="F60" s="14">
        <v>368.0</v>
      </c>
      <c r="G60" s="14">
        <v>216.0</v>
      </c>
      <c r="H60" s="14">
        <v>123.0</v>
      </c>
      <c r="I60" s="14">
        <v>231.0</v>
      </c>
      <c r="J60" s="14">
        <v>34366.0</v>
      </c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</row>
    <row r="61">
      <c r="A61" s="14">
        <v>56.0</v>
      </c>
      <c r="B61" s="14" t="s">
        <v>232</v>
      </c>
      <c r="C61" s="14" t="s">
        <v>364</v>
      </c>
      <c r="D61" s="14" t="s">
        <v>365</v>
      </c>
      <c r="E61" s="14">
        <v>517.0</v>
      </c>
      <c r="F61" s="7">
        <f>34366+517</f>
        <v>34883</v>
      </c>
      <c r="G61" s="14">
        <v>273.0</v>
      </c>
      <c r="H61" s="14">
        <v>1581.0</v>
      </c>
      <c r="I61" s="24"/>
      <c r="J61" s="7"/>
      <c r="K61" s="21">
        <f>E61/F61</f>
        <v>0.01482097297</v>
      </c>
      <c r="L61" s="21">
        <f>G61/H61</f>
        <v>0.1726755218</v>
      </c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</row>
    <row r="62">
      <c r="A62" s="12">
        <v>57.0</v>
      </c>
      <c r="B62" s="22" t="s">
        <v>234</v>
      </c>
      <c r="C62" s="14" t="s">
        <v>364</v>
      </c>
      <c r="D62" s="14" t="s">
        <v>366</v>
      </c>
      <c r="E62" s="14">
        <v>1415.0</v>
      </c>
      <c r="F62" s="14">
        <v>397.0</v>
      </c>
      <c r="G62" s="14">
        <v>2.0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</row>
    <row r="63">
      <c r="A63" s="14">
        <v>58.0</v>
      </c>
      <c r="B63" s="14" t="s">
        <v>367</v>
      </c>
      <c r="C63" s="14" t="s">
        <v>368</v>
      </c>
      <c r="D63" s="24"/>
      <c r="E63" s="14">
        <v>28.0</v>
      </c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</row>
    <row r="64">
      <c r="A64" s="12">
        <v>59.0</v>
      </c>
      <c r="B64" s="14" t="s">
        <v>369</v>
      </c>
      <c r="C64" s="14" t="s">
        <v>368</v>
      </c>
      <c r="D64" s="24"/>
      <c r="E64" s="14">
        <v>208.0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</row>
    <row r="65">
      <c r="A65" s="14">
        <v>60.0</v>
      </c>
      <c r="B65" s="14" t="s">
        <v>370</v>
      </c>
      <c r="C65" s="14" t="s">
        <v>371</v>
      </c>
      <c r="D65" s="24"/>
      <c r="E65" s="14">
        <v>960.0</v>
      </c>
      <c r="F65" s="14">
        <v>831.0</v>
      </c>
      <c r="G65" s="14">
        <v>589.0</v>
      </c>
      <c r="H65" s="14">
        <v>387.0</v>
      </c>
      <c r="I65" s="14">
        <v>284.0</v>
      </c>
      <c r="J65" s="24"/>
      <c r="K65" s="24"/>
      <c r="L65" s="24"/>
      <c r="M65" s="24"/>
      <c r="N65" s="24"/>
      <c r="O65" s="24"/>
      <c r="P65" s="24"/>
      <c r="Q65" s="33" t="s">
        <v>311</v>
      </c>
      <c r="R65" s="34" t="s">
        <v>312</v>
      </c>
      <c r="S65" s="34">
        <v>200.0</v>
      </c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</row>
    <row r="66">
      <c r="A66" s="12">
        <v>61.0</v>
      </c>
      <c r="B66" s="14" t="s">
        <v>372</v>
      </c>
      <c r="C66" s="14" t="s">
        <v>371</v>
      </c>
      <c r="D66" s="14" t="s">
        <v>373</v>
      </c>
      <c r="E66" s="14">
        <v>50167.0</v>
      </c>
      <c r="F66" s="14">
        <v>1518.0</v>
      </c>
      <c r="G66" s="14">
        <v>875.0</v>
      </c>
      <c r="H66" s="14">
        <v>270.0</v>
      </c>
      <c r="I66" s="14">
        <v>180.0</v>
      </c>
      <c r="J66" s="14">
        <v>193.0</v>
      </c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</row>
    <row r="67">
      <c r="A67" s="14">
        <v>62.0</v>
      </c>
      <c r="B67" s="14" t="s">
        <v>374</v>
      </c>
      <c r="C67" s="24"/>
      <c r="D67" s="14" t="s">
        <v>375</v>
      </c>
      <c r="E67" s="14">
        <v>10060.0</v>
      </c>
      <c r="F67" s="14">
        <v>2154.0</v>
      </c>
      <c r="G67" s="24">
        <f>E67-6115</f>
        <v>3945</v>
      </c>
      <c r="H67" s="14">
        <v>1131.0</v>
      </c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</row>
    <row r="68">
      <c r="A68" s="14">
        <v>63.0</v>
      </c>
      <c r="B68" s="14" t="s">
        <v>376</v>
      </c>
      <c r="C68" s="24"/>
      <c r="D68" s="14" t="s">
        <v>377</v>
      </c>
      <c r="E68" s="14">
        <v>21.0</v>
      </c>
      <c r="F68" s="14">
        <v>52.0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