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ёба\8 Семестр\Экономика часть 2\ДЗ2\"/>
    </mc:Choice>
  </mc:AlternateContent>
  <xr:revisionPtr revIDLastSave="0" documentId="13_ncr:1_{CFCBD798-04E5-45FF-9DED-67112DDE4C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7" i="1" l="1"/>
  <c r="L183" i="1"/>
  <c r="K183" i="1"/>
  <c r="L186" i="1"/>
  <c r="K186" i="1"/>
  <c r="L181" i="1"/>
  <c r="L182" i="1"/>
  <c r="L184" i="1"/>
  <c r="L185" i="1"/>
  <c r="L187" i="1"/>
  <c r="L188" i="1"/>
  <c r="K188" i="1"/>
  <c r="K187" i="1"/>
  <c r="K185" i="1"/>
  <c r="K184" i="1"/>
  <c r="K182" i="1"/>
  <c r="K181" i="1"/>
  <c r="K85" i="1"/>
  <c r="K78" i="1"/>
  <c r="K80" i="1" s="1"/>
  <c r="L80" i="1"/>
  <c r="L78" i="1"/>
  <c r="M78" i="1"/>
  <c r="K53" i="1"/>
  <c r="H19" i="1"/>
  <c r="S79" i="1"/>
  <c r="S78" i="1"/>
  <c r="S77" i="1"/>
  <c r="R78" i="1" s="1"/>
  <c r="R77" i="1"/>
  <c r="Q77" i="1"/>
  <c r="L55" i="1"/>
  <c r="L92" i="1" s="1"/>
  <c r="M55" i="1"/>
  <c r="M92" i="1" s="1"/>
  <c r="K55" i="1"/>
  <c r="K58" i="1" s="1"/>
  <c r="L54" i="1"/>
  <c r="L86" i="1" s="1"/>
  <c r="M54" i="1"/>
  <c r="M57" i="1" s="1"/>
  <c r="K54" i="1"/>
  <c r="L53" i="1"/>
  <c r="M53" i="1"/>
  <c r="L49" i="1"/>
  <c r="L93" i="1" s="1"/>
  <c r="M49" i="1"/>
  <c r="M93" i="1" s="1"/>
  <c r="K49" i="1"/>
  <c r="K51" i="1" s="1"/>
  <c r="L48" i="1"/>
  <c r="L81" i="1" s="1"/>
  <c r="M48" i="1"/>
  <c r="M81" i="1" s="1"/>
  <c r="K48" i="1"/>
  <c r="L47" i="1"/>
  <c r="M47" i="1"/>
  <c r="K47" i="1"/>
  <c r="I41" i="1"/>
  <c r="J41" i="1"/>
  <c r="H41" i="1"/>
  <c r="I20" i="1"/>
  <c r="J20" i="1"/>
  <c r="H20" i="1"/>
  <c r="I40" i="1"/>
  <c r="J40" i="1"/>
  <c r="H40" i="1"/>
  <c r="I34" i="1"/>
  <c r="J34" i="1"/>
  <c r="H34" i="1"/>
  <c r="J29" i="1"/>
  <c r="I29" i="1"/>
  <c r="H29" i="1"/>
  <c r="J19" i="1"/>
  <c r="I19" i="1"/>
  <c r="I12" i="1"/>
  <c r="J12" i="1"/>
  <c r="H12" i="1"/>
  <c r="M77" i="1" l="1"/>
  <c r="L77" i="1"/>
  <c r="L85" i="1"/>
  <c r="M80" i="1"/>
  <c r="K81" i="1"/>
  <c r="K57" i="1"/>
  <c r="Q78" i="1"/>
  <c r="L76" i="1"/>
  <c r="M56" i="1"/>
  <c r="M85" i="1"/>
  <c r="K92" i="1"/>
  <c r="K91" i="1"/>
  <c r="M86" i="1"/>
  <c r="M91" i="1"/>
  <c r="K86" i="1"/>
  <c r="L91" i="1"/>
  <c r="L57" i="1"/>
  <c r="M76" i="1"/>
  <c r="K50" i="1"/>
  <c r="K93" i="1"/>
  <c r="L56" i="1"/>
  <c r="K76" i="1"/>
  <c r="M58" i="1"/>
  <c r="K56" i="1"/>
  <c r="L58" i="1"/>
  <c r="L51" i="1"/>
  <c r="R79" i="1"/>
  <c r="Q79" i="1"/>
  <c r="M50" i="1"/>
  <c r="L50" i="1"/>
  <c r="K77" i="1"/>
  <c r="M51" i="1"/>
  <c r="L52" i="1"/>
  <c r="K52" i="1"/>
  <c r="M52" i="1"/>
  <c r="L87" i="1" l="1"/>
  <c r="L88" i="1"/>
  <c r="M88" i="1"/>
  <c r="M87" i="1"/>
  <c r="K88" i="1"/>
  <c r="K87" i="1"/>
</calcChain>
</file>

<file path=xl/sharedStrings.xml><?xml version="1.0" encoding="utf-8"?>
<sst xmlns="http://schemas.openxmlformats.org/spreadsheetml/2006/main" count="416" uniqueCount="221">
  <si>
    <t xml:space="preserve">Наименование показателя </t>
  </si>
  <si>
    <t xml:space="preserve">Код строки </t>
  </si>
  <si>
    <t xml:space="preserve">АКТИВ </t>
  </si>
  <si>
    <t xml:space="preserve"> </t>
  </si>
  <si>
    <t xml:space="preserve">I.ВНЕОБОРОТНЫЕ АКТИВЫ </t>
  </si>
  <si>
    <t xml:space="preserve">Нематериальные активы </t>
  </si>
  <si>
    <t>-</t>
  </si>
  <si>
    <t xml:space="preserve">Результаты исследований и разработок </t>
  </si>
  <si>
    <t xml:space="preserve">Основные средства </t>
  </si>
  <si>
    <t xml:space="preserve">Доходные вложения в материальные ценности </t>
  </si>
  <si>
    <t xml:space="preserve">Долгосрочные финансовые вложения </t>
  </si>
  <si>
    <t xml:space="preserve">Отложенные налоговые активы </t>
  </si>
  <si>
    <t xml:space="preserve">Итого по разделу I </t>
  </si>
  <si>
    <t xml:space="preserve">II.ОБОРОТНЫЕ АКТИВЫ </t>
  </si>
  <si>
    <t xml:space="preserve">Запасы </t>
  </si>
  <si>
    <t xml:space="preserve">Налог на добавленную стоимость по приобретенным ценностям </t>
  </si>
  <si>
    <t xml:space="preserve">Дебиторская задолженность </t>
  </si>
  <si>
    <t xml:space="preserve">Краткосрочные финансовые вложения </t>
  </si>
  <si>
    <t xml:space="preserve">Денежные средства </t>
  </si>
  <si>
    <t xml:space="preserve">Итого по разделу 2 </t>
  </si>
  <si>
    <t xml:space="preserve">Баланс </t>
  </si>
  <si>
    <t xml:space="preserve">ПАССИВ </t>
  </si>
  <si>
    <t xml:space="preserve">III.КАПИТАЛ И РЕЗЕРВЫ </t>
  </si>
  <si>
    <t xml:space="preserve">Уставный капитал </t>
  </si>
  <si>
    <t xml:space="preserve">Собственные акции, выкупленные у акционеров </t>
  </si>
  <si>
    <t xml:space="preserve">Переоценка внеоборотных активов </t>
  </si>
  <si>
    <t xml:space="preserve">Добавочный капитал </t>
  </si>
  <si>
    <t xml:space="preserve">Резервный капитал </t>
  </si>
  <si>
    <t xml:space="preserve">Нераспределенная прибыль (непокрытый убыток) </t>
  </si>
  <si>
    <t xml:space="preserve">Итого по разделу 3 </t>
  </si>
  <si>
    <t xml:space="preserve">IV.ДОЛГОСРОЧНЫЕ ОБЯЗАТЕЛЬСТВА </t>
  </si>
  <si>
    <t xml:space="preserve">Долгосрочные заемные средства </t>
  </si>
  <si>
    <t xml:space="preserve">Отложенные налоговые обязательства </t>
  </si>
  <si>
    <t xml:space="preserve">Резервы под условные обязательства </t>
  </si>
  <si>
    <t xml:space="preserve">Итого по разделу 4 </t>
  </si>
  <si>
    <t xml:space="preserve">V.КРАТКОСРОЧНЫЕ ОБЯЗАТЕЛЬСТВА </t>
  </si>
  <si>
    <t xml:space="preserve">Краткосрочные заемные средства </t>
  </si>
  <si>
    <t xml:space="preserve">Кредиторская задолженность </t>
  </si>
  <si>
    <t xml:space="preserve">Доходы будущих периодов </t>
  </si>
  <si>
    <t xml:space="preserve">Оценочные обязательства </t>
  </si>
  <si>
    <t xml:space="preserve">Итого по разделу 5 </t>
  </si>
  <si>
    <t xml:space="preserve">Шифр </t>
  </si>
  <si>
    <t xml:space="preserve">Наименование </t>
  </si>
  <si>
    <t xml:space="preserve">Источник или формула </t>
  </si>
  <si>
    <t xml:space="preserve">А </t>
  </si>
  <si>
    <t xml:space="preserve">Активы </t>
  </si>
  <si>
    <t xml:space="preserve">А = ВА + ОА </t>
  </si>
  <si>
    <t xml:space="preserve">ВА </t>
  </si>
  <si>
    <t xml:space="preserve">Внеоборотные активы </t>
  </si>
  <si>
    <t xml:space="preserve">ОА </t>
  </si>
  <si>
    <t xml:space="preserve">Оборотные активы </t>
  </si>
  <si>
    <t xml:space="preserve">ВА% </t>
  </si>
  <si>
    <t xml:space="preserve">ВА% = ВА / А * 100 </t>
  </si>
  <si>
    <t xml:space="preserve">ОА% </t>
  </si>
  <si>
    <t xml:space="preserve">ОА% = ОА / А * 100 </t>
  </si>
  <si>
    <t xml:space="preserve">КСА </t>
  </si>
  <si>
    <t xml:space="preserve">Коэффициент структуры активов </t>
  </si>
  <si>
    <t xml:space="preserve">КСА = ОА / ВА </t>
  </si>
  <si>
    <t xml:space="preserve">СК </t>
  </si>
  <si>
    <t xml:space="preserve">Собственный капитал </t>
  </si>
  <si>
    <t xml:space="preserve">ДО </t>
  </si>
  <si>
    <t xml:space="preserve">Долгосрочные обязательства </t>
  </si>
  <si>
    <t xml:space="preserve">КО </t>
  </si>
  <si>
    <t xml:space="preserve">Краткосрочные обязательства </t>
  </si>
  <si>
    <t xml:space="preserve">СК% </t>
  </si>
  <si>
    <t xml:space="preserve">СК% = СК / А * 100 </t>
  </si>
  <si>
    <t xml:space="preserve">ДО% </t>
  </si>
  <si>
    <t xml:space="preserve">ДО% = ДО / А * 100 </t>
  </si>
  <si>
    <t xml:space="preserve">КО% </t>
  </si>
  <si>
    <t xml:space="preserve">КО% = КО / А * 100 </t>
  </si>
  <si>
    <t>( - )</t>
  </si>
  <si>
    <t>Прочие внеоборотные активы</t>
  </si>
  <si>
    <t xml:space="preserve">Показатель </t>
  </si>
  <si>
    <t xml:space="preserve">Первоначальная стоимость </t>
  </si>
  <si>
    <t xml:space="preserve">Годовая норма амортизации, % </t>
  </si>
  <si>
    <t xml:space="preserve">Амортизационные отчисления </t>
  </si>
  <si>
    <t xml:space="preserve">Накопленная амортизация </t>
  </si>
  <si>
    <t xml:space="preserve">Остаточная стоимость </t>
  </si>
  <si>
    <t>Шифр</t>
  </si>
  <si>
    <t>Наименование</t>
  </si>
  <si>
    <t>Источник или формула</t>
  </si>
  <si>
    <t>ЧА</t>
  </si>
  <si>
    <t>Чистые активы</t>
  </si>
  <si>
    <t>ЧА = А - ДО - КО</t>
  </si>
  <si>
    <t>СОК</t>
  </si>
  <si>
    <t>Собственный оборотный капитал</t>
  </si>
  <si>
    <t>СОК = ОА - КО</t>
  </si>
  <si>
    <t>РА</t>
  </si>
  <si>
    <t>Реальные активы (млрд руб.)</t>
  </si>
  <si>
    <t>РА =</t>
  </si>
  <si>
    <t>1110+1120+1130+1210</t>
  </si>
  <si>
    <t>К-РА</t>
  </si>
  <si>
    <t>Коэффициент реальные активов</t>
  </si>
  <si>
    <t>К-РА = РА/А</t>
  </si>
  <si>
    <t>М-СК</t>
  </si>
  <si>
    <t>Мультипликатор собственного капитала</t>
  </si>
  <si>
    <t>(ВА + ОА) / СК</t>
  </si>
  <si>
    <t>К-АВТ</t>
  </si>
  <si>
    <t>Коэффициент автономии</t>
  </si>
  <si>
    <t>К-АВТ = СК / А</t>
  </si>
  <si>
    <t>К-ФИН</t>
  </si>
  <si>
    <t>Коэффициент финансовой зависимости</t>
  </si>
  <si>
    <t>К-ФИН = (ДО + КО) / А</t>
  </si>
  <si>
    <t>К-МАН</t>
  </si>
  <si>
    <t>Коэффициент маневренности</t>
  </si>
  <si>
    <t>К-МАН = СОК / СК</t>
  </si>
  <si>
    <t>К-СОК</t>
  </si>
  <si>
    <t>Коэффициент обеспеченности СОК</t>
  </si>
  <si>
    <t>К-СОК = СОК / ОА</t>
  </si>
  <si>
    <t>Л-АБС</t>
  </si>
  <si>
    <t>Абсолютная ликвидность</t>
  </si>
  <si>
    <t>Л-АБС = ДС / КО</t>
  </si>
  <si>
    <t>Л-СРОЧ</t>
  </si>
  <si>
    <t>Срочная ликвидность</t>
  </si>
  <si>
    <t>Л-СРОЧ = (ДС+ДЗ) / КО</t>
  </si>
  <si>
    <t>Л-ТЕК</t>
  </si>
  <si>
    <t>Текущая ликвидность</t>
  </si>
  <si>
    <t>Л-ТЕК = ОА / КО</t>
  </si>
  <si>
    <t xml:space="preserve">ДВИЖЕНИЕ ДЕНЕЖНЫХ СРЕДСТВ ПО ТЕКУЩЕЙ ДЕЯТЕЛЬНОСТИ </t>
  </si>
  <si>
    <t xml:space="preserve">Поступило – всего </t>
  </si>
  <si>
    <r>
      <t>в том числе: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</si>
  <si>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продажи продукции, товаров, работ и услуг</t>
    </r>
    <r>
      <rPr>
        <b/>
        <sz val="11"/>
        <color rgb="FF000000"/>
        <rFont val="Arial"/>
        <family val="2"/>
        <charset val="204"/>
      </rPr>
      <t xml:space="preserve"> </t>
    </r>
  </si>
  <si>
    <r>
      <t>«арендные платежи, лицензионные платежи, гонорары, комиссионные платежи и прочее»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</si>
  <si>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перепродажи финансовых вложений</t>
    </r>
    <r>
      <rPr>
        <b/>
        <sz val="11"/>
        <color rgb="FF000000"/>
        <rFont val="Arial"/>
        <family val="2"/>
        <charset val="204"/>
      </rPr>
      <t xml:space="preserve"> </t>
    </r>
  </si>
  <si>
    <r>
      <t>прочие поступления</t>
    </r>
    <r>
      <rPr>
        <b/>
        <sz val="11"/>
        <color rgb="FF000000"/>
        <rFont val="Arial"/>
        <family val="2"/>
        <charset val="204"/>
      </rPr>
      <t xml:space="preserve"> </t>
    </r>
  </si>
  <si>
    <t xml:space="preserve">Платежи – всего </t>
  </si>
  <si>
    <r>
      <t>поставщикам за сырье, материалы, работы, услуги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</si>
  <si>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оплату труда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</si>
  <si>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выплату процентов по долговым обязательствам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</si>
  <si>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расчеты по налогам и сборам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</si>
  <si>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прочие выплаты, перечисления</t>
    </r>
    <r>
      <rPr>
        <b/>
        <sz val="11"/>
        <color rgb="FF000000"/>
        <rFont val="Arial"/>
        <family val="2"/>
        <charset val="204"/>
      </rPr>
      <t xml:space="preserve"> </t>
    </r>
  </si>
  <si>
    <t xml:space="preserve">Результат движения денежных средств от текущей деятельности </t>
  </si>
  <si>
    <t xml:space="preserve">ДВИЖЕНИЕ ДЕНЕЖНЫХ СРЕДСТВ ПО ИНВЕСТИЦИОННОЙ ДЕЯТЕЛЬНОСТИ </t>
  </si>
  <si>
    <r>
      <t>от продажи внеоборотных активов (кроме финансовых вложений)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</si>
  <si>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продажи акций (долей участия) в других организациях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</si>
  <si>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возврата предоставленных займов, от продажи долговых ЦБ</t>
    </r>
    <r>
      <rPr>
        <b/>
        <sz val="11"/>
        <color rgb="FF000000"/>
        <rFont val="Arial"/>
        <family val="2"/>
        <charset val="204"/>
      </rPr>
      <t xml:space="preserve"> </t>
    </r>
  </si>
  <si>
    <r>
      <t>дивиденды, % по фин. вложениям</t>
    </r>
    <r>
      <rPr>
        <b/>
        <sz val="11"/>
        <color rgb="FF000000"/>
        <rFont val="Arial"/>
        <family val="2"/>
        <charset val="204"/>
      </rPr>
      <t xml:space="preserve"> </t>
    </r>
  </si>
  <si>
    <r>
      <t xml:space="preserve"> в связи с приобретением, созданием, модернизацией, реконструкцией и подготовкой к использованию внеоборотных активов</t>
    </r>
    <r>
      <rPr>
        <b/>
        <sz val="11"/>
        <color rgb="FF000000"/>
        <rFont val="Arial"/>
        <family val="2"/>
        <charset val="204"/>
      </rPr>
      <t xml:space="preserve"> </t>
    </r>
  </si>
  <si>
    <r>
      <t>в связи с приобретением долговых ЦБ(прав требования денежных средств к др. лицам),предоставление займов др. лицам</t>
    </r>
    <r>
      <rPr>
        <b/>
        <sz val="11"/>
        <color rgb="FF000000"/>
        <rFont val="Arial"/>
        <family val="2"/>
        <charset val="204"/>
      </rPr>
      <t xml:space="preserve"> </t>
    </r>
  </si>
  <si>
    <r>
      <t>% включаемые в стоимость инвестиционного актива</t>
    </r>
    <r>
      <rPr>
        <b/>
        <sz val="11"/>
        <color rgb="FF000000"/>
        <rFont val="Arial"/>
        <family val="2"/>
        <charset val="204"/>
      </rPr>
      <t xml:space="preserve"> </t>
    </r>
  </si>
  <si>
    <r>
      <t>прочие платежи</t>
    </r>
    <r>
      <rPr>
        <b/>
        <sz val="11"/>
        <color rgb="FF000000"/>
        <rFont val="Arial"/>
        <family val="2"/>
        <charset val="204"/>
      </rPr>
      <t xml:space="preserve"> </t>
    </r>
  </si>
  <si>
    <t xml:space="preserve">результат движения денежных средств от инвестиционной деятельности </t>
  </si>
  <si>
    <t>ДВИЖЕНИЕ ДЕНЕЖНЫХ СРЕДСТВ ПО ФИНАНСОВОЙ ДЕЯТЕЛЬНОСТИ</t>
  </si>
  <si>
    <r>
      <t>получение кредитов и займов</t>
    </r>
    <r>
      <rPr>
        <b/>
        <sz val="11"/>
        <color rgb="FF000000"/>
        <rFont val="Arial"/>
        <family val="2"/>
        <charset val="204"/>
      </rPr>
      <t xml:space="preserve"> </t>
    </r>
  </si>
  <si>
    <r>
      <t>вкладов участников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</si>
  <si>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выпуска акций, увеличения долей</t>
    </r>
    <r>
      <rPr>
        <b/>
        <sz val="11"/>
        <color rgb="FF000000"/>
        <rFont val="Arial"/>
        <family val="2"/>
        <charset val="204"/>
      </rPr>
      <t xml:space="preserve"> </t>
    </r>
  </si>
  <si>
    <r>
      <t>от выпуска облигаций, векселей и других долговых ценных бумаг</t>
    </r>
    <r>
      <rPr>
        <b/>
        <sz val="11"/>
        <color rgb="FF000000"/>
        <rFont val="Arial"/>
        <family val="2"/>
        <charset val="204"/>
      </rPr>
      <t xml:space="preserve"> </t>
    </r>
  </si>
  <si>
    <r>
      <t>другие поступления</t>
    </r>
    <r>
      <rPr>
        <b/>
        <sz val="11"/>
        <color rgb="FF000000"/>
        <rFont val="Arial"/>
        <family val="2"/>
        <charset val="204"/>
      </rPr>
      <t xml:space="preserve"> </t>
    </r>
  </si>
  <si>
    <r>
      <t>собственникам (участникам) в связи с выкупом у них акций (долей участия) организации или их выходом из состава участников</t>
    </r>
    <r>
      <rPr>
        <b/>
        <sz val="11"/>
        <color rgb="FF000000"/>
        <rFont val="Arial"/>
        <family val="2"/>
        <charset val="204"/>
      </rPr>
      <t xml:space="preserve"> </t>
    </r>
  </si>
  <si>
    <r>
      <t>на выплату дивидендов и иных платежей по распределению прибыли в пользу собственников(участников)</t>
    </r>
    <r>
      <rPr>
        <b/>
        <sz val="11"/>
        <color rgb="FF000000"/>
        <rFont val="Arial"/>
        <family val="2"/>
        <charset val="204"/>
      </rPr>
      <t xml:space="preserve"> </t>
    </r>
  </si>
  <si>
    <r>
      <t>в связи с погашением (выкупом) векселей и др. долговых ЦБ, возврат кредитов и займов</t>
    </r>
    <r>
      <rPr>
        <b/>
        <sz val="11"/>
        <color rgb="FF000000"/>
        <rFont val="Arial"/>
        <family val="2"/>
        <charset val="204"/>
      </rPr>
      <t xml:space="preserve"> </t>
    </r>
  </si>
  <si>
    <t xml:space="preserve">результат движения денежных средств по финансовой деятельности </t>
  </si>
  <si>
    <t xml:space="preserve">РЕЗУЛЬТАТ ДВИЖЕНИЯ ДЕНЕЖНЫХ СРЕДСТВ ЗА ОТЧЕТНЫЙ ПЕРИОД </t>
  </si>
  <si>
    <t xml:space="preserve">в связи с приобретением акций (долей участия) в др. организациях </t>
  </si>
  <si>
    <t xml:space="preserve"> -</t>
  </si>
  <si>
    <t>Наименование показателя</t>
  </si>
  <si>
    <t>Код строки</t>
  </si>
  <si>
    <t xml:space="preserve">Выручка </t>
  </si>
  <si>
    <t>Себестоимость продаж</t>
  </si>
  <si>
    <t xml:space="preserve">Валовая прибыль (убыток) </t>
  </si>
  <si>
    <t>Коммерческие расходы</t>
  </si>
  <si>
    <t>Управленческие расходы</t>
  </si>
  <si>
    <t xml:space="preserve">Прибыль (убыток) от продаж 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</si>
  <si>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</si>
  <si>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</si>
  <si>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</si>
  <si>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</si>
  <si>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</si>
  <si>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 xml:space="preserve">Прибыль (убыток) до налогообложения </t>
  </si>
  <si>
    <t>Текущий налог на прибыль</t>
  </si>
  <si>
    <t>в том числе постоянные налоговые обязательства (активы)</t>
  </si>
  <si>
    <t>Изменение отложенных налоговых обязательств</t>
  </si>
  <si>
    <t>Изменение отложенных налоговых активов</t>
  </si>
  <si>
    <t>Прочее</t>
  </si>
  <si>
    <t xml:space="preserve">Чистая прибыль (убыток) </t>
  </si>
  <si>
    <t>В</t>
  </si>
  <si>
    <t>Выручка</t>
  </si>
  <si>
    <t>С</t>
  </si>
  <si>
    <t>Себестоимость</t>
  </si>
  <si>
    <t>П-ВАЛ</t>
  </si>
  <si>
    <t>Валовая прибыль</t>
  </si>
  <si>
    <t>КР</t>
  </si>
  <si>
    <t>УР</t>
  </si>
  <si>
    <t>П-ПРОД</t>
  </si>
  <si>
    <t>Прибыль от продаж</t>
  </si>
  <si>
    <t>Р-ПРОЦ</t>
  </si>
  <si>
    <t>Расходы на выплату процентов</t>
  </si>
  <si>
    <t>Д-ПРОЧ</t>
  </si>
  <si>
    <t>Р-ПРОЧ</t>
  </si>
  <si>
    <t>П-ДНАЛ</t>
  </si>
  <si>
    <t>Прибыль до налогообложения</t>
  </si>
  <si>
    <t xml:space="preserve">( - ) </t>
  </si>
  <si>
    <t>НП</t>
  </si>
  <si>
    <t>Налог на прибыль</t>
  </si>
  <si>
    <t>П-ЧИСТ</t>
  </si>
  <si>
    <t>Чистая прибыль</t>
  </si>
  <si>
    <t>GPM%</t>
  </si>
  <si>
    <t>GPM = П-ВАЛ / В * 100</t>
  </si>
  <si>
    <t>OPM%</t>
  </si>
  <si>
    <t>З-Д%</t>
  </si>
  <si>
    <t>Всего доля себестоимоимости в выручке</t>
  </si>
  <si>
    <t>З-Д = З / В  * 100</t>
  </si>
  <si>
    <t>КР%</t>
  </si>
  <si>
    <t>Коэффициент коммерческих расходов</t>
  </si>
  <si>
    <t>К-КР = КР / В  * 100</t>
  </si>
  <si>
    <t>УР%</t>
  </si>
  <si>
    <t>Коэффициент управленческих расходов</t>
  </si>
  <si>
    <t>К-УР = УР / В  * 100</t>
  </si>
  <si>
    <t>Коэффициент расходов на выплату процентов</t>
  </si>
  <si>
    <t>Коэффициент прочих доходов</t>
  </si>
  <si>
    <t>К-ПД = ПД / В  * 100</t>
  </si>
  <si>
    <t>Коэффициент прочих расходов</t>
  </si>
  <si>
    <t>К-ПР = ПР / В  * 100</t>
  </si>
  <si>
    <t>Коэффициент валовой прибыли (Gross Profit Margin)</t>
  </si>
  <si>
    <t>Коэффициент операционной прибыли (Operationg Profit Margin)</t>
  </si>
  <si>
    <t>К-ПРОЦ = ПРЦ / В  * 100</t>
  </si>
  <si>
    <t>OPM = П-ПРОД / В  * 100</t>
  </si>
  <si>
    <t>Р-ПРОЦ%</t>
  </si>
  <si>
    <t>Д-ПРОЧ%</t>
  </si>
  <si>
    <t>Р-ПРОЧ%</t>
  </si>
  <si>
    <t>CFO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</si>
</sst>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\(_-* #,##0_-\);\-* #,##0_-;_-* &quot;-&quot;??_-;_-@_-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 indent="1"/>
    </xf>
    <xf numFmtId="165" fontId="2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/>
    </xf>
    <xf numFmtId="166" fontId="2" fillId="0" borderId="4" xfId="1" applyNumberFormat="1" applyFont="1" applyBorder="1" applyAlignment="1">
      <alignment horizontal="center" vertical="center"/>
    </xf>
    <xf numFmtId="165" fontId="0" fillId="0" borderId="0" xfId="0" applyNumberFormat="1"/>
    <xf numFmtId="165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/>
    <xf numFmtId="9" fontId="2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 indent="1"/>
    </xf>
    <xf numFmtId="164" fontId="4" fillId="0" borderId="4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vertical="center" wrapText="1"/>
    </xf>
    <xf numFmtId="166" fontId="2" fillId="0" borderId="4" xfId="1" applyNumberFormat="1" applyFont="1" applyBorder="1" applyAlignment="1">
      <alignment vertical="center"/>
    </xf>
    <xf numFmtId="165" fontId="3" fillId="0" borderId="4" xfId="1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65" fontId="4" fillId="0" borderId="4" xfId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0" fillId="0" borderId="0" xfId="0" applyAlignment="1"/>
    <xf numFmtId="10" fontId="4" fillId="0" borderId="4" xfId="0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65" fontId="2" fillId="0" borderId="6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5" fontId="4" fillId="0" borderId="6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8-4674-875C-529BE3DE3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8-4674-875C-529BE3DE355D}"/>
              </c:ext>
            </c:extLst>
          </c:dPt>
          <c:cat>
            <c:strRef>
              <c:f>Лист1!$I$50:$I$51</c:f>
              <c:strCache>
                <c:ptCount val="2"/>
                <c:pt idx="0">
                  <c:v>Внеоборотные активы </c:v>
                </c:pt>
                <c:pt idx="1">
                  <c:v>Оборотные активы </c:v>
                </c:pt>
              </c:strCache>
            </c:strRef>
          </c:cat>
          <c:val>
            <c:numRef>
              <c:f>Лист1!$K$50:$K$51</c:f>
              <c:numCache>
                <c:formatCode>0.00%</c:formatCode>
                <c:ptCount val="2"/>
                <c:pt idx="0">
                  <c:v>0.62924542841859998</c:v>
                </c:pt>
                <c:pt idx="1">
                  <c:v>0.37075457158139996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4-48F5-BE20-5124C3D3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EF-4A5F-8274-873B7C2293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EF-4A5F-8274-873B7C2293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EF-4A5F-8274-873B7C22933D}"/>
              </c:ext>
            </c:extLst>
          </c:dPt>
          <c:cat>
            <c:strRef>
              <c:f>Лист1!$I$56:$I$58</c:f>
              <c:strCache>
                <c:ptCount val="3"/>
                <c:pt idx="0">
                  <c:v>Собственный капитал </c:v>
                </c:pt>
                <c:pt idx="1">
                  <c:v>Долгосрочные обязательства </c:v>
                </c:pt>
                <c:pt idx="2">
                  <c:v>Краткосрочные обязательства </c:v>
                </c:pt>
              </c:strCache>
            </c:strRef>
          </c:cat>
          <c:val>
            <c:numRef>
              <c:f>Лист1!$K$56:$K$58</c:f>
              <c:numCache>
                <c:formatCode>0.00%</c:formatCode>
                <c:ptCount val="3"/>
                <c:pt idx="0">
                  <c:v>0.71075511554745652</c:v>
                </c:pt>
                <c:pt idx="1">
                  <c:v>5.439660565180733E-5</c:v>
                </c:pt>
                <c:pt idx="2">
                  <c:v>0.28919048784689166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6-4398-86EC-A6AC882F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Лист1!$I$167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Лист1!$K$167</c:f>
              <c:numCache>
                <c:formatCode>_-* #\ ##0_-;\-* #\ ##0_-;_-* "-"??_-;_-@_-</c:formatCode>
                <c:ptCount val="1"/>
                <c:pt idx="0">
                  <c:v>1480393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7-4CF1-A1E2-C7363E6CE869}"/>
            </c:ext>
          </c:extLst>
        </c:ser>
        <c:ser>
          <c:idx val="1"/>
          <c:order val="1"/>
          <c:tx>
            <c:strRef>
              <c:f>Лист1!$I$169</c:f>
              <c:strCache>
                <c:ptCount val="1"/>
                <c:pt idx="0">
                  <c:v>Валовая 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Лист1!$K$169</c:f>
              <c:numCache>
                <c:formatCode>_-* #\ ##0_-;\-* #\ ##0_-;_-* "-"??_-;_-@_-</c:formatCode>
                <c:ptCount val="1"/>
                <c:pt idx="0">
                  <c:v>234628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7-4CF1-A1E2-C7363E6CE869}"/>
            </c:ext>
          </c:extLst>
        </c:ser>
        <c:ser>
          <c:idx val="2"/>
          <c:order val="2"/>
          <c:tx>
            <c:strRef>
              <c:f>Лист1!$I$172</c:f>
              <c:strCache>
                <c:ptCount val="1"/>
                <c:pt idx="0">
                  <c:v>Прибыль от продаж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Лист1!$K$172</c:f>
              <c:numCache>
                <c:formatCode>_-* #\ ##0_-;\-* #\ ##0_-;_-* "-"??_-;_-@_-</c:formatCode>
                <c:ptCount val="1"/>
                <c:pt idx="0">
                  <c:v>81183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7-4CF1-A1E2-C7363E6CE869}"/>
            </c:ext>
          </c:extLst>
        </c:ser>
        <c:ser>
          <c:idx val="3"/>
          <c:order val="3"/>
          <c:tx>
            <c:strRef>
              <c:f>Лист1!$I$176</c:f>
              <c:strCache>
                <c:ptCount val="1"/>
                <c:pt idx="0">
                  <c:v>Прибыль до налогообложения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Лист1!$K$176</c:f>
              <c:numCache>
                <c:formatCode>_-* #\ ##0_-;\-* #\ ##0_-;_-* "-"??_-;_-@_-</c:formatCode>
                <c:ptCount val="1"/>
                <c:pt idx="0">
                  <c:v>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7-4CF1-A1E2-C7363E6CE869}"/>
            </c:ext>
          </c:extLst>
        </c:ser>
        <c:ser>
          <c:idx val="4"/>
          <c:order val="4"/>
          <c:tx>
            <c:strRef>
              <c:f>Лист1!$I$180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Лист1!$K$180</c:f>
              <c:numCache>
                <c:formatCode>_-* #\ ##0_-;\-* #\ ##0_-;_-* "-"??_-;_-@_-</c:formatCode>
                <c:ptCount val="1"/>
                <c:pt idx="0">
                  <c:v>47417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E7-4CF1-A1E2-C7363E6C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15568"/>
        <c:axId val="41710160"/>
      </c:barChart>
      <c:catAx>
        <c:axId val="41715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41710160"/>
        <c:crosses val="autoZero"/>
        <c:auto val="1"/>
        <c:lblAlgn val="ctr"/>
        <c:lblOffset val="100"/>
        <c:noMultiLvlLbl val="0"/>
      </c:catAx>
      <c:valAx>
        <c:axId val="417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Лист1!$D$144:$E$144</c:f>
              <c:numCache>
                <c:formatCode>_-* #\ ##0_-;\-* #\ ##0_-;_-* "-"??_-;_-@_-</c:formatCode>
                <c:ptCount val="2"/>
                <c:pt idx="0">
                  <c:v>602</c:v>
                </c:pt>
                <c:pt idx="1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B-48B8-99C3-1E846588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672096"/>
        <c:axId val="1382667520"/>
      </c:barChart>
      <c:catAx>
        <c:axId val="13826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667520"/>
        <c:crosses val="autoZero"/>
        <c:auto val="1"/>
        <c:lblAlgn val="ctr"/>
        <c:lblOffset val="100"/>
        <c:noMultiLvlLbl val="0"/>
      </c:catAx>
      <c:valAx>
        <c:axId val="13826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6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Лист1!$D$110:$E$110</c:f>
              <c:numCache>
                <c:formatCode>_-* #\ ##0_-;\-* #\ ##0_-;_-* "-"??_-;_-@_-</c:formatCode>
                <c:ptCount val="2"/>
                <c:pt idx="0">
                  <c:v>168071</c:v>
                </c:pt>
                <c:pt idx="1">
                  <c:v>186299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D28-B777-C8CF047C24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Лист1!$D$127:$E$127</c:f>
              <c:numCache>
                <c:formatCode>\(_-* #\ ##0_-\);\-* #\ ##0_-;_-* "-"??_-;_-@_-</c:formatCode>
                <c:ptCount val="2"/>
                <c:pt idx="0">
                  <c:v>-167469</c:v>
                </c:pt>
                <c:pt idx="1">
                  <c:v>-244062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8-4D28-B777-C8CF047C24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Лист1!$D$143:$E$143</c:f>
              <c:numCache>
                <c:formatCode>_-* #\ ##0_-;\-* #\ ##0_-;_-* "-"??_-;_-@_-</c:formatCode>
                <c:ptCount val="2"/>
                <c:pt idx="0">
                  <c:v>0</c:v>
                </c:pt>
                <c:pt idx="1">
                  <c:v>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F8-4D28-B777-C8CF047C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039408"/>
        <c:axId val="1000036496"/>
      </c:barChart>
      <c:catAx>
        <c:axId val="10000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36496"/>
        <c:crosses val="autoZero"/>
        <c:auto val="1"/>
        <c:lblAlgn val="ctr"/>
        <c:lblOffset val="100"/>
        <c:noMultiLvlLbl val="0"/>
      </c:catAx>
      <c:valAx>
        <c:axId val="10000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58</xdr:row>
      <xdr:rowOff>61912</xdr:rowOff>
    </xdr:from>
    <xdr:to>
      <xdr:col>9</xdr:col>
      <xdr:colOff>19050</xdr:colOff>
      <xdr:row>72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AFD3FE-967D-4E77-AA34-91BDFCD2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171451</xdr:colOff>
      <xdr:row>58</xdr:row>
      <xdr:rowOff>138112</xdr:rowOff>
    </xdr:from>
    <xdr:to>
      <xdr:col>13</xdr:col>
      <xdr:colOff>257176</xdr:colOff>
      <xdr:row>73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7F1206-82C9-4218-83B6-3E550F8C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190</xdr:row>
      <xdr:rowOff>4762</xdr:rowOff>
    </xdr:from>
    <xdr:to>
      <xdr:col>9</xdr:col>
      <xdr:colOff>1514475</xdr:colOff>
      <xdr:row>204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993C0C-9581-4D6D-B3C3-A2AF59C0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138</xdr:row>
      <xdr:rowOff>366712</xdr:rowOff>
    </xdr:from>
    <xdr:to>
      <xdr:col>9</xdr:col>
      <xdr:colOff>1704975</xdr:colOff>
      <xdr:row>147</xdr:row>
      <xdr:rowOff>33337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C440266-ADF4-46CF-81C7-93BEA723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685800</xdr:colOff>
      <xdr:row>100</xdr:row>
      <xdr:rowOff>138112</xdr:rowOff>
    </xdr:from>
    <xdr:to>
      <xdr:col>9</xdr:col>
      <xdr:colOff>1257300</xdr:colOff>
      <xdr:row>113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59D446C-78FB-480C-BC7D-4C7F8312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89"/>
  <sheetViews>
    <sheetView tabSelected="1" topLeftCell="A99" zoomScaleNormal="100" workbookViewId="0">
      <selection activeCell="J118" sqref="J118"/>
    </sheetView>
  </sheetViews>
  <sheetFormatPr defaultRowHeight="15" x14ac:dyDescent="0.25"/>
  <cols>
    <col min="2" max="2" width="66" bestFit="1" customWidth="1"/>
    <col min="3" max="3" width="11.85546875" bestFit="1" customWidth="1"/>
    <col min="4" max="5" width="13.140625" bestFit="1" customWidth="1"/>
    <col min="6" max="6" width="11.28515625" bestFit="1" customWidth="1"/>
    <col min="7" max="7" width="11" customWidth="1"/>
    <col min="8" max="8" width="12.140625" bestFit="1" customWidth="1"/>
    <col min="9" max="9" width="36.85546875" bestFit="1" customWidth="1"/>
    <col min="10" max="10" width="26.7109375" bestFit="1" customWidth="1"/>
    <col min="11" max="11" width="14.85546875" bestFit="1" customWidth="1"/>
    <col min="12" max="12" width="13.140625" bestFit="1" customWidth="1"/>
    <col min="13" max="13" width="10.7109375" bestFit="1" customWidth="1"/>
    <col min="15" max="15" width="9.140625" customWidth="1"/>
    <col min="16" max="16" width="32.7109375" bestFit="1" customWidth="1"/>
    <col min="17" max="19" width="9.140625" bestFit="1" customWidth="1"/>
  </cols>
  <sheetData>
    <row r="1" spans="2:10" ht="15.75" thickBot="1" x14ac:dyDescent="0.3"/>
    <row r="2" spans="2:10" ht="15.75" thickBot="1" x14ac:dyDescent="0.3">
      <c r="B2" s="1" t="s">
        <v>0</v>
      </c>
      <c r="C2" s="2" t="s">
        <v>1</v>
      </c>
      <c r="D2" s="2">
        <v>1</v>
      </c>
      <c r="E2" s="2">
        <v>2</v>
      </c>
      <c r="F2" s="2">
        <v>3</v>
      </c>
    </row>
    <row r="3" spans="2:10" ht="15.75" thickBot="1" x14ac:dyDescent="0.3">
      <c r="B3" s="3" t="s">
        <v>2</v>
      </c>
      <c r="C3" s="4" t="s">
        <v>3</v>
      </c>
      <c r="D3" s="11"/>
      <c r="E3" s="11"/>
      <c r="F3" s="11"/>
    </row>
    <row r="4" spans="2:10" ht="15.75" thickBot="1" x14ac:dyDescent="0.3">
      <c r="B4" s="3" t="s">
        <v>4</v>
      </c>
      <c r="C4" s="4" t="s">
        <v>3</v>
      </c>
      <c r="D4" s="11"/>
      <c r="E4" s="11"/>
      <c r="F4" s="11"/>
    </row>
    <row r="5" spans="2:10" ht="15.75" thickBot="1" x14ac:dyDescent="0.3">
      <c r="B5" s="5" t="s">
        <v>5</v>
      </c>
      <c r="C5" s="4">
        <v>1110</v>
      </c>
      <c r="D5" s="11" t="s">
        <v>6</v>
      </c>
      <c r="E5" s="11" t="s">
        <v>6</v>
      </c>
      <c r="F5" s="11" t="s">
        <v>6</v>
      </c>
    </row>
    <row r="6" spans="2:10" ht="15.75" thickBot="1" x14ac:dyDescent="0.3">
      <c r="B6" s="5" t="s">
        <v>7</v>
      </c>
      <c r="C6" s="4">
        <v>1120</v>
      </c>
      <c r="D6" s="11" t="s">
        <v>6</v>
      </c>
      <c r="E6" s="11" t="s">
        <v>6</v>
      </c>
      <c r="F6" s="11" t="s">
        <v>6</v>
      </c>
    </row>
    <row r="7" spans="2:10" ht="15.75" thickBot="1" x14ac:dyDescent="0.3">
      <c r="B7" s="5" t="s">
        <v>8</v>
      </c>
      <c r="C7" s="4">
        <v>1130</v>
      </c>
      <c r="D7" s="11">
        <v>650969</v>
      </c>
      <c r="E7" s="11">
        <v>485907</v>
      </c>
      <c r="F7" s="11">
        <v>459427</v>
      </c>
    </row>
    <row r="8" spans="2:10" ht="15.75" thickBot="1" x14ac:dyDescent="0.3">
      <c r="B8" s="5" t="s">
        <v>9</v>
      </c>
      <c r="C8" s="4">
        <v>1140</v>
      </c>
      <c r="D8" s="11" t="s">
        <v>6</v>
      </c>
      <c r="E8" s="11" t="s">
        <v>6</v>
      </c>
      <c r="F8" s="11" t="s">
        <v>6</v>
      </c>
    </row>
    <row r="9" spans="2:10" ht="15.75" thickBot="1" x14ac:dyDescent="0.3">
      <c r="B9" s="5" t="s">
        <v>10</v>
      </c>
      <c r="C9" s="4">
        <v>1150</v>
      </c>
      <c r="D9" s="11" t="s">
        <v>6</v>
      </c>
      <c r="E9" s="11" t="s">
        <v>6</v>
      </c>
      <c r="F9" s="11" t="s">
        <v>6</v>
      </c>
    </row>
    <row r="10" spans="2:10" ht="15.75" thickBot="1" x14ac:dyDescent="0.3">
      <c r="B10" s="5" t="s">
        <v>11</v>
      </c>
      <c r="C10" s="4">
        <v>1160</v>
      </c>
      <c r="D10" s="11">
        <v>38682</v>
      </c>
      <c r="E10" s="11">
        <v>38400</v>
      </c>
      <c r="F10" s="11">
        <v>31934</v>
      </c>
    </row>
    <row r="11" spans="2:10" ht="15.75" thickBot="1" x14ac:dyDescent="0.3">
      <c r="B11" s="5" t="s">
        <v>71</v>
      </c>
      <c r="C11" s="4">
        <v>1190</v>
      </c>
      <c r="D11" s="11">
        <v>4413</v>
      </c>
      <c r="E11" s="11">
        <v>5895</v>
      </c>
      <c r="F11" s="11">
        <v>13746</v>
      </c>
    </row>
    <row r="12" spans="2:10" ht="15.75" thickBot="1" x14ac:dyDescent="0.3">
      <c r="B12" s="3" t="s">
        <v>12</v>
      </c>
      <c r="C12" s="12">
        <v>1100</v>
      </c>
      <c r="D12" s="13">
        <v>694064</v>
      </c>
      <c r="E12" s="13">
        <v>530202</v>
      </c>
      <c r="F12" s="13">
        <v>505107</v>
      </c>
      <c r="H12" s="15">
        <f>D12-SUM(D5:D11)</f>
        <v>0</v>
      </c>
      <c r="I12" s="15">
        <f>E12-SUM(E5:E11)</f>
        <v>0</v>
      </c>
      <c r="J12" s="15">
        <f>F12-SUM(F5:F11)</f>
        <v>0</v>
      </c>
    </row>
    <row r="13" spans="2:10" ht="15.75" thickBot="1" x14ac:dyDescent="0.3">
      <c r="B13" s="3" t="s">
        <v>13</v>
      </c>
      <c r="C13" s="4" t="s">
        <v>3</v>
      </c>
      <c r="D13" s="11"/>
      <c r="E13" s="11"/>
      <c r="F13" s="11"/>
    </row>
    <row r="14" spans="2:10" ht="15.75" thickBot="1" x14ac:dyDescent="0.3">
      <c r="B14" s="5" t="s">
        <v>14</v>
      </c>
      <c r="C14" s="4">
        <v>1210</v>
      </c>
      <c r="D14" s="11">
        <v>38279</v>
      </c>
      <c r="E14" s="11">
        <v>35789</v>
      </c>
      <c r="F14" s="11">
        <v>43900</v>
      </c>
    </row>
    <row r="15" spans="2:10" ht="15.75" thickBot="1" x14ac:dyDescent="0.3">
      <c r="B15" s="5" t="s">
        <v>15</v>
      </c>
      <c r="C15" s="4">
        <v>1220</v>
      </c>
      <c r="D15" s="11">
        <v>535</v>
      </c>
      <c r="E15" s="11">
        <v>576</v>
      </c>
      <c r="F15" s="11">
        <v>3397</v>
      </c>
    </row>
    <row r="16" spans="2:10" ht="15.75" thickBot="1" x14ac:dyDescent="0.3">
      <c r="B16" s="5" t="s">
        <v>16</v>
      </c>
      <c r="C16" s="4">
        <v>1230</v>
      </c>
      <c r="D16" s="11">
        <v>244446</v>
      </c>
      <c r="E16" s="11">
        <v>195844</v>
      </c>
      <c r="F16" s="11">
        <v>205421</v>
      </c>
    </row>
    <row r="17" spans="2:10" ht="15.75" thickBot="1" x14ac:dyDescent="0.3">
      <c r="B17" s="5" t="s">
        <v>17</v>
      </c>
      <c r="C17" s="4">
        <v>1240</v>
      </c>
      <c r="D17" s="11">
        <v>116000</v>
      </c>
      <c r="E17" s="11">
        <v>255000</v>
      </c>
      <c r="F17" s="11">
        <v>128000</v>
      </c>
    </row>
    <row r="18" spans="2:10" ht="15.75" thickBot="1" x14ac:dyDescent="0.3">
      <c r="B18" s="5" t="s">
        <v>18</v>
      </c>
      <c r="C18" s="4">
        <v>1250</v>
      </c>
      <c r="D18" s="11">
        <v>8554</v>
      </c>
      <c r="E18" s="11">
        <v>7952</v>
      </c>
      <c r="F18" s="11">
        <v>7113</v>
      </c>
    </row>
    <row r="19" spans="2:10" ht="15.75" thickBot="1" x14ac:dyDescent="0.3">
      <c r="B19" s="3" t="s">
        <v>19</v>
      </c>
      <c r="C19" s="12">
        <v>1200</v>
      </c>
      <c r="D19" s="13">
        <v>408946</v>
      </c>
      <c r="E19" s="13">
        <v>498978</v>
      </c>
      <c r="F19" s="13">
        <v>401259</v>
      </c>
      <c r="H19" s="15">
        <f>D19-SUM(D14:D18)</f>
        <v>1132</v>
      </c>
      <c r="I19" s="15">
        <f>E19-SUM(E14:E18)</f>
        <v>3817</v>
      </c>
      <c r="J19" s="15">
        <f>F19-SUM(F14:F18)</f>
        <v>13428</v>
      </c>
    </row>
    <row r="20" spans="2:10" ht="15.75" thickBot="1" x14ac:dyDescent="0.3">
      <c r="B20" s="3" t="s">
        <v>20</v>
      </c>
      <c r="C20" s="12">
        <v>1600</v>
      </c>
      <c r="D20" s="13">
        <v>1103010</v>
      </c>
      <c r="E20" s="13">
        <v>1029180</v>
      </c>
      <c r="F20" s="13">
        <v>906366</v>
      </c>
      <c r="H20" s="15">
        <f>D20-SUM(D19,D12)</f>
        <v>0</v>
      </c>
      <c r="I20" s="15">
        <f>E20-SUM(E19,E12)</f>
        <v>0</v>
      </c>
      <c r="J20" s="15">
        <f>F20-SUM(F19,F12)</f>
        <v>0</v>
      </c>
    </row>
    <row r="21" spans="2:10" ht="15.75" thickBot="1" x14ac:dyDescent="0.3">
      <c r="B21" s="3" t="s">
        <v>21</v>
      </c>
      <c r="C21" s="4" t="s">
        <v>3</v>
      </c>
      <c r="D21" s="11"/>
      <c r="E21" s="11"/>
      <c r="F21" s="11"/>
    </row>
    <row r="22" spans="2:10" ht="15.75" thickBot="1" x14ac:dyDescent="0.3">
      <c r="B22" s="3" t="s">
        <v>22</v>
      </c>
      <c r="C22" s="4" t="s">
        <v>3</v>
      </c>
      <c r="D22" s="11"/>
      <c r="E22" s="11"/>
      <c r="F22" s="11"/>
    </row>
    <row r="23" spans="2:10" ht="15.75" thickBot="1" x14ac:dyDescent="0.3">
      <c r="B23" s="5" t="s">
        <v>23</v>
      </c>
      <c r="C23" s="4">
        <v>1310</v>
      </c>
      <c r="D23" s="11">
        <v>905165</v>
      </c>
      <c r="E23" s="11">
        <v>905165</v>
      </c>
      <c r="F23" s="11">
        <v>334345</v>
      </c>
    </row>
    <row r="24" spans="2:10" ht="15.75" thickBot="1" x14ac:dyDescent="0.3">
      <c r="B24" s="5" t="s">
        <v>24</v>
      </c>
      <c r="C24" s="4">
        <v>1320</v>
      </c>
      <c r="D24" s="14" t="s">
        <v>70</v>
      </c>
      <c r="E24" s="14" t="s">
        <v>70</v>
      </c>
      <c r="F24" s="14" t="s">
        <v>70</v>
      </c>
    </row>
    <row r="25" spans="2:10" ht="15.75" thickBot="1" x14ac:dyDescent="0.3">
      <c r="B25" s="5" t="s">
        <v>25</v>
      </c>
      <c r="C25" s="4">
        <v>1340</v>
      </c>
      <c r="D25" s="11" t="s">
        <v>6</v>
      </c>
      <c r="E25" s="11" t="s">
        <v>6</v>
      </c>
      <c r="F25" s="11">
        <v>511720</v>
      </c>
    </row>
    <row r="26" spans="2:10" ht="15.75" thickBot="1" x14ac:dyDescent="0.3">
      <c r="B26" s="5" t="s">
        <v>26</v>
      </c>
      <c r="C26" s="4">
        <v>1350</v>
      </c>
      <c r="D26" s="11" t="s">
        <v>6</v>
      </c>
      <c r="E26" s="11" t="s">
        <v>6</v>
      </c>
      <c r="F26" s="11" t="s">
        <v>6</v>
      </c>
    </row>
    <row r="27" spans="2:10" ht="15.75" thickBot="1" x14ac:dyDescent="0.3">
      <c r="B27" s="5" t="s">
        <v>27</v>
      </c>
      <c r="C27" s="4">
        <v>1360</v>
      </c>
      <c r="D27" s="11">
        <v>9598</v>
      </c>
      <c r="E27" s="11">
        <v>5976</v>
      </c>
      <c r="F27" s="11">
        <v>2043</v>
      </c>
    </row>
    <row r="28" spans="2:10" ht="15.75" thickBot="1" x14ac:dyDescent="0.3">
      <c r="B28" s="5" t="s">
        <v>28</v>
      </c>
      <c r="C28" s="4">
        <v>1370</v>
      </c>
      <c r="D28" s="14">
        <v>130793</v>
      </c>
      <c r="E28" s="14">
        <v>174589</v>
      </c>
      <c r="F28" s="14">
        <v>243087</v>
      </c>
    </row>
    <row r="29" spans="2:10" ht="15.75" thickBot="1" x14ac:dyDescent="0.3">
      <c r="B29" s="3" t="s">
        <v>29</v>
      </c>
      <c r="C29" s="12">
        <v>1300</v>
      </c>
      <c r="D29" s="13">
        <v>783970</v>
      </c>
      <c r="E29" s="13">
        <v>736552</v>
      </c>
      <c r="F29" s="13">
        <v>605021</v>
      </c>
      <c r="H29" s="15">
        <f>D29-SUM(D25:D27,D23)+SUM(D28,D24)</f>
        <v>0</v>
      </c>
      <c r="I29" s="15">
        <f>E29-SUM(E25:E27,E23)+SUM(E28,E24)</f>
        <v>0</v>
      </c>
      <c r="J29" s="15">
        <f>F29-SUM(F25:F27,F23)+SUM(F28,F24)</f>
        <v>0</v>
      </c>
    </row>
    <row r="30" spans="2:10" ht="15.75" thickBot="1" x14ac:dyDescent="0.3">
      <c r="B30" s="3" t="s">
        <v>30</v>
      </c>
      <c r="C30" s="4" t="s">
        <v>3</v>
      </c>
      <c r="D30" s="11"/>
      <c r="E30" s="11"/>
      <c r="F30" s="11"/>
    </row>
    <row r="31" spans="2:10" ht="15.75" thickBot="1" x14ac:dyDescent="0.3">
      <c r="B31" s="5" t="s">
        <v>31</v>
      </c>
      <c r="C31" s="4">
        <v>1410</v>
      </c>
      <c r="D31" s="11" t="s">
        <v>6</v>
      </c>
      <c r="E31" s="11" t="s">
        <v>6</v>
      </c>
      <c r="F31" s="11" t="s">
        <v>6</v>
      </c>
    </row>
    <row r="32" spans="2:10" ht="15.75" thickBot="1" x14ac:dyDescent="0.3">
      <c r="B32" s="5" t="s">
        <v>32</v>
      </c>
      <c r="C32" s="4">
        <v>1420</v>
      </c>
      <c r="D32" s="11" t="s">
        <v>6</v>
      </c>
      <c r="E32" s="11" t="s">
        <v>6</v>
      </c>
      <c r="F32" s="11" t="s">
        <v>6</v>
      </c>
    </row>
    <row r="33" spans="2:13" ht="15.75" thickBot="1" x14ac:dyDescent="0.3">
      <c r="B33" s="5" t="s">
        <v>33</v>
      </c>
      <c r="C33" s="4">
        <v>1430</v>
      </c>
      <c r="D33" s="11" t="s">
        <v>6</v>
      </c>
      <c r="E33" s="11" t="s">
        <v>6</v>
      </c>
      <c r="F33" s="11" t="s">
        <v>6</v>
      </c>
    </row>
    <row r="34" spans="2:13" ht="15.75" thickBot="1" x14ac:dyDescent="0.3">
      <c r="B34" s="3" t="s">
        <v>34</v>
      </c>
      <c r="C34" s="12">
        <v>1400</v>
      </c>
      <c r="D34" s="13">
        <v>60</v>
      </c>
      <c r="E34" s="13">
        <v>430</v>
      </c>
      <c r="F34" s="13">
        <v>846</v>
      </c>
      <c r="H34" s="15">
        <f>D34-SUM(D31:D33)</f>
        <v>60</v>
      </c>
      <c r="I34" s="15">
        <f>E34-SUM(E31:E33)</f>
        <v>430</v>
      </c>
      <c r="J34" s="15">
        <f>F34-SUM(F31:F33)</f>
        <v>846</v>
      </c>
    </row>
    <row r="35" spans="2:13" ht="15.75" thickBot="1" x14ac:dyDescent="0.3">
      <c r="B35" s="3" t="s">
        <v>35</v>
      </c>
      <c r="C35" s="4" t="s">
        <v>3</v>
      </c>
      <c r="D35" s="11"/>
      <c r="E35" s="11"/>
      <c r="F35" s="11"/>
    </row>
    <row r="36" spans="2:13" ht="15.75" thickBot="1" x14ac:dyDescent="0.3">
      <c r="B36" s="5" t="s">
        <v>36</v>
      </c>
      <c r="C36" s="4">
        <v>1510</v>
      </c>
      <c r="D36" s="11" t="s">
        <v>6</v>
      </c>
      <c r="E36" s="11" t="s">
        <v>6</v>
      </c>
      <c r="F36" s="11" t="s">
        <v>6</v>
      </c>
    </row>
    <row r="37" spans="2:13" ht="15.75" thickBot="1" x14ac:dyDescent="0.3">
      <c r="B37" s="5" t="s">
        <v>37</v>
      </c>
      <c r="C37" s="4">
        <v>1520</v>
      </c>
      <c r="D37" s="11">
        <v>152401</v>
      </c>
      <c r="E37" s="11">
        <v>184298</v>
      </c>
      <c r="F37" s="11">
        <v>208644</v>
      </c>
    </row>
    <row r="38" spans="2:13" ht="15.75" thickBot="1" x14ac:dyDescent="0.3">
      <c r="B38" s="5" t="s">
        <v>38</v>
      </c>
      <c r="C38" s="4">
        <v>1530</v>
      </c>
      <c r="D38" s="11" t="s">
        <v>6</v>
      </c>
      <c r="E38" s="11" t="s">
        <v>6</v>
      </c>
      <c r="F38" s="11" t="s">
        <v>6</v>
      </c>
    </row>
    <row r="39" spans="2:13" ht="15.75" thickBot="1" x14ac:dyDescent="0.3">
      <c r="B39" s="5" t="s">
        <v>39</v>
      </c>
      <c r="C39" s="4">
        <v>1540</v>
      </c>
      <c r="D39" s="11">
        <v>166579</v>
      </c>
      <c r="E39" s="11">
        <v>107900</v>
      </c>
      <c r="F39" s="11">
        <v>91855</v>
      </c>
    </row>
    <row r="40" spans="2:13" ht="15.75" thickBot="1" x14ac:dyDescent="0.3">
      <c r="B40" s="3" t="s">
        <v>40</v>
      </c>
      <c r="C40" s="12">
        <v>1500</v>
      </c>
      <c r="D40" s="13">
        <v>318980</v>
      </c>
      <c r="E40" s="13">
        <v>292198</v>
      </c>
      <c r="F40" s="13">
        <v>300499</v>
      </c>
      <c r="H40" s="15">
        <f>D40-SUM(D37:D39)</f>
        <v>0</v>
      </c>
      <c r="I40" s="15">
        <f>E40-SUM(E37:E39)</f>
        <v>0</v>
      </c>
      <c r="J40" s="15">
        <f>F40-SUM(F37:F39)</f>
        <v>0</v>
      </c>
    </row>
    <row r="41" spans="2:13" ht="15.75" thickBot="1" x14ac:dyDescent="0.3">
      <c r="B41" s="3" t="s">
        <v>20</v>
      </c>
      <c r="C41" s="12">
        <v>1700</v>
      </c>
      <c r="D41" s="13">
        <v>1103010</v>
      </c>
      <c r="E41" s="13">
        <v>1029180</v>
      </c>
      <c r="F41" s="13">
        <v>906366</v>
      </c>
      <c r="H41" s="15">
        <f>D41-SUM(D40,D34,D29)</f>
        <v>0</v>
      </c>
      <c r="I41" s="15">
        <f>E41-SUM(E40,E34,E29)</f>
        <v>0</v>
      </c>
      <c r="J41" s="15">
        <f>F41-SUM(F40,F34,F29)</f>
        <v>0</v>
      </c>
    </row>
    <row r="45" spans="2:13" ht="15.75" thickBot="1" x14ac:dyDescent="0.3"/>
    <row r="46" spans="2:13" ht="15.75" thickBot="1" x14ac:dyDescent="0.3">
      <c r="H46" s="7" t="s">
        <v>41</v>
      </c>
      <c r="I46" s="2" t="s">
        <v>42</v>
      </c>
      <c r="J46" s="2" t="s">
        <v>43</v>
      </c>
      <c r="K46" s="2">
        <v>1</v>
      </c>
      <c r="L46" s="2">
        <v>2</v>
      </c>
      <c r="M46" s="2">
        <v>3</v>
      </c>
    </row>
    <row r="47" spans="2:13" ht="15.75" thickBot="1" x14ac:dyDescent="0.3">
      <c r="H47" s="8" t="s">
        <v>44</v>
      </c>
      <c r="I47" s="9" t="s">
        <v>45</v>
      </c>
      <c r="J47" s="4" t="s">
        <v>46</v>
      </c>
      <c r="K47" s="16">
        <f>D12+D19</f>
        <v>1103010</v>
      </c>
      <c r="L47" s="16">
        <f>E12+E19</f>
        <v>1029180</v>
      </c>
      <c r="M47" s="16">
        <f>F12+F19</f>
        <v>906366</v>
      </c>
    </row>
    <row r="48" spans="2:13" ht="15.75" thickBot="1" x14ac:dyDescent="0.3">
      <c r="H48" s="8" t="s">
        <v>47</v>
      </c>
      <c r="I48" s="9" t="s">
        <v>48</v>
      </c>
      <c r="J48" s="4">
        <v>1100</v>
      </c>
      <c r="K48" s="16">
        <f>D12</f>
        <v>694064</v>
      </c>
      <c r="L48" s="16">
        <f>E12</f>
        <v>530202</v>
      </c>
      <c r="M48" s="16">
        <f>F12</f>
        <v>505107</v>
      </c>
    </row>
    <row r="49" spans="8:13" ht="15.75" thickBot="1" x14ac:dyDescent="0.3">
      <c r="H49" s="8" t="s">
        <v>49</v>
      </c>
      <c r="I49" s="9" t="s">
        <v>50</v>
      </c>
      <c r="J49" s="4">
        <v>1200</v>
      </c>
      <c r="K49" s="16">
        <f>D19</f>
        <v>408946</v>
      </c>
      <c r="L49" s="16">
        <f>E19</f>
        <v>498978</v>
      </c>
      <c r="M49" s="16">
        <f>F19</f>
        <v>401259</v>
      </c>
    </row>
    <row r="50" spans="8:13" ht="15.75" thickBot="1" x14ac:dyDescent="0.3">
      <c r="H50" s="10" t="s">
        <v>51</v>
      </c>
      <c r="I50" s="9" t="s">
        <v>48</v>
      </c>
      <c r="J50" s="4" t="s">
        <v>52</v>
      </c>
      <c r="K50" s="17">
        <f>K48/K47</f>
        <v>0.62924542841859998</v>
      </c>
      <c r="L50" s="17">
        <f>L48/L47</f>
        <v>0.51516935812977327</v>
      </c>
      <c r="M50" s="17">
        <f>M48/M47</f>
        <v>0.55728811539709122</v>
      </c>
    </row>
    <row r="51" spans="8:13" ht="15.75" thickBot="1" x14ac:dyDescent="0.3">
      <c r="H51" s="10" t="s">
        <v>53</v>
      </c>
      <c r="I51" s="9" t="s">
        <v>50</v>
      </c>
      <c r="J51" s="4" t="s">
        <v>54</v>
      </c>
      <c r="K51" s="17">
        <f>K49/K47</f>
        <v>0.37075457158139996</v>
      </c>
      <c r="L51" s="17">
        <f>L49/L47</f>
        <v>0.48483064187022679</v>
      </c>
      <c r="M51" s="17">
        <f>M49/M47</f>
        <v>0.44271188460290878</v>
      </c>
    </row>
    <row r="52" spans="8:13" ht="15.75" thickBot="1" x14ac:dyDescent="0.3">
      <c r="H52" s="8" t="s">
        <v>55</v>
      </c>
      <c r="I52" s="9" t="s">
        <v>56</v>
      </c>
      <c r="J52" s="4" t="s">
        <v>57</v>
      </c>
      <c r="K52" s="6">
        <f>K49/K48</f>
        <v>0.58920503008368108</v>
      </c>
      <c r="L52" s="6">
        <f>L49/L48</f>
        <v>0.94110923761132548</v>
      </c>
      <c r="M52" s="6">
        <f>M49/M48</f>
        <v>0.79440395797326113</v>
      </c>
    </row>
    <row r="53" spans="8:13" ht="15.75" thickBot="1" x14ac:dyDescent="0.3">
      <c r="H53" s="8" t="s">
        <v>58</v>
      </c>
      <c r="I53" s="9" t="s">
        <v>59</v>
      </c>
      <c r="J53" s="4">
        <v>1300</v>
      </c>
      <c r="K53" s="16">
        <f>D29</f>
        <v>783970</v>
      </c>
      <c r="L53" s="16">
        <f>E29</f>
        <v>736552</v>
      </c>
      <c r="M53" s="16">
        <f>F29</f>
        <v>605021</v>
      </c>
    </row>
    <row r="54" spans="8:13" ht="15.75" thickBot="1" x14ac:dyDescent="0.3">
      <c r="H54" s="8" t="s">
        <v>60</v>
      </c>
      <c r="I54" s="9" t="s">
        <v>61</v>
      </c>
      <c r="J54" s="4">
        <v>1400</v>
      </c>
      <c r="K54" s="16">
        <f>D34</f>
        <v>60</v>
      </c>
      <c r="L54" s="16">
        <f>E34</f>
        <v>430</v>
      </c>
      <c r="M54" s="16">
        <f>F34</f>
        <v>846</v>
      </c>
    </row>
    <row r="55" spans="8:13" ht="15.75" thickBot="1" x14ac:dyDescent="0.3">
      <c r="H55" s="8" t="s">
        <v>62</v>
      </c>
      <c r="I55" s="9" t="s">
        <v>63</v>
      </c>
      <c r="J55" s="4">
        <v>1500</v>
      </c>
      <c r="K55" s="16">
        <f>D40</f>
        <v>318980</v>
      </c>
      <c r="L55" s="16">
        <f>E40</f>
        <v>292198</v>
      </c>
      <c r="M55" s="16">
        <f>F40</f>
        <v>300499</v>
      </c>
    </row>
    <row r="56" spans="8:13" ht="15.75" thickBot="1" x14ac:dyDescent="0.3">
      <c r="H56" s="10" t="s">
        <v>64</v>
      </c>
      <c r="I56" s="9" t="s">
        <v>59</v>
      </c>
      <c r="J56" s="4" t="s">
        <v>65</v>
      </c>
      <c r="K56" s="17">
        <f t="shared" ref="K56:M58" si="0">K53/K$47</f>
        <v>0.71075511554745652</v>
      </c>
      <c r="L56" s="17">
        <f t="shared" si="0"/>
        <v>0.71566878485784802</v>
      </c>
      <c r="M56" s="17">
        <f t="shared" si="0"/>
        <v>0.6675239362465053</v>
      </c>
    </row>
    <row r="57" spans="8:13" ht="15.75" thickBot="1" x14ac:dyDescent="0.3">
      <c r="H57" s="10" t="s">
        <v>66</v>
      </c>
      <c r="I57" s="9" t="s">
        <v>61</v>
      </c>
      <c r="J57" s="4" t="s">
        <v>67</v>
      </c>
      <c r="K57" s="17">
        <f t="shared" si="0"/>
        <v>5.439660565180733E-5</v>
      </c>
      <c r="L57" s="17">
        <f t="shared" si="0"/>
        <v>4.1780835228045631E-4</v>
      </c>
      <c r="M57" s="17">
        <f t="shared" si="0"/>
        <v>9.3339776646520281E-4</v>
      </c>
    </row>
    <row r="58" spans="8:13" ht="15.75" thickBot="1" x14ac:dyDescent="0.3">
      <c r="H58" s="10" t="s">
        <v>68</v>
      </c>
      <c r="I58" s="9" t="s">
        <v>63</v>
      </c>
      <c r="J58" s="4" t="s">
        <v>69</v>
      </c>
      <c r="K58" s="17">
        <f t="shared" si="0"/>
        <v>0.28919048784689166</v>
      </c>
      <c r="L58" s="17">
        <f t="shared" si="0"/>
        <v>0.28391340678987154</v>
      </c>
      <c r="M58" s="17">
        <f t="shared" si="0"/>
        <v>0.33154266598702953</v>
      </c>
    </row>
    <row r="59" spans="8:13" x14ac:dyDescent="0.25">
      <c r="K59" s="18"/>
      <c r="L59" s="18"/>
      <c r="M59" s="18"/>
    </row>
    <row r="73" spans="8:19" ht="15.75" thickBot="1" x14ac:dyDescent="0.3"/>
    <row r="74" spans="8:19" ht="15.75" thickBot="1" x14ac:dyDescent="0.3">
      <c r="P74" s="1" t="s">
        <v>72</v>
      </c>
      <c r="Q74" s="2">
        <v>1</v>
      </c>
      <c r="R74" s="2">
        <v>2</v>
      </c>
      <c r="S74" s="2">
        <v>3</v>
      </c>
    </row>
    <row r="75" spans="8:19" ht="15.75" thickBot="1" x14ac:dyDescent="0.3">
      <c r="H75" s="20" t="s">
        <v>78</v>
      </c>
      <c r="I75" s="21" t="s">
        <v>79</v>
      </c>
      <c r="J75" s="22" t="s">
        <v>80</v>
      </c>
      <c r="K75" s="21">
        <v>1</v>
      </c>
      <c r="L75" s="21">
        <v>2</v>
      </c>
      <c r="M75" s="21">
        <v>3</v>
      </c>
      <c r="P75" s="5" t="s">
        <v>73</v>
      </c>
      <c r="Q75" s="4">
        <v>30</v>
      </c>
      <c r="R75" s="4">
        <v>30</v>
      </c>
      <c r="S75" s="4">
        <v>30</v>
      </c>
    </row>
    <row r="76" spans="8:19" ht="15.75" thickBot="1" x14ac:dyDescent="0.3">
      <c r="H76" s="23" t="s">
        <v>81</v>
      </c>
      <c r="I76" s="24" t="s">
        <v>82</v>
      </c>
      <c r="J76" s="25" t="s">
        <v>83</v>
      </c>
      <c r="K76" s="28">
        <f>K47-K54-K55</f>
        <v>783970</v>
      </c>
      <c r="L76" s="28">
        <f>L47-L54-L55</f>
        <v>736552</v>
      </c>
      <c r="M76" s="28">
        <f>M47-M54-M55</f>
        <v>605021</v>
      </c>
      <c r="P76" s="5" t="s">
        <v>74</v>
      </c>
      <c r="Q76" s="19">
        <v>0.33333333333333331</v>
      </c>
      <c r="R76" s="19">
        <v>0.33333333333333331</v>
      </c>
      <c r="S76" s="19">
        <v>0.33333333333333331</v>
      </c>
    </row>
    <row r="77" spans="8:19" ht="15.75" thickBot="1" x14ac:dyDescent="0.3">
      <c r="H77" s="23" t="s">
        <v>84</v>
      </c>
      <c r="I77" s="24" t="s">
        <v>85</v>
      </c>
      <c r="J77" s="25" t="s">
        <v>86</v>
      </c>
      <c r="K77" s="28">
        <f>K49-K55</f>
        <v>89966</v>
      </c>
      <c r="L77" s="28">
        <f t="shared" ref="L77:M77" si="1">L49-L55</f>
        <v>206780</v>
      </c>
      <c r="M77" s="28">
        <f t="shared" si="1"/>
        <v>100760</v>
      </c>
      <c r="P77" s="5" t="s">
        <v>75</v>
      </c>
      <c r="Q77" s="4">
        <f>Q75*Q76</f>
        <v>10</v>
      </c>
      <c r="R77" s="4">
        <f>R75*R76</f>
        <v>10</v>
      </c>
      <c r="S77" s="4">
        <f>S75*S76</f>
        <v>10</v>
      </c>
    </row>
    <row r="78" spans="8:19" ht="15.75" thickBot="1" x14ac:dyDescent="0.3">
      <c r="H78" s="59" t="s">
        <v>87</v>
      </c>
      <c r="I78" s="61" t="s">
        <v>88</v>
      </c>
      <c r="J78" s="26" t="s">
        <v>89</v>
      </c>
      <c r="K78" s="63">
        <f>D7+D14</f>
        <v>689248</v>
      </c>
      <c r="L78" s="63">
        <f t="shared" ref="L78:M78" si="2">E7+E14</f>
        <v>521696</v>
      </c>
      <c r="M78" s="63">
        <f t="shared" si="2"/>
        <v>503327</v>
      </c>
      <c r="P78" s="5" t="s">
        <v>76</v>
      </c>
      <c r="Q78" s="4">
        <f>Q75-SUM(R77:S77)</f>
        <v>10</v>
      </c>
      <c r="R78" s="4">
        <f>R75-S77</f>
        <v>20</v>
      </c>
      <c r="S78" s="4">
        <f>S75</f>
        <v>30</v>
      </c>
    </row>
    <row r="79" spans="8:19" ht="15.75" thickBot="1" x14ac:dyDescent="0.3">
      <c r="H79" s="60"/>
      <c r="I79" s="62"/>
      <c r="J79" s="24" t="s">
        <v>90</v>
      </c>
      <c r="K79" s="60"/>
      <c r="L79" s="60"/>
      <c r="M79" s="60"/>
      <c r="P79" s="5" t="s">
        <v>77</v>
      </c>
      <c r="Q79" s="4">
        <f>SUM(R77:S77)</f>
        <v>20</v>
      </c>
      <c r="R79" s="4">
        <f>SUM(S77)</f>
        <v>10</v>
      </c>
      <c r="S79" s="4">
        <f>0</f>
        <v>0</v>
      </c>
    </row>
    <row r="80" spans="8:19" ht="15.75" thickBot="1" x14ac:dyDescent="0.3">
      <c r="H80" s="23" t="s">
        <v>91</v>
      </c>
      <c r="I80" s="24" t="s">
        <v>92</v>
      </c>
      <c r="J80" s="25" t="s">
        <v>93</v>
      </c>
      <c r="K80" s="30">
        <f>K78/K47</f>
        <v>0.62487919420494831</v>
      </c>
      <c r="L80" s="30">
        <f t="shared" ref="L80:M80" si="3">L78/L47</f>
        <v>0.50690452593326729</v>
      </c>
      <c r="M80" s="30">
        <f t="shared" si="3"/>
        <v>0.55532422884353561</v>
      </c>
    </row>
    <row r="81" spans="2:13" ht="30.75" thickBot="1" x14ac:dyDescent="0.3">
      <c r="H81" s="23" t="s">
        <v>94</v>
      </c>
      <c r="I81" s="24" t="s">
        <v>95</v>
      </c>
      <c r="J81" s="25" t="s">
        <v>96</v>
      </c>
      <c r="K81" s="28">
        <f>(K48+K49)/K53</f>
        <v>1.4069543477428983</v>
      </c>
      <c r="L81" s="28">
        <f t="shared" ref="L81:M81" si="4">(L48+L49)/L53</f>
        <v>1.397294420488981</v>
      </c>
      <c r="M81" s="28">
        <f t="shared" si="4"/>
        <v>1.4980736205850707</v>
      </c>
    </row>
    <row r="83" spans="2:13" ht="15.75" thickBot="1" x14ac:dyDescent="0.3"/>
    <row r="84" spans="2:13" ht="15.75" thickBot="1" x14ac:dyDescent="0.3">
      <c r="H84" s="20" t="s">
        <v>78</v>
      </c>
      <c r="I84" s="21" t="s">
        <v>79</v>
      </c>
      <c r="J84" s="22" t="s">
        <v>80</v>
      </c>
      <c r="K84" s="21">
        <v>1</v>
      </c>
      <c r="L84" s="21">
        <v>2</v>
      </c>
      <c r="M84" s="21">
        <v>3</v>
      </c>
    </row>
    <row r="85" spans="2:13" ht="15.75" thickBot="1" x14ac:dyDescent="0.3">
      <c r="H85" s="23" t="s">
        <v>97</v>
      </c>
      <c r="I85" s="24" t="s">
        <v>98</v>
      </c>
      <c r="J85" s="25" t="s">
        <v>99</v>
      </c>
      <c r="K85" s="30">
        <f>K53/K47</f>
        <v>0.71075511554745652</v>
      </c>
      <c r="L85" s="30">
        <f t="shared" ref="L85:M85" si="5">L53/L47</f>
        <v>0.71566878485784802</v>
      </c>
      <c r="M85" s="30">
        <f t="shared" si="5"/>
        <v>0.6675239362465053</v>
      </c>
    </row>
    <row r="86" spans="2:13" ht="30.75" thickBot="1" x14ac:dyDescent="0.3">
      <c r="H86" s="29" t="s">
        <v>100</v>
      </c>
      <c r="I86" s="24" t="s">
        <v>101</v>
      </c>
      <c r="J86" s="25" t="s">
        <v>102</v>
      </c>
      <c r="K86" s="30">
        <f>(K54+K55)/K47</f>
        <v>0.28924488445254348</v>
      </c>
      <c r="L86" s="30">
        <f t="shared" ref="L86:M86" si="6">(L54+L55)/L47</f>
        <v>0.28433121514215198</v>
      </c>
      <c r="M86" s="30">
        <f t="shared" si="6"/>
        <v>0.3324760637534947</v>
      </c>
    </row>
    <row r="87" spans="2:13" ht="15.75" thickBot="1" x14ac:dyDescent="0.3">
      <c r="H87" s="29" t="s">
        <v>103</v>
      </c>
      <c r="I87" s="24" t="s">
        <v>104</v>
      </c>
      <c r="J87" s="25" t="s">
        <v>105</v>
      </c>
      <c r="K87" s="30">
        <f>K77/K53</f>
        <v>0.11475694222993227</v>
      </c>
      <c r="L87" s="30">
        <f t="shared" ref="L87:M87" si="7">L77/L53</f>
        <v>0.28074053155785333</v>
      </c>
      <c r="M87" s="30">
        <f t="shared" si="7"/>
        <v>0.16653967382950344</v>
      </c>
    </row>
    <row r="88" spans="2:13" ht="30.75" thickBot="1" x14ac:dyDescent="0.3">
      <c r="H88" s="23" t="s">
        <v>106</v>
      </c>
      <c r="I88" s="24" t="s">
        <v>107</v>
      </c>
      <c r="J88" s="25" t="s">
        <v>108</v>
      </c>
      <c r="K88" s="30">
        <f>K77/K49</f>
        <v>0.21999481594146905</v>
      </c>
      <c r="L88" s="30">
        <f t="shared" ref="L88:M88" si="8">L77/L49</f>
        <v>0.41440704800612455</v>
      </c>
      <c r="M88" s="30">
        <f t="shared" si="8"/>
        <v>0.25110963243192053</v>
      </c>
    </row>
    <row r="89" spans="2:13" ht="15.75" thickBot="1" x14ac:dyDescent="0.3"/>
    <row r="90" spans="2:13" ht="15.75" thickBot="1" x14ac:dyDescent="0.3">
      <c r="H90" s="20" t="s">
        <v>78</v>
      </c>
      <c r="I90" s="21" t="s">
        <v>79</v>
      </c>
      <c r="J90" s="22" t="s">
        <v>80</v>
      </c>
      <c r="K90" s="21">
        <v>1</v>
      </c>
      <c r="L90" s="21">
        <v>2</v>
      </c>
      <c r="M90" s="21">
        <v>3</v>
      </c>
    </row>
    <row r="91" spans="2:13" ht="15.75" thickBot="1" x14ac:dyDescent="0.3">
      <c r="H91" s="29" t="s">
        <v>109</v>
      </c>
      <c r="I91" s="24" t="s">
        <v>110</v>
      </c>
      <c r="J91" s="25" t="s">
        <v>111</v>
      </c>
      <c r="K91" s="30">
        <f>D18/K55</f>
        <v>2.681672832152486E-2</v>
      </c>
      <c r="L91" s="30">
        <f t="shared" ref="L91:M91" si="9">E18/L55</f>
        <v>2.7214423096667328E-2</v>
      </c>
      <c r="M91" s="30">
        <f t="shared" si="9"/>
        <v>2.3670627855666742E-2</v>
      </c>
    </row>
    <row r="92" spans="2:13" ht="15.75" thickBot="1" x14ac:dyDescent="0.3">
      <c r="H92" s="27" t="s">
        <v>112</v>
      </c>
      <c r="I92" s="24" t="s">
        <v>113</v>
      </c>
      <c r="J92" s="24" t="s">
        <v>114</v>
      </c>
      <c r="K92" s="30">
        <f>(D18+D16)/K55</f>
        <v>0.79315317574769573</v>
      </c>
      <c r="L92" s="30">
        <f t="shared" ref="L92:M92" si="10">(E18+E16)/L55</f>
        <v>0.69745857261172217</v>
      </c>
      <c r="M92" s="30">
        <f t="shared" si="10"/>
        <v>0.70727024049996834</v>
      </c>
    </row>
    <row r="93" spans="2:13" ht="15.75" thickBot="1" x14ac:dyDescent="0.3">
      <c r="H93" s="23" t="s">
        <v>115</v>
      </c>
      <c r="I93" s="24" t="s">
        <v>116</v>
      </c>
      <c r="J93" s="25" t="s">
        <v>117</v>
      </c>
      <c r="K93" s="30">
        <f>K49/K55</f>
        <v>1.282042761301649</v>
      </c>
      <c r="L93" s="30">
        <f t="shared" ref="L93:M93" si="11">L49/L55</f>
        <v>1.7076708259467894</v>
      </c>
      <c r="M93" s="30">
        <f t="shared" si="11"/>
        <v>1.3353089361362267</v>
      </c>
    </row>
    <row r="94" spans="2:13" ht="15.75" thickBot="1" x14ac:dyDescent="0.3"/>
    <row r="95" spans="2:13" ht="15.75" thickBot="1" x14ac:dyDescent="0.3">
      <c r="B95" s="1" t="s">
        <v>0</v>
      </c>
      <c r="C95" s="2" t="s">
        <v>1</v>
      </c>
      <c r="D95" s="2">
        <v>1</v>
      </c>
      <c r="E95" s="2">
        <v>2</v>
      </c>
      <c r="F95" s="2">
        <v>3</v>
      </c>
    </row>
    <row r="96" spans="2:13" ht="15.75" thickBot="1" x14ac:dyDescent="0.3">
      <c r="B96" s="55" t="s">
        <v>118</v>
      </c>
      <c r="C96" s="56"/>
      <c r="D96" s="56"/>
      <c r="E96" s="56"/>
      <c r="F96" s="9"/>
    </row>
    <row r="97" spans="2:6" ht="15.75" thickBot="1" x14ac:dyDescent="0.3">
      <c r="B97" s="3" t="s">
        <v>119</v>
      </c>
      <c r="C97" s="12">
        <v>4110</v>
      </c>
      <c r="D97" s="33">
        <v>1450775</v>
      </c>
      <c r="E97" s="33">
        <v>1272612</v>
      </c>
      <c r="F97" s="33" t="s">
        <v>3</v>
      </c>
    </row>
    <row r="98" spans="2:6" ht="15.75" thickBot="1" x14ac:dyDescent="0.3">
      <c r="B98" s="51" t="s">
        <v>120</v>
      </c>
      <c r="C98" s="52"/>
      <c r="D98" s="52"/>
      <c r="E98" s="52"/>
      <c r="F98" s="9"/>
    </row>
    <row r="99" spans="2:6" ht="15.75" thickBot="1" x14ac:dyDescent="0.3">
      <c r="B99" s="5" t="s">
        <v>121</v>
      </c>
      <c r="C99" s="4">
        <v>4111</v>
      </c>
      <c r="D99" s="34">
        <v>1410093</v>
      </c>
      <c r="E99" s="34">
        <v>1193013</v>
      </c>
      <c r="F99" s="34" t="s">
        <v>3</v>
      </c>
    </row>
    <row r="100" spans="2:6" ht="29.25" thickBot="1" x14ac:dyDescent="0.3">
      <c r="B100" s="5" t="s">
        <v>122</v>
      </c>
      <c r="C100" s="4">
        <v>4112</v>
      </c>
      <c r="D100" s="34">
        <v>26119</v>
      </c>
      <c r="E100" s="34">
        <v>33529</v>
      </c>
      <c r="F100" s="34" t="s">
        <v>3</v>
      </c>
    </row>
    <row r="101" spans="2:6" ht="15.75" thickBot="1" x14ac:dyDescent="0.3">
      <c r="B101" s="5" t="s">
        <v>123</v>
      </c>
      <c r="C101" s="4">
        <v>4113</v>
      </c>
      <c r="D101" s="34" t="s">
        <v>6</v>
      </c>
      <c r="E101" s="34" t="s">
        <v>6</v>
      </c>
      <c r="F101" s="34" t="s">
        <v>3</v>
      </c>
    </row>
    <row r="102" spans="2:6" ht="15.75" thickBot="1" x14ac:dyDescent="0.3">
      <c r="B102" s="5" t="s">
        <v>124</v>
      </c>
      <c r="C102" s="4">
        <v>4119</v>
      </c>
      <c r="D102" s="34">
        <v>14563</v>
      </c>
      <c r="E102" s="34">
        <v>46071</v>
      </c>
      <c r="F102" s="34" t="s">
        <v>3</v>
      </c>
    </row>
    <row r="103" spans="2:6" ht="15.75" thickBot="1" x14ac:dyDescent="0.3">
      <c r="B103" s="3" t="s">
        <v>125</v>
      </c>
      <c r="C103" s="4">
        <v>4120</v>
      </c>
      <c r="D103" s="35">
        <v>1282704</v>
      </c>
      <c r="E103" s="35">
        <v>1086313</v>
      </c>
      <c r="F103" s="35"/>
    </row>
    <row r="104" spans="2:6" ht="15.75" thickBot="1" x14ac:dyDescent="0.3">
      <c r="B104" s="51" t="s">
        <v>120</v>
      </c>
      <c r="C104" s="52"/>
      <c r="D104" s="52"/>
      <c r="E104" s="52"/>
      <c r="F104" s="9"/>
    </row>
    <row r="105" spans="2:6" ht="15.75" thickBot="1" x14ac:dyDescent="0.3">
      <c r="B105" s="5" t="s">
        <v>126</v>
      </c>
      <c r="C105" s="4">
        <v>4121</v>
      </c>
      <c r="D105" s="14">
        <v>342698</v>
      </c>
      <c r="E105" s="14">
        <v>247792</v>
      </c>
      <c r="F105" s="33" t="s">
        <v>3</v>
      </c>
    </row>
    <row r="106" spans="2:6" ht="15.75" thickBot="1" x14ac:dyDescent="0.3">
      <c r="B106" s="5" t="s">
        <v>127</v>
      </c>
      <c r="C106" s="4">
        <v>4122</v>
      </c>
      <c r="D106" s="14">
        <v>884444</v>
      </c>
      <c r="E106" s="14">
        <v>785826</v>
      </c>
      <c r="F106" s="33" t="s">
        <v>3</v>
      </c>
    </row>
    <row r="107" spans="2:6" ht="15.75" thickBot="1" x14ac:dyDescent="0.3">
      <c r="B107" s="5" t="s">
        <v>128</v>
      </c>
      <c r="C107" s="4">
        <v>4123</v>
      </c>
      <c r="D107" s="34" t="s">
        <v>6</v>
      </c>
      <c r="E107" s="34" t="s">
        <v>6</v>
      </c>
      <c r="F107" s="33" t="s">
        <v>3</v>
      </c>
    </row>
    <row r="108" spans="2:6" ht="15.75" thickBot="1" x14ac:dyDescent="0.3">
      <c r="B108" s="5" t="s">
        <v>129</v>
      </c>
      <c r="C108" s="4">
        <v>4124</v>
      </c>
      <c r="D108" s="14">
        <v>14586</v>
      </c>
      <c r="E108" s="14">
        <v>12385</v>
      </c>
      <c r="F108" s="33" t="s">
        <v>3</v>
      </c>
    </row>
    <row r="109" spans="2:6" ht="15.75" thickBot="1" x14ac:dyDescent="0.3">
      <c r="B109" s="5" t="s">
        <v>130</v>
      </c>
      <c r="C109" s="4">
        <v>4129</v>
      </c>
      <c r="D109" s="14">
        <v>40976</v>
      </c>
      <c r="E109" s="14">
        <v>40310</v>
      </c>
      <c r="F109" s="33" t="s">
        <v>3</v>
      </c>
    </row>
    <row r="110" spans="2:6" ht="30.75" thickBot="1" x14ac:dyDescent="0.3">
      <c r="B110" s="3" t="s">
        <v>131</v>
      </c>
      <c r="C110" s="12">
        <v>4100</v>
      </c>
      <c r="D110" s="33">
        <v>168071</v>
      </c>
      <c r="E110" s="33">
        <v>186299</v>
      </c>
      <c r="F110" s="33" t="s">
        <v>3</v>
      </c>
    </row>
    <row r="111" spans="2:6" ht="15.75" thickBot="1" x14ac:dyDescent="0.3">
      <c r="B111" s="55" t="s">
        <v>132</v>
      </c>
      <c r="C111" s="56"/>
      <c r="D111" s="56"/>
      <c r="E111" s="56"/>
      <c r="F111" s="9"/>
    </row>
    <row r="112" spans="2:6" ht="15.75" thickBot="1" x14ac:dyDescent="0.3">
      <c r="B112" s="3" t="s">
        <v>119</v>
      </c>
      <c r="C112" s="12">
        <v>4210</v>
      </c>
      <c r="D112" s="33">
        <v>1788073</v>
      </c>
      <c r="E112" s="33">
        <v>3004731</v>
      </c>
      <c r="F112" s="33" t="s">
        <v>3</v>
      </c>
    </row>
    <row r="113" spans="2:6" ht="15.75" thickBot="1" x14ac:dyDescent="0.3">
      <c r="B113" s="51" t="s">
        <v>120</v>
      </c>
      <c r="C113" s="52"/>
      <c r="D113" s="52"/>
      <c r="E113" s="52"/>
      <c r="F113" s="9"/>
    </row>
    <row r="114" spans="2:6" ht="29.25" thickBot="1" x14ac:dyDescent="0.3">
      <c r="B114" s="5" t="s">
        <v>133</v>
      </c>
      <c r="C114" s="4">
        <v>4211</v>
      </c>
      <c r="D114" s="34">
        <v>19625</v>
      </c>
      <c r="E114" s="34">
        <v>8130</v>
      </c>
      <c r="F114" s="33" t="s">
        <v>3</v>
      </c>
    </row>
    <row r="115" spans="2:6" ht="15.75" thickBot="1" x14ac:dyDescent="0.3">
      <c r="B115" s="5" t="s">
        <v>134</v>
      </c>
      <c r="C115" s="4">
        <v>4212</v>
      </c>
      <c r="D115" s="34" t="s">
        <v>6</v>
      </c>
      <c r="E115" s="34" t="s">
        <v>6</v>
      </c>
      <c r="F115" s="33" t="s">
        <v>3</v>
      </c>
    </row>
    <row r="116" spans="2:6" ht="15.75" thickBot="1" x14ac:dyDescent="0.3">
      <c r="B116" s="5" t="s">
        <v>135</v>
      </c>
      <c r="C116" s="4">
        <v>4213</v>
      </c>
      <c r="D116" s="34">
        <v>1757000</v>
      </c>
      <c r="E116" s="34">
        <v>2990000</v>
      </c>
      <c r="F116" s="33" t="s">
        <v>3</v>
      </c>
    </row>
    <row r="117" spans="2:6" ht="15.75" thickBot="1" x14ac:dyDescent="0.3">
      <c r="B117" s="5" t="s">
        <v>136</v>
      </c>
      <c r="C117" s="4">
        <v>4214</v>
      </c>
      <c r="D117" s="34">
        <v>11448</v>
      </c>
      <c r="E117" s="34">
        <v>6601</v>
      </c>
      <c r="F117" s="33" t="s">
        <v>3</v>
      </c>
    </row>
    <row r="118" spans="2:6" ht="15.75" thickBot="1" x14ac:dyDescent="0.3">
      <c r="B118" s="5" t="s">
        <v>124</v>
      </c>
      <c r="C118" s="4">
        <v>4219</v>
      </c>
      <c r="D118" s="34" t="s">
        <v>6</v>
      </c>
      <c r="E118" s="34" t="s">
        <v>6</v>
      </c>
      <c r="F118" s="33" t="s">
        <v>3</v>
      </c>
    </row>
    <row r="119" spans="2:6" ht="15.75" thickBot="1" x14ac:dyDescent="0.3">
      <c r="B119" s="3" t="s">
        <v>125</v>
      </c>
      <c r="C119" s="12">
        <v>4220</v>
      </c>
      <c r="D119" s="35">
        <v>1955542</v>
      </c>
      <c r="E119" s="35">
        <v>3248793</v>
      </c>
      <c r="F119" s="33" t="s">
        <v>3</v>
      </c>
    </row>
    <row r="120" spans="2:6" ht="15.75" thickBot="1" x14ac:dyDescent="0.3">
      <c r="B120" s="51" t="s">
        <v>120</v>
      </c>
      <c r="C120" s="52"/>
      <c r="D120" s="52"/>
      <c r="E120" s="52"/>
      <c r="F120" s="9"/>
    </row>
    <row r="121" spans="2:6" ht="43.5" thickBot="1" x14ac:dyDescent="0.3">
      <c r="B121" s="5" t="s">
        <v>137</v>
      </c>
      <c r="C121" s="4">
        <v>4221</v>
      </c>
      <c r="D121" s="14">
        <v>337542</v>
      </c>
      <c r="E121" s="14">
        <v>131793</v>
      </c>
      <c r="F121" s="33" t="s">
        <v>3</v>
      </c>
    </row>
    <row r="122" spans="2:6" x14ac:dyDescent="0.25">
      <c r="B122" s="53" t="s">
        <v>153</v>
      </c>
      <c r="C122" s="53">
        <v>4222</v>
      </c>
      <c r="D122" s="57" t="s">
        <v>154</v>
      </c>
      <c r="E122" s="57" t="s">
        <v>154</v>
      </c>
      <c r="F122" s="47" t="s">
        <v>3</v>
      </c>
    </row>
    <row r="123" spans="2:6" ht="15.75" thickBot="1" x14ac:dyDescent="0.3">
      <c r="B123" s="54"/>
      <c r="C123" s="54"/>
      <c r="D123" s="58"/>
      <c r="E123" s="58"/>
      <c r="F123" s="48"/>
    </row>
    <row r="124" spans="2:6" ht="43.5" thickBot="1" x14ac:dyDescent="0.3">
      <c r="B124" s="5" t="s">
        <v>138</v>
      </c>
      <c r="C124" s="4">
        <v>4223</v>
      </c>
      <c r="D124" s="14">
        <v>1618000</v>
      </c>
      <c r="E124" s="14">
        <v>3117000</v>
      </c>
      <c r="F124" s="33" t="s">
        <v>3</v>
      </c>
    </row>
    <row r="125" spans="2:6" ht="15.75" thickBot="1" x14ac:dyDescent="0.3">
      <c r="B125" s="5" t="s">
        <v>139</v>
      </c>
      <c r="C125" s="4">
        <v>4224</v>
      </c>
      <c r="D125" s="34" t="s">
        <v>6</v>
      </c>
      <c r="E125" s="34" t="s">
        <v>6</v>
      </c>
      <c r="F125" s="33" t="s">
        <v>3</v>
      </c>
    </row>
    <row r="126" spans="2:6" ht="15.75" thickBot="1" x14ac:dyDescent="0.3">
      <c r="B126" s="5" t="s">
        <v>140</v>
      </c>
      <c r="C126" s="4">
        <v>4229</v>
      </c>
      <c r="D126" s="34" t="s">
        <v>6</v>
      </c>
      <c r="E126" s="34" t="s">
        <v>6</v>
      </c>
      <c r="F126" s="33" t="s">
        <v>3</v>
      </c>
    </row>
    <row r="127" spans="2:6" ht="30.75" thickBot="1" x14ac:dyDescent="0.3">
      <c r="B127" s="3" t="s">
        <v>141</v>
      </c>
      <c r="C127" s="12">
        <v>4200</v>
      </c>
      <c r="D127" s="35">
        <v>-167469</v>
      </c>
      <c r="E127" s="35">
        <v>-244062</v>
      </c>
      <c r="F127" s="33" t="s">
        <v>3</v>
      </c>
    </row>
    <row r="128" spans="2:6" ht="15.75" thickBot="1" x14ac:dyDescent="0.3">
      <c r="B128" s="8" t="s">
        <v>0</v>
      </c>
      <c r="C128" s="4" t="s">
        <v>1</v>
      </c>
      <c r="D128" s="4">
        <v>1</v>
      </c>
      <c r="E128" s="4">
        <v>2</v>
      </c>
      <c r="F128" s="4">
        <v>3</v>
      </c>
    </row>
    <row r="129" spans="2:6" ht="15.75" customHeight="1" thickBot="1" x14ac:dyDescent="0.3">
      <c r="B129" s="49" t="s">
        <v>142</v>
      </c>
      <c r="C129" s="50"/>
      <c r="D129" s="50"/>
      <c r="E129" s="31" t="s">
        <v>3</v>
      </c>
      <c r="F129" s="9"/>
    </row>
    <row r="130" spans="2:6" ht="15.75" thickBot="1" x14ac:dyDescent="0.3">
      <c r="B130" s="3" t="s">
        <v>119</v>
      </c>
      <c r="C130" s="12">
        <v>4310</v>
      </c>
      <c r="D130" s="33" t="s">
        <v>6</v>
      </c>
      <c r="E130" s="33">
        <v>59100</v>
      </c>
      <c r="F130" s="33" t="s">
        <v>3</v>
      </c>
    </row>
    <row r="131" spans="2:6" ht="15.75" thickBot="1" x14ac:dyDescent="0.3">
      <c r="B131" s="51" t="s">
        <v>120</v>
      </c>
      <c r="C131" s="52"/>
      <c r="D131" s="52"/>
      <c r="E131" s="32"/>
      <c r="F131" s="9"/>
    </row>
    <row r="132" spans="2:6" ht="15.75" thickBot="1" x14ac:dyDescent="0.3">
      <c r="B132" s="5" t="s">
        <v>143</v>
      </c>
      <c r="C132" s="4">
        <v>4311</v>
      </c>
      <c r="D132" s="34" t="s">
        <v>6</v>
      </c>
      <c r="E132" s="34" t="s">
        <v>6</v>
      </c>
      <c r="F132" s="33" t="s">
        <v>3</v>
      </c>
    </row>
    <row r="133" spans="2:6" ht="15.75" thickBot="1" x14ac:dyDescent="0.3">
      <c r="B133" s="5" t="s">
        <v>144</v>
      </c>
      <c r="C133" s="4">
        <v>4312</v>
      </c>
      <c r="D133" s="34" t="s">
        <v>6</v>
      </c>
      <c r="E133" s="34" t="s">
        <v>6</v>
      </c>
      <c r="F133" s="33" t="s">
        <v>3</v>
      </c>
    </row>
    <row r="134" spans="2:6" ht="15.75" thickBot="1" x14ac:dyDescent="0.3">
      <c r="B134" s="5" t="s">
        <v>145</v>
      </c>
      <c r="C134" s="4">
        <v>4313</v>
      </c>
      <c r="D134" s="34" t="s">
        <v>6</v>
      </c>
      <c r="E134" s="34">
        <v>59100</v>
      </c>
      <c r="F134" s="33" t="s">
        <v>3</v>
      </c>
    </row>
    <row r="135" spans="2:6" ht="29.25" thickBot="1" x14ac:dyDescent="0.3">
      <c r="B135" s="5" t="s">
        <v>146</v>
      </c>
      <c r="C135" s="4">
        <v>4314</v>
      </c>
      <c r="D135" s="34" t="s">
        <v>6</v>
      </c>
      <c r="E135" s="34" t="s">
        <v>6</v>
      </c>
      <c r="F135" s="33" t="s">
        <v>3</v>
      </c>
    </row>
    <row r="136" spans="2:6" ht="15.75" thickBot="1" x14ac:dyDescent="0.3">
      <c r="B136" s="5" t="s">
        <v>147</v>
      </c>
      <c r="C136" s="4">
        <v>4319</v>
      </c>
      <c r="D136" s="34" t="s">
        <v>6</v>
      </c>
      <c r="E136" s="34" t="s">
        <v>6</v>
      </c>
      <c r="F136" s="33" t="s">
        <v>3</v>
      </c>
    </row>
    <row r="137" spans="2:6" ht="15.75" thickBot="1" x14ac:dyDescent="0.3">
      <c r="B137" s="3" t="s">
        <v>125</v>
      </c>
      <c r="C137" s="12">
        <v>4320</v>
      </c>
      <c r="D137" s="33" t="s">
        <v>6</v>
      </c>
      <c r="E137" s="35">
        <v>498</v>
      </c>
      <c r="F137" s="33" t="s">
        <v>3</v>
      </c>
    </row>
    <row r="138" spans="2:6" ht="15.75" thickBot="1" x14ac:dyDescent="0.3">
      <c r="B138" s="51" t="s">
        <v>120</v>
      </c>
      <c r="C138" s="52"/>
      <c r="D138" s="52"/>
      <c r="E138" s="32"/>
      <c r="F138" s="9"/>
    </row>
    <row r="139" spans="2:6" ht="43.5" thickBot="1" x14ac:dyDescent="0.3">
      <c r="B139" s="5" t="s">
        <v>148</v>
      </c>
      <c r="C139" s="4">
        <v>4321</v>
      </c>
      <c r="D139" s="34" t="s">
        <v>6</v>
      </c>
      <c r="E139" s="34" t="s">
        <v>6</v>
      </c>
      <c r="F139" s="33" t="s">
        <v>3</v>
      </c>
    </row>
    <row r="140" spans="2:6" ht="29.25" thickBot="1" x14ac:dyDescent="0.3">
      <c r="B140" s="5" t="s">
        <v>149</v>
      </c>
      <c r="C140" s="4">
        <v>4322</v>
      </c>
      <c r="D140" s="34" t="s">
        <v>6</v>
      </c>
      <c r="E140" s="34" t="s">
        <v>6</v>
      </c>
      <c r="F140" s="33" t="s">
        <v>3</v>
      </c>
    </row>
    <row r="141" spans="2:6" ht="29.25" thickBot="1" x14ac:dyDescent="0.3">
      <c r="B141" s="5" t="s">
        <v>150</v>
      </c>
      <c r="C141" s="4">
        <v>4323</v>
      </c>
      <c r="D141" s="34" t="s">
        <v>6</v>
      </c>
      <c r="E141" s="34" t="s">
        <v>6</v>
      </c>
      <c r="F141" s="33" t="s">
        <v>3</v>
      </c>
    </row>
    <row r="142" spans="2:6" ht="15.75" thickBot="1" x14ac:dyDescent="0.3">
      <c r="B142" s="5" t="s">
        <v>140</v>
      </c>
      <c r="C142" s="4">
        <v>4329</v>
      </c>
      <c r="D142" s="36" t="s">
        <v>6</v>
      </c>
      <c r="E142" s="37">
        <v>498</v>
      </c>
      <c r="F142" s="33" t="s">
        <v>3</v>
      </c>
    </row>
    <row r="143" spans="2:6" ht="30.75" thickBot="1" x14ac:dyDescent="0.3">
      <c r="B143" s="3" t="s">
        <v>151</v>
      </c>
      <c r="C143" s="12">
        <v>4300</v>
      </c>
      <c r="D143" s="38" t="s">
        <v>6</v>
      </c>
      <c r="E143" s="38">
        <v>58602</v>
      </c>
      <c r="F143" s="33" t="s">
        <v>3</v>
      </c>
    </row>
    <row r="144" spans="2:6" ht="30.75" thickBot="1" x14ac:dyDescent="0.3">
      <c r="B144" s="3" t="s">
        <v>152</v>
      </c>
      <c r="C144" s="12">
        <v>4400</v>
      </c>
      <c r="D144" s="38">
        <v>602</v>
      </c>
      <c r="E144" s="38">
        <v>839</v>
      </c>
      <c r="F144" s="33" t="s">
        <v>3</v>
      </c>
    </row>
    <row r="145" spans="2:6" ht="15.75" thickBot="1" x14ac:dyDescent="0.3"/>
    <row r="146" spans="2:6" ht="30.75" thickBot="1" x14ac:dyDescent="0.3">
      <c r="B146" s="39" t="s">
        <v>155</v>
      </c>
      <c r="C146" s="21" t="s">
        <v>156</v>
      </c>
      <c r="D146" s="21">
        <v>1</v>
      </c>
      <c r="E146" s="21">
        <v>2</v>
      </c>
      <c r="F146" s="21">
        <v>3</v>
      </c>
    </row>
    <row r="147" spans="2:6" ht="16.5" thickBot="1" x14ac:dyDescent="0.3">
      <c r="B147" s="27" t="s">
        <v>157</v>
      </c>
      <c r="C147" s="42">
        <v>2110</v>
      </c>
      <c r="D147" s="43">
        <v>1480393</v>
      </c>
      <c r="E147" s="43">
        <v>1239683</v>
      </c>
      <c r="F147" s="43" t="s">
        <v>3</v>
      </c>
    </row>
    <row r="148" spans="2:6" ht="16.5" thickBot="1" x14ac:dyDescent="0.3">
      <c r="B148" s="27" t="s">
        <v>158</v>
      </c>
      <c r="C148" s="42">
        <v>2120</v>
      </c>
      <c r="D148" s="35">
        <v>1245765</v>
      </c>
      <c r="E148" s="35">
        <v>1008066</v>
      </c>
      <c r="F148" s="41" t="s">
        <v>3</v>
      </c>
    </row>
    <row r="149" spans="2:6" ht="16.5" thickBot="1" x14ac:dyDescent="0.3">
      <c r="B149" s="40" t="s">
        <v>159</v>
      </c>
      <c r="C149" s="42">
        <v>2100</v>
      </c>
      <c r="D149" s="43">
        <v>234628</v>
      </c>
      <c r="E149" s="43">
        <v>231617</v>
      </c>
      <c r="F149" s="41" t="s">
        <v>3</v>
      </c>
    </row>
    <row r="150" spans="2:6" ht="15.75" thickBot="1" x14ac:dyDescent="0.3">
      <c r="B150" s="27" t="s">
        <v>160</v>
      </c>
      <c r="C150" s="25">
        <v>2210</v>
      </c>
      <c r="D150" s="14" t="s">
        <v>191</v>
      </c>
      <c r="E150" s="14" t="s">
        <v>191</v>
      </c>
      <c r="F150" s="41" t="s">
        <v>3</v>
      </c>
    </row>
    <row r="151" spans="2:6" ht="15.75" thickBot="1" x14ac:dyDescent="0.3">
      <c r="B151" s="27" t="s">
        <v>161</v>
      </c>
      <c r="C151" s="25">
        <v>2220</v>
      </c>
      <c r="D151" s="14">
        <v>153445</v>
      </c>
      <c r="E151" s="14">
        <v>128457</v>
      </c>
      <c r="F151" s="41" t="s">
        <v>3</v>
      </c>
    </row>
    <row r="152" spans="2:6" ht="16.5" thickBot="1" x14ac:dyDescent="0.3">
      <c r="B152" s="40" t="s">
        <v>162</v>
      </c>
      <c r="C152" s="42">
        <v>2200</v>
      </c>
      <c r="D152" s="43">
        <v>81183</v>
      </c>
      <c r="E152" s="43">
        <v>103160</v>
      </c>
      <c r="F152" s="41" t="s">
        <v>3</v>
      </c>
    </row>
    <row r="153" spans="2:6" ht="15.75" thickBot="1" x14ac:dyDescent="0.3">
      <c r="B153" s="27" t="s">
        <v>163</v>
      </c>
      <c r="C153" s="25">
        <v>2310</v>
      </c>
      <c r="D153" s="41" t="s">
        <v>6</v>
      </c>
      <c r="E153" s="41" t="s">
        <v>6</v>
      </c>
      <c r="F153" s="41" t="s">
        <v>3</v>
      </c>
    </row>
    <row r="154" spans="2:6" ht="15.75" thickBot="1" x14ac:dyDescent="0.3">
      <c r="B154" s="27" t="s">
        <v>164</v>
      </c>
      <c r="C154" s="25">
        <v>2320</v>
      </c>
      <c r="D154" s="41">
        <v>11853</v>
      </c>
      <c r="E154" s="41">
        <v>8086</v>
      </c>
      <c r="F154" s="41" t="s">
        <v>3</v>
      </c>
    </row>
    <row r="155" spans="2:6" ht="15.75" thickBot="1" x14ac:dyDescent="0.3">
      <c r="B155" s="27" t="s">
        <v>165</v>
      </c>
      <c r="C155" s="25">
        <v>2330</v>
      </c>
      <c r="D155" s="14" t="s">
        <v>191</v>
      </c>
      <c r="E155" s="14" t="s">
        <v>191</v>
      </c>
      <c r="F155" s="41" t="s">
        <v>3</v>
      </c>
    </row>
    <row r="156" spans="2:6" ht="16.5" thickBot="1" x14ac:dyDescent="0.3">
      <c r="B156" s="27" t="s">
        <v>166</v>
      </c>
      <c r="C156" s="42">
        <v>2340</v>
      </c>
      <c r="D156" s="43">
        <v>26848</v>
      </c>
      <c r="E156" s="43">
        <v>35160</v>
      </c>
      <c r="F156" s="41" t="s">
        <v>3</v>
      </c>
    </row>
    <row r="157" spans="2:6" ht="16.5" thickBot="1" x14ac:dyDescent="0.3">
      <c r="B157" s="27" t="s">
        <v>167</v>
      </c>
      <c r="C157" s="42">
        <v>2350</v>
      </c>
      <c r="D157" s="35">
        <v>57107</v>
      </c>
      <c r="E157" s="35">
        <v>52741</v>
      </c>
      <c r="F157" s="41" t="s">
        <v>3</v>
      </c>
    </row>
    <row r="158" spans="2:6" ht="16.5" thickBot="1" x14ac:dyDescent="0.3">
      <c r="B158" s="40" t="s">
        <v>168</v>
      </c>
      <c r="C158" s="42">
        <v>2300</v>
      </c>
      <c r="D158" s="43">
        <v>62777</v>
      </c>
      <c r="E158" s="43">
        <v>93665</v>
      </c>
      <c r="F158" s="41" t="s">
        <v>3</v>
      </c>
    </row>
    <row r="159" spans="2:6" ht="16.5" thickBot="1" x14ac:dyDescent="0.3">
      <c r="B159" s="27" t="s">
        <v>169</v>
      </c>
      <c r="C159" s="42">
        <v>2410</v>
      </c>
      <c r="D159" s="35">
        <v>15457</v>
      </c>
      <c r="E159" s="35">
        <v>24487</v>
      </c>
      <c r="F159" s="41" t="s">
        <v>3</v>
      </c>
    </row>
    <row r="160" spans="2:6" ht="15.75" thickBot="1" x14ac:dyDescent="0.3">
      <c r="B160" s="27" t="s">
        <v>170</v>
      </c>
      <c r="C160" s="25">
        <v>2421</v>
      </c>
      <c r="D160" s="41" t="s">
        <v>3</v>
      </c>
      <c r="E160" s="41" t="s">
        <v>3</v>
      </c>
      <c r="F160" s="41" t="s">
        <v>3</v>
      </c>
    </row>
    <row r="161" spans="2:16" ht="15.75" thickBot="1" x14ac:dyDescent="0.3">
      <c r="B161" s="27" t="s">
        <v>171</v>
      </c>
      <c r="C161" s="25">
        <v>2430</v>
      </c>
      <c r="D161" s="41" t="s">
        <v>3</v>
      </c>
      <c r="E161" s="41" t="s">
        <v>3</v>
      </c>
      <c r="F161" s="41" t="s">
        <v>3</v>
      </c>
    </row>
    <row r="162" spans="2:16" ht="15.75" thickBot="1" x14ac:dyDescent="0.3">
      <c r="B162" s="27" t="s">
        <v>172</v>
      </c>
      <c r="C162" s="25">
        <v>2450</v>
      </c>
      <c r="D162" s="41" t="s">
        <v>3</v>
      </c>
      <c r="E162" s="41" t="s">
        <v>3</v>
      </c>
      <c r="F162" s="41" t="s">
        <v>3</v>
      </c>
    </row>
    <row r="163" spans="2:16" ht="15.75" thickBot="1" x14ac:dyDescent="0.3">
      <c r="B163" s="27" t="s">
        <v>173</v>
      </c>
      <c r="C163" s="25">
        <v>2460</v>
      </c>
      <c r="D163" s="14">
        <v>184</v>
      </c>
      <c r="E163" s="41">
        <v>1962</v>
      </c>
      <c r="F163" s="41" t="s">
        <v>3</v>
      </c>
    </row>
    <row r="164" spans="2:16" ht="16.5" thickBot="1" x14ac:dyDescent="0.3">
      <c r="B164" s="40" t="s">
        <v>174</v>
      </c>
      <c r="C164" s="42">
        <v>2400</v>
      </c>
      <c r="D164" s="43">
        <v>47417</v>
      </c>
      <c r="E164" s="43">
        <v>72431</v>
      </c>
      <c r="F164" s="41" t="s">
        <v>3</v>
      </c>
    </row>
    <row r="165" spans="2:16" ht="15.75" thickBot="1" x14ac:dyDescent="0.3"/>
    <row r="166" spans="2:16" ht="15.75" thickBot="1" x14ac:dyDescent="0.3">
      <c r="H166" s="20" t="s">
        <v>78</v>
      </c>
      <c r="I166" s="21" t="s">
        <v>79</v>
      </c>
      <c r="J166" s="21" t="s">
        <v>80</v>
      </c>
      <c r="K166" s="21">
        <v>1</v>
      </c>
      <c r="L166" s="21">
        <v>2</v>
      </c>
      <c r="M166" s="21">
        <v>3</v>
      </c>
    </row>
    <row r="167" spans="2:16" ht="15.75" thickBot="1" x14ac:dyDescent="0.3">
      <c r="H167" s="23" t="s">
        <v>175</v>
      </c>
      <c r="I167" s="24" t="s">
        <v>176</v>
      </c>
      <c r="J167" s="25">
        <v>2110</v>
      </c>
      <c r="K167" s="41">
        <v>1480393</v>
      </c>
      <c r="L167" s="41">
        <v>1239683</v>
      </c>
      <c r="M167" s="25" t="s">
        <v>3</v>
      </c>
      <c r="O167" t="s">
        <v>220</v>
      </c>
      <c r="P167" s="15">
        <f>K167-K168-K170-K171</f>
        <v>81183</v>
      </c>
    </row>
    <row r="168" spans="2:16" ht="15.75" thickBot="1" x14ac:dyDescent="0.3">
      <c r="H168" s="23" t="s">
        <v>177</v>
      </c>
      <c r="I168" s="24" t="s">
        <v>178</v>
      </c>
      <c r="J168" s="25">
        <v>2120</v>
      </c>
      <c r="K168" s="14">
        <v>1245765</v>
      </c>
      <c r="L168" s="14">
        <v>1008066</v>
      </c>
      <c r="M168" s="25" t="s">
        <v>3</v>
      </c>
    </row>
    <row r="169" spans="2:16" ht="15.75" thickBot="1" x14ac:dyDescent="0.3">
      <c r="H169" s="29" t="s">
        <v>179</v>
      </c>
      <c r="I169" s="24" t="s">
        <v>180</v>
      </c>
      <c r="J169" s="25">
        <v>2100</v>
      </c>
      <c r="K169" s="41">
        <v>234628</v>
      </c>
      <c r="L169" s="41">
        <v>231617</v>
      </c>
      <c r="M169" s="25" t="s">
        <v>3</v>
      </c>
    </row>
    <row r="170" spans="2:16" ht="15.75" thickBot="1" x14ac:dyDescent="0.3">
      <c r="H170" s="23" t="s">
        <v>181</v>
      </c>
      <c r="I170" s="24" t="s">
        <v>160</v>
      </c>
      <c r="J170" s="25">
        <v>2210</v>
      </c>
      <c r="K170" s="14">
        <v>0</v>
      </c>
      <c r="L170" s="14">
        <v>0</v>
      </c>
      <c r="M170" s="25" t="s">
        <v>3</v>
      </c>
    </row>
    <row r="171" spans="2:16" ht="15.75" thickBot="1" x14ac:dyDescent="0.3">
      <c r="H171" s="23" t="s">
        <v>182</v>
      </c>
      <c r="I171" s="24" t="s">
        <v>161</v>
      </c>
      <c r="J171" s="25">
        <v>2220</v>
      </c>
      <c r="K171" s="14">
        <v>153445</v>
      </c>
      <c r="L171" s="14">
        <v>128457</v>
      </c>
      <c r="M171" s="25" t="s">
        <v>3</v>
      </c>
    </row>
    <row r="172" spans="2:16" ht="15.75" thickBot="1" x14ac:dyDescent="0.3">
      <c r="H172" s="27" t="s">
        <v>183</v>
      </c>
      <c r="I172" s="24" t="s">
        <v>184</v>
      </c>
      <c r="J172" s="25">
        <v>2200</v>
      </c>
      <c r="K172" s="41">
        <v>81183</v>
      </c>
      <c r="L172" s="41">
        <v>103160</v>
      </c>
      <c r="M172" s="25" t="s">
        <v>3</v>
      </c>
    </row>
    <row r="173" spans="2:16" ht="15.75" thickBot="1" x14ac:dyDescent="0.3">
      <c r="H173" s="27" t="s">
        <v>185</v>
      </c>
      <c r="I173" s="24" t="s">
        <v>186</v>
      </c>
      <c r="J173" s="25">
        <v>2330</v>
      </c>
      <c r="K173" s="14">
        <v>0</v>
      </c>
      <c r="L173" s="14">
        <v>0</v>
      </c>
      <c r="M173" s="25" t="s">
        <v>3</v>
      </c>
    </row>
    <row r="174" spans="2:16" ht="15.75" thickBot="1" x14ac:dyDescent="0.3">
      <c r="H174" s="27" t="s">
        <v>187</v>
      </c>
      <c r="I174" s="24" t="s">
        <v>166</v>
      </c>
      <c r="J174" s="25">
        <v>2340</v>
      </c>
      <c r="K174" s="41">
        <v>26848</v>
      </c>
      <c r="L174" s="41">
        <v>35160</v>
      </c>
      <c r="M174" s="25" t="s">
        <v>3</v>
      </c>
    </row>
    <row r="175" spans="2:16" ht="15.75" thickBot="1" x14ac:dyDescent="0.3">
      <c r="H175" s="27" t="s">
        <v>188</v>
      </c>
      <c r="I175" s="24" t="s">
        <v>167</v>
      </c>
      <c r="J175" s="25">
        <v>2350</v>
      </c>
      <c r="K175" s="14">
        <v>57107</v>
      </c>
      <c r="L175" s="14">
        <v>52741</v>
      </c>
      <c r="M175" s="25" t="s">
        <v>3</v>
      </c>
    </row>
    <row r="176" spans="2:16" ht="15.75" thickBot="1" x14ac:dyDescent="0.3">
      <c r="H176" s="27" t="s">
        <v>189</v>
      </c>
      <c r="I176" s="24" t="s">
        <v>190</v>
      </c>
      <c r="J176" s="25">
        <v>2300</v>
      </c>
      <c r="K176" s="41">
        <v>62777</v>
      </c>
      <c r="L176" s="41">
        <v>93665</v>
      </c>
      <c r="M176" s="25" t="s">
        <v>3</v>
      </c>
    </row>
    <row r="177" spans="8:13" ht="15.75" thickBot="1" x14ac:dyDescent="0.3"/>
    <row r="178" spans="8:13" ht="15.75" thickBot="1" x14ac:dyDescent="0.3">
      <c r="H178" s="20" t="s">
        <v>78</v>
      </c>
      <c r="I178" s="21" t="s">
        <v>79</v>
      </c>
      <c r="J178" s="21" t="s">
        <v>80</v>
      </c>
      <c r="K178" s="21">
        <v>1</v>
      </c>
      <c r="L178" s="21">
        <v>2</v>
      </c>
      <c r="M178" s="21">
        <v>3</v>
      </c>
    </row>
    <row r="179" spans="8:13" ht="15.75" thickBot="1" x14ac:dyDescent="0.3">
      <c r="H179" s="23" t="s">
        <v>192</v>
      </c>
      <c r="I179" s="24" t="s">
        <v>193</v>
      </c>
      <c r="J179" s="25">
        <v>2410</v>
      </c>
      <c r="K179" s="14">
        <v>15457</v>
      </c>
      <c r="L179" s="14">
        <v>15457</v>
      </c>
      <c r="M179" s="25" t="s">
        <v>3</v>
      </c>
    </row>
    <row r="180" spans="8:13" ht="15.75" thickBot="1" x14ac:dyDescent="0.3">
      <c r="H180" s="27" t="s">
        <v>194</v>
      </c>
      <c r="I180" s="24" t="s">
        <v>195</v>
      </c>
      <c r="J180" s="25">
        <v>2400</v>
      </c>
      <c r="K180" s="41">
        <v>47417</v>
      </c>
      <c r="L180" s="41">
        <v>47417</v>
      </c>
      <c r="M180" s="25" t="s">
        <v>3</v>
      </c>
    </row>
    <row r="181" spans="8:13" ht="30.75" thickBot="1" x14ac:dyDescent="0.3">
      <c r="H181" s="29" t="s">
        <v>196</v>
      </c>
      <c r="I181" s="24" t="s">
        <v>213</v>
      </c>
      <c r="J181" s="25" t="s">
        <v>197</v>
      </c>
      <c r="K181" s="46">
        <f>K169/K167</f>
        <v>0.15849034682006738</v>
      </c>
      <c r="L181" s="46">
        <f>L169/L167</f>
        <v>0.18683566685999567</v>
      </c>
      <c r="M181" s="25" t="s">
        <v>3</v>
      </c>
    </row>
    <row r="182" spans="8:13" ht="45.75" thickBot="1" x14ac:dyDescent="0.3">
      <c r="H182" s="29" t="s">
        <v>198</v>
      </c>
      <c r="I182" s="24" t="s">
        <v>214</v>
      </c>
      <c r="J182" s="44" t="s">
        <v>216</v>
      </c>
      <c r="K182" s="46">
        <f>K172/K167</f>
        <v>5.4838816449415795E-2</v>
      </c>
      <c r="L182" s="46">
        <f>L172/L167</f>
        <v>8.3214821853651297E-2</v>
      </c>
      <c r="M182" s="25" t="s">
        <v>3</v>
      </c>
    </row>
    <row r="183" spans="8:13" ht="30.75" thickBot="1" x14ac:dyDescent="0.3">
      <c r="H183" s="23" t="s">
        <v>199</v>
      </c>
      <c r="I183" s="24" t="s">
        <v>200</v>
      </c>
      <c r="J183" s="25" t="s">
        <v>201</v>
      </c>
      <c r="K183" s="46">
        <f>K168/K167</f>
        <v>0.84150965317993265</v>
      </c>
      <c r="L183" s="46">
        <f>L168/L167</f>
        <v>0.81316433314000436</v>
      </c>
      <c r="M183" s="25" t="s">
        <v>3</v>
      </c>
    </row>
    <row r="184" spans="8:13" ht="30.75" thickBot="1" x14ac:dyDescent="0.3">
      <c r="H184" s="23" t="s">
        <v>202</v>
      </c>
      <c r="I184" s="24" t="s">
        <v>203</v>
      </c>
      <c r="J184" s="25" t="s">
        <v>204</v>
      </c>
      <c r="K184" s="46">
        <f>K170/K167</f>
        <v>0</v>
      </c>
      <c r="L184" s="46">
        <f>L170/L167</f>
        <v>0</v>
      </c>
      <c r="M184" s="25" t="s">
        <v>3</v>
      </c>
    </row>
    <row r="185" spans="8:13" ht="30.75" thickBot="1" x14ac:dyDescent="0.3">
      <c r="H185" s="23" t="s">
        <v>205</v>
      </c>
      <c r="I185" s="24" t="s">
        <v>206</v>
      </c>
      <c r="J185" s="25" t="s">
        <v>207</v>
      </c>
      <c r="K185" s="46">
        <f>K171/K167</f>
        <v>0.10365153037065157</v>
      </c>
      <c r="L185" s="46">
        <f>L171/L167</f>
        <v>0.10362084500634436</v>
      </c>
      <c r="M185" s="25" t="s">
        <v>3</v>
      </c>
    </row>
    <row r="186" spans="8:13" ht="30.75" thickBot="1" x14ac:dyDescent="0.3">
      <c r="H186" s="23" t="s">
        <v>217</v>
      </c>
      <c r="I186" s="24" t="s">
        <v>208</v>
      </c>
      <c r="J186" s="24" t="s">
        <v>215</v>
      </c>
      <c r="K186" s="46">
        <f>K173/K167</f>
        <v>0</v>
      </c>
      <c r="L186" s="46">
        <f>L173/L167</f>
        <v>0</v>
      </c>
      <c r="M186" s="25" t="s">
        <v>3</v>
      </c>
    </row>
    <row r="187" spans="8:13" ht="15.75" thickBot="1" x14ac:dyDescent="0.3">
      <c r="H187" s="23" t="s">
        <v>218</v>
      </c>
      <c r="I187" s="24" t="s">
        <v>209</v>
      </c>
      <c r="J187" s="25" t="s">
        <v>210</v>
      </c>
      <c r="K187" s="46">
        <f>K176/K167</f>
        <v>4.2405631477587372E-2</v>
      </c>
      <c r="L187" s="46">
        <f>L176/L167</f>
        <v>7.5555605747598384E-2</v>
      </c>
      <c r="M187" s="25" t="s">
        <v>3</v>
      </c>
    </row>
    <row r="188" spans="8:13" ht="15.75" thickBot="1" x14ac:dyDescent="0.3">
      <c r="H188" s="23" t="s">
        <v>219</v>
      </c>
      <c r="I188" s="24" t="s">
        <v>211</v>
      </c>
      <c r="J188" s="25" t="s">
        <v>212</v>
      </c>
      <c r="K188" s="46">
        <f>K175/K167</f>
        <v>3.8575567433782786E-2</v>
      </c>
      <c r="L188" s="46">
        <f>L175/L167</f>
        <v>4.2543940668703206E-2</v>
      </c>
      <c r="M188" s="25" t="s">
        <v>3</v>
      </c>
    </row>
    <row r="189" spans="8:13" x14ac:dyDescent="0.25">
      <c r="I189" s="45"/>
    </row>
  </sheetData>
  <mergeCells count="19">
    <mergeCell ref="B96:E96"/>
    <mergeCell ref="H78:H79"/>
    <mergeCell ref="I78:I79"/>
    <mergeCell ref="K78:K79"/>
    <mergeCell ref="L78:L79"/>
    <mergeCell ref="M78:M79"/>
    <mergeCell ref="B98:E98"/>
    <mergeCell ref="B104:E104"/>
    <mergeCell ref="B111:E111"/>
    <mergeCell ref="B113:E113"/>
    <mergeCell ref="B120:E120"/>
    <mergeCell ref="F122:F123"/>
    <mergeCell ref="B129:D129"/>
    <mergeCell ref="B131:D131"/>
    <mergeCell ref="B138:D138"/>
    <mergeCell ref="B122:B123"/>
    <mergeCell ref="C122:C123"/>
    <mergeCell ref="D122:D123"/>
    <mergeCell ref="E122:E1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Arseny Pronin</dc:creator>
  <cp:lastModifiedBy>Arseny Pronin</cp:lastModifiedBy>
  <dcterms:created xsi:type="dcterms:W3CDTF">2015-06-05T18:19:34Z</dcterms:created>
  <dcterms:modified xsi:type="dcterms:W3CDTF">2023-03-19T21:34:04Z</dcterms:modified>
</cp:coreProperties>
</file>